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Acer\OneDrive\Desktop\Guided Project II\"/>
    </mc:Choice>
  </mc:AlternateContent>
  <xr:revisionPtr revIDLastSave="0" documentId="13_ncr:1_{643AF255-6C19-4125-A35E-F8930F53160E}" xr6:coauthVersionLast="47" xr6:coauthVersionMax="47" xr10:uidLastSave="{00000000-0000-0000-0000-000000000000}"/>
  <bookViews>
    <workbookView xWindow="-120" yWindow="-120" windowWidth="29040" windowHeight="15720" activeTab="1" xr2:uid="{36CA0825-40E4-4C1B-B3FC-C94EA3801474}"/>
  </bookViews>
  <sheets>
    <sheet name="COVID Data" sheetId="1" r:id="rId1"/>
    <sheet name="Pivot Table" sheetId="5" r:id="rId2"/>
  </sheets>
  <definedNames>
    <definedName name="Slicer_Age_Group">#N/A</definedName>
    <definedName name="Slicer_Age_Group1">#N/A</definedName>
    <definedName name="Slicer_Age_Group2">#N/A</definedName>
    <definedName name="Slicer_Age_Group3">#N/A</definedName>
    <definedName name="Slicer_Family_Income_Impact">#N/A</definedName>
    <definedName name="Slicer_Followed_Mask_Guidelines">#N/A</definedName>
    <definedName name="Slicer_Gender">#N/A</definedName>
    <definedName name="Slicer_Gender1">#N/A</definedName>
    <definedName name="Slicer_Major_Challenge_Faced">#N/A</definedName>
    <definedName name="Slicer_Screen_Time_During_COVID">#N/A</definedName>
    <definedName name="Slicer_Screen_Time_During_COVID1">#N/A</definedName>
    <definedName name="Slicer_Work_Study_From_Hom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6" i="1" l="1"/>
  <c r="B133" i="1"/>
  <c r="B131" i="1"/>
  <c r="K148" i="1"/>
  <c r="K147" i="1"/>
  <c r="K146" i="1"/>
  <c r="K145" i="1"/>
  <c r="K144" i="1"/>
  <c r="K143" i="1"/>
  <c r="K140" i="1"/>
  <c r="K139" i="1"/>
  <c r="K138" i="1"/>
  <c r="K137" i="1"/>
  <c r="K136" i="1"/>
  <c r="H136" i="1"/>
  <c r="H140" i="1"/>
  <c r="H139" i="1"/>
  <c r="H138" i="1"/>
  <c r="H137" i="1"/>
  <c r="D7" i="5"/>
  <c r="D5" i="5"/>
  <c r="D2" i="5"/>
  <c r="D6" i="5"/>
  <c r="D4" i="5"/>
  <c r="D3" i="5"/>
  <c r="E137" i="1" l="1"/>
  <c r="E136" i="1"/>
  <c r="B140" i="1"/>
  <c r="B139" i="1"/>
  <c r="E133" i="1"/>
  <c r="E131" i="1"/>
  <c r="E132" i="1"/>
  <c r="B128" i="1"/>
  <c r="E147" i="1" l="1"/>
  <c r="H143" i="1"/>
  <c r="H145" i="1"/>
  <c r="H148" i="1"/>
  <c r="H147" i="1"/>
  <c r="H146" i="1"/>
  <c r="H144" i="1"/>
  <c r="B147" i="1"/>
  <c r="E143" i="1"/>
  <c r="B143" i="1"/>
  <c r="E146" i="1"/>
  <c r="B136" i="1"/>
  <c r="E145" i="1"/>
  <c r="B144" i="1"/>
  <c r="B132" i="1"/>
  <c r="N146" i="1"/>
  <c r="N131" i="1"/>
  <c r="N147" i="1"/>
  <c r="N145" i="1"/>
  <c r="N144" i="1"/>
  <c r="N143" i="1"/>
  <c r="N133" i="1"/>
  <c r="N132" i="1"/>
  <c r="N134" i="1"/>
  <c r="E144" i="1"/>
  <c r="B138" i="1"/>
  <c r="B145" i="1"/>
  <c r="E138" i="1"/>
  <c r="E139" i="1"/>
  <c r="B137" i="1"/>
  <c r="E140" i="1"/>
</calcChain>
</file>

<file path=xl/sharedStrings.xml><?xml version="1.0" encoding="utf-8"?>
<sst xmlns="http://schemas.openxmlformats.org/spreadsheetml/2006/main" count="1820" uniqueCount="123">
  <si>
    <t>Age Group</t>
  </si>
  <si>
    <t>Gender</t>
  </si>
  <si>
    <t>Tested COVID Positive?</t>
  </si>
  <si>
    <t>Vaccination Status</t>
  </si>
  <si>
    <t>Work/Study From Home</t>
  </si>
  <si>
    <t>Screen Time Before COVID</t>
  </si>
  <si>
    <t>Screen Time During COVID</t>
  </si>
  <si>
    <t>Mental Health Rating (Before COVID)</t>
  </si>
  <si>
    <t>Mental Health Rating (During COVID)</t>
  </si>
  <si>
    <t>Family Income Impact</t>
  </si>
  <si>
    <t>Followed Mask Guidelines</t>
  </si>
  <si>
    <t>Mental Health Difficulty</t>
  </si>
  <si>
    <t>Major Challenge Faced</t>
  </si>
  <si>
    <t>COVID News Frequency</t>
  </si>
  <si>
    <t>Biggest Lesson Learned</t>
  </si>
  <si>
    <t>Teen (13-19)</t>
  </si>
  <si>
    <t>Non-binary</t>
  </si>
  <si>
    <t>Not Sure</t>
  </si>
  <si>
    <t>1 Dose</t>
  </si>
  <si>
    <t>Sometimes</t>
  </si>
  <si>
    <t>8+ hours</t>
  </si>
  <si>
    <t>6–8 hours</t>
  </si>
  <si>
    <t>Lost Job/Income</t>
  </si>
  <si>
    <t>Never</t>
  </si>
  <si>
    <t>Strongly Agree</t>
  </si>
  <si>
    <t>Isolation</t>
  </si>
  <si>
    <t>Family is important</t>
  </si>
  <si>
    <t>Young Adult (20-35)</t>
  </si>
  <si>
    <t>Female</t>
  </si>
  <si>
    <t>Yes</t>
  </si>
  <si>
    <t>2–4 hours</t>
  </si>
  <si>
    <t>4–6 hours</t>
  </si>
  <si>
    <t>Disagree</t>
  </si>
  <si>
    <t>Few times a week</t>
  </si>
  <si>
    <t>Mental health matters</t>
  </si>
  <si>
    <t>Prefer not to say</t>
  </si>
  <si>
    <t>No</t>
  </si>
  <si>
    <t>Always</t>
  </si>
  <si>
    <t>Neutral</t>
  </si>
  <si>
    <t>Managing Kids</t>
  </si>
  <si>
    <t>Health is wealth</t>
  </si>
  <si>
    <t>Booster Taken</t>
  </si>
  <si>
    <t>&lt;2 hours</t>
  </si>
  <si>
    <t>Rarely</t>
  </si>
  <si>
    <t>Once a day</t>
  </si>
  <si>
    <t>Fear of Infection</t>
  </si>
  <si>
    <t>Preparedness is key</t>
  </si>
  <si>
    <t>Pre-Teen (5-12)</t>
  </si>
  <si>
    <t>Agree</t>
  </si>
  <si>
    <t>Healthcare Access</t>
  </si>
  <si>
    <t>Middle-Aged Adult (36-60)</t>
  </si>
  <si>
    <t>Not Applicable</t>
  </si>
  <si>
    <t>Job Loss</t>
  </si>
  <si>
    <t>Elderly (60+)</t>
  </si>
  <si>
    <t>Strongly Disagree</t>
  </si>
  <si>
    <t>2 Doses</t>
  </si>
  <si>
    <t>Online Learning</t>
  </si>
  <si>
    <t>Trust science</t>
  </si>
  <si>
    <t>Male</t>
  </si>
  <si>
    <t>Multiple times a day</t>
  </si>
  <si>
    <t>No Impact</t>
  </si>
  <si>
    <t>Slight Decrease</t>
  </si>
  <si>
    <t>Mostly</t>
  </si>
  <si>
    <t>Online learning is tough</t>
  </si>
  <si>
    <t>IMPACT OF COVID-19 ON DAILY LIFE: An Analytical Study</t>
  </si>
  <si>
    <t>Total Responses:</t>
  </si>
  <si>
    <t>% Tested COVID +ve:</t>
  </si>
  <si>
    <t>% Tested COVID -ve:</t>
  </si>
  <si>
    <t>Work/Study from home status:</t>
  </si>
  <si>
    <t>Yes:</t>
  </si>
  <si>
    <t>No:</t>
  </si>
  <si>
    <t>Sometimes:</t>
  </si>
  <si>
    <t>COVID Test Status:</t>
  </si>
  <si>
    <t>Screentime % Before COVID:</t>
  </si>
  <si>
    <t>&lt;2 hours:</t>
  </si>
  <si>
    <t>2-4 hours:</t>
  </si>
  <si>
    <t>4-6 hours:</t>
  </si>
  <si>
    <t>6-8 hours:</t>
  </si>
  <si>
    <t>8+ hours:</t>
  </si>
  <si>
    <t>3 (Average)</t>
  </si>
  <si>
    <t>4 (Good)</t>
  </si>
  <si>
    <t>5 (Excellent)</t>
  </si>
  <si>
    <t>1 (Dreadful)</t>
  </si>
  <si>
    <t>2 (Bad)</t>
  </si>
  <si>
    <t>Screentime % During COVID:</t>
  </si>
  <si>
    <t>Family Income Impact:</t>
  </si>
  <si>
    <t>Lost Job/Income:</t>
  </si>
  <si>
    <t>Slight Decrease:</t>
  </si>
  <si>
    <t>No Impact:</t>
  </si>
  <si>
    <t>Income Increased</t>
  </si>
  <si>
    <t>Income Increased:</t>
  </si>
  <si>
    <t>Never:</t>
  </si>
  <si>
    <t>Rarely:</t>
  </si>
  <si>
    <t>Always:</t>
  </si>
  <si>
    <t>Mostly:</t>
  </si>
  <si>
    <t>Strongly Agree:</t>
  </si>
  <si>
    <t>Agree:</t>
  </si>
  <si>
    <t>Neutral:</t>
  </si>
  <si>
    <t>Disagree:</t>
  </si>
  <si>
    <t>Strongly disagree:</t>
  </si>
  <si>
    <t>Managing Kids:</t>
  </si>
  <si>
    <t>Online Learning:</t>
  </si>
  <si>
    <t>Healthcare Access:</t>
  </si>
  <si>
    <t>Fear of Infection:</t>
  </si>
  <si>
    <t>Isolation:</t>
  </si>
  <si>
    <t>Job Loss:</t>
  </si>
  <si>
    <t>Few times a week:</t>
  </si>
  <si>
    <t>Once a day:</t>
  </si>
  <si>
    <t>Multiple times a day:</t>
  </si>
  <si>
    <t>Online learning is tough:</t>
  </si>
  <si>
    <t>Visual Dashboards</t>
  </si>
  <si>
    <t>Analysis</t>
  </si>
  <si>
    <t>% Not Sure:</t>
  </si>
  <si>
    <t>Row Labels</t>
  </si>
  <si>
    <t>Grand Total</t>
  </si>
  <si>
    <t>Average of Mental Health Rating (Before COVID)</t>
  </si>
  <si>
    <t>Average of Mental Health Rating (During COVID)</t>
  </si>
  <si>
    <t>Drop</t>
  </si>
  <si>
    <t>Count of Family Income Impact</t>
  </si>
  <si>
    <t>Count of Followed Mask Guidelines</t>
  </si>
  <si>
    <t>Count of Screen Time During COVID</t>
  </si>
  <si>
    <t>Count of Age Group</t>
  </si>
  <si>
    <t>Count of Major Challenge Faced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</si>
</sst>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Aptos Narrow"/>
      <family val="2"/>
      <scheme val="minor"/>
    </font>
    <font>
      <sz val="11"/>
      <color theme="1"/>
      <name val="Aptos Narrow"/>
      <family val="2"/>
      <scheme val="minor"/>
    </font>
    <font>
      <b/>
      <sz val="15"/>
      <color theme="3"/>
      <name val="Aptos Narrow"/>
      <family val="2"/>
      <scheme val="minor"/>
    </font>
    <font>
      <b/>
      <sz val="13"/>
      <color theme="3"/>
      <name val="Aptos Narrow"/>
      <family val="2"/>
      <scheme val="minor"/>
    </font>
    <font>
      <b/>
      <sz val="11"/>
      <color theme="3"/>
      <name val="Aptos Narrow"/>
      <family val="2"/>
      <scheme val="minor"/>
    </font>
    <font>
      <sz val="12"/>
      <color theme="1"/>
      <name val="Aptos Narrow"/>
      <family val="2"/>
      <scheme val="minor"/>
    </font>
    <font>
      <sz val="14"/>
      <color theme="1"/>
      <name val="Aptos Narrow"/>
      <family val="2"/>
      <scheme val="minor"/>
    </font>
    <font>
      <b/>
      <sz val="14"/>
      <color theme="3"/>
      <name val="Aptos Narrow"/>
      <family val="2"/>
      <scheme val="minor"/>
    </font>
    <font>
      <b/>
      <sz val="16"/>
      <color theme="3"/>
      <name val="Aptos Narrow"/>
      <family val="2"/>
      <scheme val="minor"/>
    </font>
    <font>
      <sz val="18"/>
      <color theme="1"/>
      <name val="Aptos Narrow"/>
      <family val="2"/>
      <scheme val="minor"/>
    </font>
    <font>
      <b/>
      <sz val="18"/>
      <color theme="3"/>
      <name val="Aptos Narrow"/>
      <family val="2"/>
      <scheme val="minor"/>
    </font>
    <font>
      <b/>
      <sz val="20"/>
      <color theme="3"/>
      <name val="Aptos Narrow"/>
      <family val="2"/>
      <scheme val="minor"/>
    </font>
  </fonts>
  <fills count="2">
    <fill>
      <patternFill patternType="none"/>
    </fill>
    <fill>
      <patternFill patternType="gray125"/>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5">
    <xf numFmtId="0" fontId="0" fillId="0" borderId="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3" applyNumberFormat="0" applyFill="0" applyAlignment="0" applyProtection="0"/>
  </cellStyleXfs>
  <cellXfs count="25">
    <xf numFmtId="0" fontId="0" fillId="0" borderId="0" xfId="0"/>
    <xf numFmtId="0" fontId="5" fillId="0" borderId="0" xfId="0" applyFont="1"/>
    <xf numFmtId="0" fontId="6" fillId="0" borderId="0" xfId="0" applyFont="1"/>
    <xf numFmtId="0" fontId="7" fillId="0" borderId="2" xfId="3" applyFont="1"/>
    <xf numFmtId="0" fontId="9" fillId="0" borderId="0" xfId="0" applyFont="1"/>
    <xf numFmtId="0" fontId="11" fillId="0" borderId="1" xfId="2" applyFont="1"/>
    <xf numFmtId="9" fontId="0" fillId="0" borderId="0" xfId="1" applyFont="1"/>
    <xf numFmtId="9" fontId="5" fillId="0" borderId="0" xfId="1" applyFont="1"/>
    <xf numFmtId="0" fontId="8" fillId="0" borderId="3" xfId="4" applyFont="1"/>
    <xf numFmtId="20" fontId="5" fillId="0" borderId="0" xfId="0" quotePrefix="1" applyNumberFormat="1" applyFont="1"/>
    <xf numFmtId="0" fontId="5" fillId="0" borderId="0" xfId="0" quotePrefix="1" applyFont="1"/>
    <xf numFmtId="0" fontId="7" fillId="0" borderId="0" xfId="3" applyFont="1" applyBorder="1" applyAlignment="1"/>
    <xf numFmtId="2" fontId="0" fillId="0" borderId="0" xfId="0" applyNumberFormat="1"/>
    <xf numFmtId="0" fontId="5" fillId="0" borderId="0" xfId="0" pivotButton="1" applyFont="1"/>
    <xf numFmtId="0" fontId="5" fillId="0" borderId="0" xfId="0" applyFont="1" applyAlignment="1">
      <alignment horizontal="left"/>
    </xf>
    <xf numFmtId="2" fontId="5" fillId="0" borderId="0" xfId="0" applyNumberFormat="1" applyFont="1"/>
    <xf numFmtId="0" fontId="3" fillId="0" borderId="2" xfId="3"/>
    <xf numFmtId="0" fontId="5" fillId="0" borderId="0" xfId="0" applyNumberFormat="1" applyFont="1"/>
    <xf numFmtId="0" fontId="5" fillId="0" borderId="0" xfId="0" applyFont="1" applyAlignment="1">
      <alignment horizontal="left" inden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8" fillId="0" borderId="3" xfId="4" applyFont="1" applyAlignment="1">
      <alignment horizontal="center"/>
    </xf>
    <xf numFmtId="0" fontId="10" fillId="0" borderId="1" xfId="2" applyFont="1" applyAlignment="1">
      <alignment horizontal="center"/>
    </xf>
  </cellXfs>
  <cellStyles count="5">
    <cellStyle name="Heading 1" xfId="2" builtinId="16"/>
    <cellStyle name="Heading 2" xfId="3" builtinId="17"/>
    <cellStyle name="Heading 3" xfId="4" builtinId="18"/>
    <cellStyle name="Normal" xfId="0" builtinId="0"/>
    <cellStyle name="Percent" xfId="1" builtinId="5"/>
  </cellStyles>
  <dxfs count="57">
    <dxf>
      <font>
        <color theme="1"/>
      </font>
      <fill>
        <patternFill>
          <bgColor rgb="FFFFFF00"/>
        </patternFill>
      </fill>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2" formatCode="0.00"/>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s>
  <tableStyles count="0" defaultTableStyle="TableStyleMedium2" defaultPivotStyle="PivotStyleLight16"/>
  <colors>
    <mruColors>
      <color rgb="FF7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4.xml"/><Relationship Id="rId12" Type="http://schemas.microsoft.com/office/2007/relationships/slicerCache" Target="slicerCaches/slicerCache9.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microsoft.com/office/2007/relationships/slicerCache" Target="slicerCaches/slicerCache12.xml"/><Relationship Id="rId10" Type="http://schemas.microsoft.com/office/2007/relationships/slicerCache" Target="slicerCaches/slicerCache7.xml"/><Relationship Id="rId19" Type="http://schemas.openxmlformats.org/officeDocument/2006/relationships/calcChain" Target="calcChain.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r>
              <a:rPr lang="en-US" sz="2000" b="1">
                <a:solidFill>
                  <a:schemeClr val="tx2"/>
                </a:solidFill>
              </a:rPr>
              <a:t>Screentime Before</a:t>
            </a:r>
            <a:r>
              <a:rPr lang="en-US" sz="2000" b="1" baseline="0">
                <a:solidFill>
                  <a:schemeClr val="tx2"/>
                </a:solidFill>
              </a:rPr>
              <a:t> vs During COVID</a:t>
            </a:r>
            <a:endParaRPr lang="en-US" sz="2000" b="1">
              <a:solidFill>
                <a:schemeClr val="tx2"/>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'COVID Data'!$B$135</c:f>
              <c:strCache>
                <c:ptCount val="1"/>
              </c:strCache>
            </c:strRef>
          </c:tx>
          <c:spPr>
            <a:solidFill>
              <a:schemeClr val="accent1"/>
            </a:solidFill>
            <a:ln>
              <a:noFill/>
            </a:ln>
            <a:effectLst/>
          </c:spPr>
          <c:invertIfNegative val="0"/>
          <c:cat>
            <c:strRef>
              <c:f>'COVID Data'!$A$136:$A$140</c:f>
              <c:strCache>
                <c:ptCount val="5"/>
                <c:pt idx="0">
                  <c:v>&lt;2 hours:</c:v>
                </c:pt>
                <c:pt idx="1">
                  <c:v>2-4 hours:</c:v>
                </c:pt>
                <c:pt idx="2">
                  <c:v>4-6 hours:</c:v>
                </c:pt>
                <c:pt idx="3">
                  <c:v>6-8 hours:</c:v>
                </c:pt>
                <c:pt idx="4">
                  <c:v>8+ hours:</c:v>
                </c:pt>
              </c:strCache>
            </c:strRef>
          </c:cat>
          <c:val>
            <c:numRef>
              <c:f>'COVID Data'!$B$136:$B$140</c:f>
              <c:numCache>
                <c:formatCode>0%</c:formatCode>
                <c:ptCount val="5"/>
                <c:pt idx="0">
                  <c:v>0.24166666666666667</c:v>
                </c:pt>
                <c:pt idx="1">
                  <c:v>0.23333333333333334</c:v>
                </c:pt>
                <c:pt idx="2">
                  <c:v>0.2</c:v>
                </c:pt>
                <c:pt idx="3">
                  <c:v>0.19166666666666668</c:v>
                </c:pt>
                <c:pt idx="4">
                  <c:v>0.13333333333333333</c:v>
                </c:pt>
              </c:numCache>
            </c:numRef>
          </c:val>
          <c:extLst>
            <c:ext xmlns:c16="http://schemas.microsoft.com/office/drawing/2014/chart" uri="{C3380CC4-5D6E-409C-BE32-E72D297353CC}">
              <c16:uniqueId val="{00000000-5E31-4A76-92BA-292579269AAA}"/>
            </c:ext>
          </c:extLst>
        </c:ser>
        <c:ser>
          <c:idx val="2"/>
          <c:order val="2"/>
          <c:tx>
            <c:strRef>
              <c:f>'COVID Data'!$D$135</c:f>
              <c:strCache>
                <c:ptCount val="1"/>
                <c:pt idx="0">
                  <c:v>Screentime % During COVID:</c:v>
                </c:pt>
              </c:strCache>
            </c:strRef>
          </c:tx>
          <c:spPr>
            <a:solidFill>
              <a:schemeClr val="accent3"/>
            </a:solidFill>
            <a:ln>
              <a:noFill/>
            </a:ln>
            <a:effectLst/>
          </c:spPr>
          <c:invertIfNegative val="0"/>
          <c:cat>
            <c:strRef>
              <c:f>'COVID Data'!$A$136:$A$140</c:f>
              <c:strCache>
                <c:ptCount val="5"/>
                <c:pt idx="0">
                  <c:v>&lt;2 hours:</c:v>
                </c:pt>
                <c:pt idx="1">
                  <c:v>2-4 hours:</c:v>
                </c:pt>
                <c:pt idx="2">
                  <c:v>4-6 hours:</c:v>
                </c:pt>
                <c:pt idx="3">
                  <c:v>6-8 hours:</c:v>
                </c:pt>
                <c:pt idx="4">
                  <c:v>8+ hours:</c:v>
                </c:pt>
              </c:strCache>
            </c:strRef>
          </c:cat>
          <c:val>
            <c:numRef>
              <c:f>'COVID Data'!$D$136:$D$140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5E31-4A76-92BA-292579269AAA}"/>
            </c:ext>
          </c:extLst>
        </c:ser>
        <c:dLbls>
          <c:showLegendKey val="0"/>
          <c:showVal val="0"/>
          <c:showCatName val="0"/>
          <c:showSerName val="0"/>
          <c:showPercent val="0"/>
          <c:showBubbleSize val="0"/>
        </c:dLbls>
        <c:gapWidth val="219"/>
        <c:overlap val="-27"/>
        <c:axId val="1114371679"/>
        <c:axId val="1114373119"/>
        <c:extLst>
          <c:ext xmlns:c15="http://schemas.microsoft.com/office/drawing/2012/chart" uri="{02D57815-91ED-43cb-92C2-25804820EDAC}">
            <c15:filteredBarSeries>
              <c15:ser>
                <c:idx val="1"/>
                <c:order val="1"/>
                <c:tx>
                  <c:strRef>
                    <c:extLst>
                      <c:ext uri="{02D57815-91ED-43cb-92C2-25804820EDAC}">
                        <c15:formulaRef>
                          <c15:sqref>'COVID Data'!$C$135</c15:sqref>
                        </c15:formulaRef>
                      </c:ext>
                    </c:extLst>
                    <c:strCache>
                      <c:ptCount val="1"/>
                    </c:strCache>
                  </c:strRef>
                </c:tx>
                <c:spPr>
                  <a:solidFill>
                    <a:schemeClr val="accent2"/>
                  </a:solidFill>
                  <a:ln>
                    <a:noFill/>
                  </a:ln>
                  <a:effectLst/>
                </c:spPr>
                <c:invertIfNegative val="0"/>
                <c:cat>
                  <c:strRef>
                    <c:extLst>
                      <c:ext uri="{02D57815-91ED-43cb-92C2-25804820EDAC}">
                        <c15:formulaRef>
                          <c15:sqref>'COVID Data'!$A$136:$A$140</c15:sqref>
                        </c15:formulaRef>
                      </c:ext>
                    </c:extLst>
                    <c:strCache>
                      <c:ptCount val="5"/>
                      <c:pt idx="0">
                        <c:v>&lt;2 hours:</c:v>
                      </c:pt>
                      <c:pt idx="1">
                        <c:v>2-4 hours:</c:v>
                      </c:pt>
                      <c:pt idx="2">
                        <c:v>4-6 hours:</c:v>
                      </c:pt>
                      <c:pt idx="3">
                        <c:v>6-8 hours:</c:v>
                      </c:pt>
                      <c:pt idx="4">
                        <c:v>8+ hours:</c:v>
                      </c:pt>
                    </c:strCache>
                  </c:strRef>
                </c:cat>
                <c:val>
                  <c:numRef>
                    <c:extLst>
                      <c:ext uri="{02D57815-91ED-43cb-92C2-25804820EDAC}">
                        <c15:formulaRef>
                          <c15:sqref>'COVID Data'!$C$136:$C$140</c15:sqref>
                        </c15:formulaRef>
                      </c:ext>
                    </c:extLst>
                    <c:numCache>
                      <c:formatCode>General</c:formatCode>
                      <c:ptCount val="5"/>
                    </c:numCache>
                  </c:numRef>
                </c:val>
                <c:extLst>
                  <c:ext xmlns:c16="http://schemas.microsoft.com/office/drawing/2014/chart" uri="{C3380CC4-5D6E-409C-BE32-E72D297353CC}">
                    <c16:uniqueId val="{00000001-5E31-4A76-92BA-292579269AAA}"/>
                  </c:ext>
                </c:extLst>
              </c15:ser>
            </c15:filteredBarSeries>
          </c:ext>
        </c:extLst>
      </c:barChart>
      <c:lineChart>
        <c:grouping val="standard"/>
        <c:varyColors val="0"/>
        <c:ser>
          <c:idx val="3"/>
          <c:order val="3"/>
          <c:tx>
            <c:strRef>
              <c:f>'COVID Data'!$E$135</c:f>
              <c:strCache>
                <c:ptCount val="1"/>
              </c:strCache>
            </c:strRef>
          </c:tx>
          <c:spPr>
            <a:ln w="28575" cap="rnd">
              <a:solidFill>
                <a:srgbClr val="FF0000"/>
              </a:solidFill>
              <a:round/>
            </a:ln>
            <a:effectLst/>
          </c:spPr>
          <c:marker>
            <c:symbol val="none"/>
          </c:marker>
          <c:cat>
            <c:strRef>
              <c:f>'COVID Data'!$A$136:$A$140</c:f>
              <c:strCache>
                <c:ptCount val="5"/>
                <c:pt idx="0">
                  <c:v>&lt;2 hours:</c:v>
                </c:pt>
                <c:pt idx="1">
                  <c:v>2-4 hours:</c:v>
                </c:pt>
                <c:pt idx="2">
                  <c:v>4-6 hours:</c:v>
                </c:pt>
                <c:pt idx="3">
                  <c:v>6-8 hours:</c:v>
                </c:pt>
                <c:pt idx="4">
                  <c:v>8+ hours:</c:v>
                </c:pt>
              </c:strCache>
            </c:strRef>
          </c:cat>
          <c:val>
            <c:numRef>
              <c:f>'COVID Data'!$E$136:$E$140</c:f>
              <c:numCache>
                <c:formatCode>0%</c:formatCode>
                <c:ptCount val="5"/>
                <c:pt idx="0">
                  <c:v>0.10833333333333334</c:v>
                </c:pt>
                <c:pt idx="1">
                  <c:v>0.18333333333333332</c:v>
                </c:pt>
                <c:pt idx="2">
                  <c:v>0.19166666666666668</c:v>
                </c:pt>
                <c:pt idx="3">
                  <c:v>0.19166666666666668</c:v>
                </c:pt>
                <c:pt idx="4">
                  <c:v>0.26666666666666666</c:v>
                </c:pt>
              </c:numCache>
            </c:numRef>
          </c:val>
          <c:smooth val="0"/>
          <c:extLst>
            <c:ext xmlns:c16="http://schemas.microsoft.com/office/drawing/2014/chart" uri="{C3380CC4-5D6E-409C-BE32-E72D297353CC}">
              <c16:uniqueId val="{00000003-5E31-4A76-92BA-292579269AAA}"/>
            </c:ext>
          </c:extLst>
        </c:ser>
        <c:dLbls>
          <c:showLegendKey val="0"/>
          <c:showVal val="0"/>
          <c:showCatName val="0"/>
          <c:showSerName val="0"/>
          <c:showPercent val="0"/>
          <c:showBubbleSize val="0"/>
        </c:dLbls>
        <c:marker val="1"/>
        <c:smooth val="0"/>
        <c:axId val="1114371679"/>
        <c:axId val="1114373119"/>
      </c:lineChart>
      <c:catAx>
        <c:axId val="1114371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14373119"/>
        <c:crosses val="autoZero"/>
        <c:auto val="1"/>
        <c:lblAlgn val="ctr"/>
        <c:lblOffset val="100"/>
        <c:noMultiLvlLbl val="0"/>
      </c:catAx>
      <c:valAx>
        <c:axId val="11143731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143716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round/>
    </a:ln>
    <a:effectLst>
      <a:glow rad="63500">
        <a:schemeClr val="accent1">
          <a:satMod val="175000"/>
          <a:alpha val="23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Table!PivotTable2</c:name>
    <c:fmtId val="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Mask Guidelines</a:t>
            </a:r>
            <a:r>
              <a:rPr lang="en-US" b="1" baseline="0">
                <a:solidFill>
                  <a:schemeClr val="accent1">
                    <a:lumMod val="75000"/>
                  </a:schemeClr>
                </a:solidFill>
              </a:rPr>
              <a:t> Followed by Different Ages</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7030A0"/>
            </a:solidFill>
            <a:round/>
          </a:ln>
          <a:effectLst/>
        </c:spPr>
        <c:marker>
          <c:symbol val="circle"/>
          <c:size val="5"/>
          <c:spPr>
            <a:solidFill>
              <a:schemeClr val="accent5">
                <a:lumMod val="50000"/>
              </a:schemeClr>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Table'!$B$31</c:f>
              <c:strCache>
                <c:ptCount val="1"/>
                <c:pt idx="0">
                  <c:v>Total</c:v>
                </c:pt>
              </c:strCache>
            </c:strRef>
          </c:tx>
          <c:spPr>
            <a:ln w="28575" cap="rnd">
              <a:solidFill>
                <a:srgbClr val="7030A0"/>
              </a:solidFill>
              <a:round/>
            </a:ln>
            <a:effectLst/>
          </c:spPr>
          <c:marker>
            <c:symbol val="circle"/>
            <c:size val="5"/>
            <c:spPr>
              <a:solidFill>
                <a:schemeClr val="accent5">
                  <a:lumMod val="50000"/>
                </a:schemeClr>
              </a:solidFill>
              <a:ln w="9525">
                <a:solidFill>
                  <a:srgbClr val="7030A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multiLvlStrRef>
              <c:f>'Pivot Table'!$A$32:$A$60</c:f>
              <c:multiLvlStrCache>
                <c:ptCount val="23"/>
                <c:lvl>
                  <c:pt idx="0">
                    <c:v>Always</c:v>
                  </c:pt>
                  <c:pt idx="1">
                    <c:v>Mostly</c:v>
                  </c:pt>
                  <c:pt idx="2">
                    <c:v>Sometimes</c:v>
                  </c:pt>
                  <c:pt idx="3">
                    <c:v>Always</c:v>
                  </c:pt>
                  <c:pt idx="4">
                    <c:v>Mostly</c:v>
                  </c:pt>
                  <c:pt idx="5">
                    <c:v>Never</c:v>
                  </c:pt>
                  <c:pt idx="6">
                    <c:v>Rarely</c:v>
                  </c:pt>
                  <c:pt idx="7">
                    <c:v>Sometimes</c:v>
                  </c:pt>
                  <c:pt idx="8">
                    <c:v>Always</c:v>
                  </c:pt>
                  <c:pt idx="9">
                    <c:v>Mostly</c:v>
                  </c:pt>
                  <c:pt idx="10">
                    <c:v>Never</c:v>
                  </c:pt>
                  <c:pt idx="11">
                    <c:v>Rarely</c:v>
                  </c:pt>
                  <c:pt idx="12">
                    <c:v>Sometimes</c:v>
                  </c:pt>
                  <c:pt idx="13">
                    <c:v>Always</c:v>
                  </c:pt>
                  <c:pt idx="14">
                    <c:v>Mostly</c:v>
                  </c:pt>
                  <c:pt idx="15">
                    <c:v>Never</c:v>
                  </c:pt>
                  <c:pt idx="16">
                    <c:v>Rarely</c:v>
                  </c:pt>
                  <c:pt idx="17">
                    <c:v>Sometimes</c:v>
                  </c:pt>
                  <c:pt idx="18">
                    <c:v>Always</c:v>
                  </c:pt>
                  <c:pt idx="19">
                    <c:v>Mostly</c:v>
                  </c:pt>
                  <c:pt idx="20">
                    <c:v>Never</c:v>
                  </c:pt>
                  <c:pt idx="21">
                    <c:v>Rarely</c:v>
                  </c:pt>
                  <c:pt idx="22">
                    <c:v>Sometimes</c:v>
                  </c:pt>
                </c:lvl>
                <c:lvl>
                  <c:pt idx="0">
                    <c:v>Elderly (60+)</c:v>
                  </c:pt>
                  <c:pt idx="3">
                    <c:v>Middle-Aged Adult (36-60)</c:v>
                  </c:pt>
                  <c:pt idx="8">
                    <c:v>Pre-Teen (5-12)</c:v>
                  </c:pt>
                  <c:pt idx="13">
                    <c:v>Teen (13-19)</c:v>
                  </c:pt>
                  <c:pt idx="18">
                    <c:v>Young Adult (20-35)</c:v>
                  </c:pt>
                </c:lvl>
              </c:multiLvlStrCache>
            </c:multiLvlStrRef>
          </c:cat>
          <c:val>
            <c:numRef>
              <c:f>'Pivot Table'!$B$32:$B$60</c:f>
              <c:numCache>
                <c:formatCode>General</c:formatCode>
                <c:ptCount val="23"/>
                <c:pt idx="0">
                  <c:v>7</c:v>
                </c:pt>
                <c:pt idx="1">
                  <c:v>5</c:v>
                </c:pt>
                <c:pt idx="2">
                  <c:v>1</c:v>
                </c:pt>
                <c:pt idx="3">
                  <c:v>11</c:v>
                </c:pt>
                <c:pt idx="4">
                  <c:v>6</c:v>
                </c:pt>
                <c:pt idx="5">
                  <c:v>3</c:v>
                </c:pt>
                <c:pt idx="6">
                  <c:v>4</c:v>
                </c:pt>
                <c:pt idx="7">
                  <c:v>3</c:v>
                </c:pt>
                <c:pt idx="8">
                  <c:v>7</c:v>
                </c:pt>
                <c:pt idx="9">
                  <c:v>4</c:v>
                </c:pt>
                <c:pt idx="10">
                  <c:v>2</c:v>
                </c:pt>
                <c:pt idx="11">
                  <c:v>2</c:v>
                </c:pt>
                <c:pt idx="12">
                  <c:v>2</c:v>
                </c:pt>
                <c:pt idx="13">
                  <c:v>5</c:v>
                </c:pt>
                <c:pt idx="14">
                  <c:v>6</c:v>
                </c:pt>
                <c:pt idx="15">
                  <c:v>3</c:v>
                </c:pt>
                <c:pt idx="16">
                  <c:v>2</c:v>
                </c:pt>
                <c:pt idx="17">
                  <c:v>2</c:v>
                </c:pt>
                <c:pt idx="18">
                  <c:v>18</c:v>
                </c:pt>
                <c:pt idx="19">
                  <c:v>14</c:v>
                </c:pt>
                <c:pt idx="20">
                  <c:v>1</c:v>
                </c:pt>
                <c:pt idx="21">
                  <c:v>6</c:v>
                </c:pt>
                <c:pt idx="22">
                  <c:v>6</c:v>
                </c:pt>
              </c:numCache>
            </c:numRef>
          </c:val>
          <c:smooth val="0"/>
          <c:extLst>
            <c:ext xmlns:c16="http://schemas.microsoft.com/office/drawing/2014/chart" uri="{C3380CC4-5D6E-409C-BE32-E72D297353CC}">
              <c16:uniqueId val="{00000000-E68A-4EAA-8367-AD59A41EF048}"/>
            </c:ext>
          </c:extLst>
        </c:ser>
        <c:dLbls>
          <c:dLblPos val="t"/>
          <c:showLegendKey val="0"/>
          <c:showVal val="1"/>
          <c:showCatName val="0"/>
          <c:showSerName val="0"/>
          <c:showPercent val="0"/>
          <c:showBubbleSize val="0"/>
        </c:dLbls>
        <c:marker val="1"/>
        <c:smooth val="0"/>
        <c:axId val="603307391"/>
        <c:axId val="603308351"/>
      </c:lineChart>
      <c:catAx>
        <c:axId val="603307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3308351"/>
        <c:crosses val="autoZero"/>
        <c:auto val="1"/>
        <c:lblAlgn val="ctr"/>
        <c:lblOffset val="100"/>
        <c:noMultiLvlLbl val="0"/>
      </c:catAx>
      <c:valAx>
        <c:axId val="603308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03307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Screentime</a:t>
            </a:r>
            <a:r>
              <a:rPr lang="en-US" b="1" baseline="0">
                <a:solidFill>
                  <a:schemeClr val="accent1">
                    <a:lumMod val="75000"/>
                  </a:schemeClr>
                </a:solidFill>
              </a:rPr>
              <a:t> During COVID of Different Age Groups</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Table'!$M$30</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Table'!$L$31:$L$61</c:f>
              <c:multiLvlStrCache>
                <c:ptCount val="25"/>
                <c:lvl>
                  <c:pt idx="0">
                    <c:v>&lt;2 hours</c:v>
                  </c:pt>
                  <c:pt idx="1">
                    <c:v>2–4 hours</c:v>
                  </c:pt>
                  <c:pt idx="2">
                    <c:v>4–6 hours</c:v>
                  </c:pt>
                  <c:pt idx="3">
                    <c:v>6–8 hours</c:v>
                  </c:pt>
                  <c:pt idx="4">
                    <c:v>8+ hours</c:v>
                  </c:pt>
                  <c:pt idx="5">
                    <c:v>&lt;2 hours</c:v>
                  </c:pt>
                  <c:pt idx="6">
                    <c:v>2–4 hours</c:v>
                  </c:pt>
                  <c:pt idx="7">
                    <c:v>4–6 hours</c:v>
                  </c:pt>
                  <c:pt idx="8">
                    <c:v>6–8 hours</c:v>
                  </c:pt>
                  <c:pt idx="9">
                    <c:v>8+ hours</c:v>
                  </c:pt>
                  <c:pt idx="10">
                    <c:v>&lt;2 hours</c:v>
                  </c:pt>
                  <c:pt idx="11">
                    <c:v>2–4 hours</c:v>
                  </c:pt>
                  <c:pt idx="12">
                    <c:v>4–6 hours</c:v>
                  </c:pt>
                  <c:pt idx="13">
                    <c:v>6–8 hours</c:v>
                  </c:pt>
                  <c:pt idx="14">
                    <c:v>8+ hours</c:v>
                  </c:pt>
                  <c:pt idx="15">
                    <c:v>&lt;2 hours</c:v>
                  </c:pt>
                  <c:pt idx="16">
                    <c:v>2–4 hours</c:v>
                  </c:pt>
                  <c:pt idx="17">
                    <c:v>4–6 hours</c:v>
                  </c:pt>
                  <c:pt idx="18">
                    <c:v>6–8 hours</c:v>
                  </c:pt>
                  <c:pt idx="19">
                    <c:v>8+ hours</c:v>
                  </c:pt>
                  <c:pt idx="20">
                    <c:v>&lt;2 hours</c:v>
                  </c:pt>
                  <c:pt idx="21">
                    <c:v>2–4 hours</c:v>
                  </c:pt>
                  <c:pt idx="22">
                    <c:v>4–6 hours</c:v>
                  </c:pt>
                  <c:pt idx="23">
                    <c:v>6–8 hours</c:v>
                  </c:pt>
                  <c:pt idx="24">
                    <c:v>8+ hours</c:v>
                  </c:pt>
                </c:lvl>
                <c:lvl>
                  <c:pt idx="0">
                    <c:v>Elderly (60+)</c:v>
                  </c:pt>
                  <c:pt idx="5">
                    <c:v>Middle-Aged Adult (36-60)</c:v>
                  </c:pt>
                  <c:pt idx="10">
                    <c:v>Pre-Teen (5-12)</c:v>
                  </c:pt>
                  <c:pt idx="15">
                    <c:v>Teen (13-19)</c:v>
                  </c:pt>
                  <c:pt idx="20">
                    <c:v>Young Adult (20-35)</c:v>
                  </c:pt>
                </c:lvl>
              </c:multiLvlStrCache>
            </c:multiLvlStrRef>
          </c:cat>
          <c:val>
            <c:numRef>
              <c:f>'Pivot Table'!$M$31:$M$61</c:f>
              <c:numCache>
                <c:formatCode>General</c:formatCode>
                <c:ptCount val="25"/>
                <c:pt idx="0">
                  <c:v>2</c:v>
                </c:pt>
                <c:pt idx="1">
                  <c:v>3</c:v>
                </c:pt>
                <c:pt idx="2">
                  <c:v>1</c:v>
                </c:pt>
                <c:pt idx="3">
                  <c:v>3</c:v>
                </c:pt>
                <c:pt idx="4">
                  <c:v>4</c:v>
                </c:pt>
                <c:pt idx="5">
                  <c:v>1</c:v>
                </c:pt>
                <c:pt idx="6">
                  <c:v>6</c:v>
                </c:pt>
                <c:pt idx="7">
                  <c:v>8</c:v>
                </c:pt>
                <c:pt idx="8">
                  <c:v>7</c:v>
                </c:pt>
                <c:pt idx="9">
                  <c:v>5</c:v>
                </c:pt>
                <c:pt idx="10">
                  <c:v>4</c:v>
                </c:pt>
                <c:pt idx="11">
                  <c:v>3</c:v>
                </c:pt>
                <c:pt idx="12">
                  <c:v>1</c:v>
                </c:pt>
                <c:pt idx="13">
                  <c:v>3</c:v>
                </c:pt>
                <c:pt idx="14">
                  <c:v>6</c:v>
                </c:pt>
                <c:pt idx="15">
                  <c:v>2</c:v>
                </c:pt>
                <c:pt idx="16">
                  <c:v>2</c:v>
                </c:pt>
                <c:pt idx="17">
                  <c:v>4</c:v>
                </c:pt>
                <c:pt idx="18">
                  <c:v>7</c:v>
                </c:pt>
                <c:pt idx="19">
                  <c:v>3</c:v>
                </c:pt>
                <c:pt idx="20">
                  <c:v>5</c:v>
                </c:pt>
                <c:pt idx="21">
                  <c:v>9</c:v>
                </c:pt>
                <c:pt idx="22">
                  <c:v>10</c:v>
                </c:pt>
                <c:pt idx="23">
                  <c:v>6</c:v>
                </c:pt>
                <c:pt idx="24">
                  <c:v>15</c:v>
                </c:pt>
              </c:numCache>
            </c:numRef>
          </c:val>
          <c:extLst>
            <c:ext xmlns:c16="http://schemas.microsoft.com/office/drawing/2014/chart" uri="{C3380CC4-5D6E-409C-BE32-E72D297353CC}">
              <c16:uniqueId val="{00000000-32F5-407E-AF5F-2F7D45131F3C}"/>
            </c:ext>
          </c:extLst>
        </c:ser>
        <c:dLbls>
          <c:dLblPos val="outEnd"/>
          <c:showLegendKey val="0"/>
          <c:showVal val="1"/>
          <c:showCatName val="0"/>
          <c:showSerName val="0"/>
          <c:showPercent val="0"/>
          <c:showBubbleSize val="0"/>
        </c:dLbls>
        <c:gapWidth val="219"/>
        <c:overlap val="-27"/>
        <c:axId val="1484820991"/>
        <c:axId val="1484821471"/>
      </c:barChart>
      <c:catAx>
        <c:axId val="1484820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84821471"/>
        <c:crosses val="autoZero"/>
        <c:auto val="1"/>
        <c:lblAlgn val="ctr"/>
        <c:lblOffset val="100"/>
        <c:noMultiLvlLbl val="0"/>
      </c:catAx>
      <c:valAx>
        <c:axId val="148482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484820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Table!PivotTable6</c:name>
    <c:fmtId val="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sz="1400" b="1">
                <a:solidFill>
                  <a:schemeClr val="accent1">
                    <a:lumMod val="75000"/>
                  </a:schemeClr>
                </a:solidFill>
              </a:rPr>
              <a:t>Work From Home</a:t>
            </a:r>
            <a:r>
              <a:rPr lang="en-US" sz="1400" b="1" baseline="0">
                <a:solidFill>
                  <a:schemeClr val="accent1">
                    <a:lumMod val="75000"/>
                  </a:schemeClr>
                </a:solidFill>
              </a:rPr>
              <a:t> Based on Age</a:t>
            </a:r>
            <a:endParaRPr lang="en-US" sz="1400"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rgbClr val="700000"/>
          </a:solidFill>
          <a:ln w="19050" cap="flat" cmpd="sng" algn="ctr">
            <a:solidFill>
              <a:sysClr val="windowText" lastClr="000000"/>
            </a:solidFill>
            <a:prstDash val="solid"/>
            <a:miter lim="800000"/>
          </a:ln>
          <a:effectLst/>
          <a:sp3d contourW="19050">
            <a:contourClr>
              <a:sysClr val="windowText" lastClr="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Table'!$B$63</c:f>
              <c:strCache>
                <c:ptCount val="1"/>
                <c:pt idx="0">
                  <c:v>Total</c:v>
                </c:pt>
              </c:strCache>
            </c:strRef>
          </c:tx>
          <c:spPr>
            <a:solidFill>
              <a:srgbClr val="700000"/>
            </a:solidFill>
            <a:ln w="19050" cap="flat" cmpd="sng" algn="ctr">
              <a:solidFill>
                <a:sysClr val="windowText" lastClr="000000"/>
              </a:solidFill>
              <a:prstDash val="solid"/>
              <a:miter lim="800000"/>
            </a:ln>
            <a:effectLst/>
            <a:sp3d contourW="19050">
              <a:contourClr>
                <a:sysClr val="windowText" lastClr="000000"/>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Table'!$A$64:$A$84</c:f>
              <c:multiLvlStrCache>
                <c:ptCount val="15"/>
                <c:lvl>
                  <c:pt idx="0">
                    <c:v>No</c:v>
                  </c:pt>
                  <c:pt idx="1">
                    <c:v>Sometimes</c:v>
                  </c:pt>
                  <c:pt idx="2">
                    <c:v>Yes</c:v>
                  </c:pt>
                  <c:pt idx="3">
                    <c:v>No</c:v>
                  </c:pt>
                  <c:pt idx="4">
                    <c:v>Sometimes</c:v>
                  </c:pt>
                  <c:pt idx="5">
                    <c:v>Yes</c:v>
                  </c:pt>
                  <c:pt idx="6">
                    <c:v>No</c:v>
                  </c:pt>
                  <c:pt idx="7">
                    <c:v>Sometimes</c:v>
                  </c:pt>
                  <c:pt idx="8">
                    <c:v>Yes</c:v>
                  </c:pt>
                  <c:pt idx="9">
                    <c:v>No</c:v>
                  </c:pt>
                  <c:pt idx="10">
                    <c:v>Sometimes</c:v>
                  </c:pt>
                  <c:pt idx="11">
                    <c:v>Yes</c:v>
                  </c:pt>
                  <c:pt idx="12">
                    <c:v>No</c:v>
                  </c:pt>
                  <c:pt idx="13">
                    <c:v>Sometimes</c:v>
                  </c:pt>
                  <c:pt idx="14">
                    <c:v>Yes</c:v>
                  </c:pt>
                </c:lvl>
                <c:lvl>
                  <c:pt idx="0">
                    <c:v>Elderly (60+)</c:v>
                  </c:pt>
                  <c:pt idx="3">
                    <c:v>Middle-Aged Adult (36-60)</c:v>
                  </c:pt>
                  <c:pt idx="6">
                    <c:v>Pre-Teen (5-12)</c:v>
                  </c:pt>
                  <c:pt idx="9">
                    <c:v>Teen (13-19)</c:v>
                  </c:pt>
                  <c:pt idx="12">
                    <c:v>Young Adult (20-35)</c:v>
                  </c:pt>
                </c:lvl>
              </c:multiLvlStrCache>
            </c:multiLvlStrRef>
          </c:cat>
          <c:val>
            <c:numRef>
              <c:f>'Pivot Table'!$B$64:$B$84</c:f>
              <c:numCache>
                <c:formatCode>General</c:formatCode>
                <c:ptCount val="15"/>
                <c:pt idx="0">
                  <c:v>3</c:v>
                </c:pt>
                <c:pt idx="1">
                  <c:v>6</c:v>
                </c:pt>
                <c:pt idx="2">
                  <c:v>4</c:v>
                </c:pt>
                <c:pt idx="3">
                  <c:v>8</c:v>
                </c:pt>
                <c:pt idx="4">
                  <c:v>7</c:v>
                </c:pt>
                <c:pt idx="5">
                  <c:v>12</c:v>
                </c:pt>
                <c:pt idx="6">
                  <c:v>3</c:v>
                </c:pt>
                <c:pt idx="7">
                  <c:v>10</c:v>
                </c:pt>
                <c:pt idx="8">
                  <c:v>4</c:v>
                </c:pt>
                <c:pt idx="9">
                  <c:v>8</c:v>
                </c:pt>
                <c:pt idx="10">
                  <c:v>6</c:v>
                </c:pt>
                <c:pt idx="11">
                  <c:v>4</c:v>
                </c:pt>
                <c:pt idx="12">
                  <c:v>12</c:v>
                </c:pt>
                <c:pt idx="13">
                  <c:v>16</c:v>
                </c:pt>
                <c:pt idx="14">
                  <c:v>17</c:v>
                </c:pt>
              </c:numCache>
            </c:numRef>
          </c:val>
          <c:extLst>
            <c:ext xmlns:c16="http://schemas.microsoft.com/office/drawing/2014/chart" uri="{C3380CC4-5D6E-409C-BE32-E72D297353CC}">
              <c16:uniqueId val="{00000000-D591-4921-8E4E-8D6339D61BEE}"/>
            </c:ext>
          </c:extLst>
        </c:ser>
        <c:dLbls>
          <c:showLegendKey val="0"/>
          <c:showVal val="1"/>
          <c:showCatName val="0"/>
          <c:showSerName val="0"/>
          <c:showPercent val="0"/>
          <c:showBubbleSize val="0"/>
        </c:dLbls>
        <c:gapWidth val="150"/>
        <c:shape val="box"/>
        <c:axId val="1293353439"/>
        <c:axId val="1630384767"/>
        <c:axId val="0"/>
      </c:bar3DChart>
      <c:catAx>
        <c:axId val="12933534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630384767"/>
        <c:crosses val="autoZero"/>
        <c:auto val="1"/>
        <c:lblAlgn val="ctr"/>
        <c:lblOffset val="100"/>
        <c:noMultiLvlLbl val="0"/>
      </c:catAx>
      <c:valAx>
        <c:axId val="16303847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9335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accent1">
          <a:lumMod val="75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Table!PivotTable8</c:name>
    <c:fmtId val="1"/>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More</a:t>
            </a:r>
            <a:r>
              <a:rPr lang="en-US" b="1" baseline="0">
                <a:solidFill>
                  <a:schemeClr val="accent1">
                    <a:lumMod val="75000"/>
                  </a:schemeClr>
                </a:solidFill>
              </a:rPr>
              <a:t> News = More Stress?</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Table'!$M$63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7FD-4987-AC0E-F14FCCE451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7FD-4987-AC0E-F14FCCE451C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7FD-4987-AC0E-F14FCCE451C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7FD-4987-AC0E-F14FCCE451C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7FD-4987-AC0E-F14FCCE451C1}"/>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Table'!$L$64:$L$69</c:f>
              <c:strCache>
                <c:ptCount val="5"/>
                <c:pt idx="0">
                  <c:v>Few times a week</c:v>
                </c:pt>
                <c:pt idx="1">
                  <c:v>Multiple times a day</c:v>
                </c:pt>
                <c:pt idx="2">
                  <c:v>Never</c:v>
                </c:pt>
                <c:pt idx="3">
                  <c:v>Once a day</c:v>
                </c:pt>
                <c:pt idx="4">
                  <c:v>Rarely</c:v>
                </c:pt>
              </c:strCache>
            </c:strRef>
          </c:cat>
          <c:val>
            <c:numRef>
              <c:f>'Pivot Table'!$M$64:$M$69</c:f>
              <c:numCache>
                <c:formatCode>0.00</c:formatCode>
                <c:ptCount val="5"/>
                <c:pt idx="0">
                  <c:v>2.2758620689655173</c:v>
                </c:pt>
                <c:pt idx="1">
                  <c:v>2.8260869565217392</c:v>
                </c:pt>
                <c:pt idx="2">
                  <c:v>2.4090909090909092</c:v>
                </c:pt>
                <c:pt idx="3">
                  <c:v>3.3548387096774195</c:v>
                </c:pt>
                <c:pt idx="4">
                  <c:v>2.6</c:v>
                </c:pt>
              </c:numCache>
            </c:numRef>
          </c:val>
          <c:extLst>
            <c:ext xmlns:c16="http://schemas.microsoft.com/office/drawing/2014/chart" uri="{C3380CC4-5D6E-409C-BE32-E72D297353CC}">
              <c16:uniqueId val="{00000000-5DE6-40AF-9C28-F3998D3DE16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Table!PivotTable7</c:name>
    <c:fmtId val="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Major Challenge Faced by Different</a:t>
            </a:r>
            <a:r>
              <a:rPr lang="en-US" b="1" baseline="0">
                <a:solidFill>
                  <a:schemeClr val="accent1">
                    <a:lumMod val="75000"/>
                  </a:schemeClr>
                </a:solidFill>
              </a:rPr>
              <a:t> Genders</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chemeClr val="accent5">
                <a:lumMod val="50000"/>
              </a:schemeClr>
            </a:solidFill>
            <a:round/>
          </a:ln>
          <a:effectLst/>
        </c:spPr>
        <c:marker>
          <c:symbol val="circle"/>
          <c:size val="5"/>
          <c:spPr>
            <a:solidFill>
              <a:srgbClr val="7030A0"/>
            </a:solidFill>
            <a:ln w="9525">
              <a:solidFill>
                <a:schemeClr val="accent5">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Table'!$R$63</c:f>
              <c:strCache>
                <c:ptCount val="1"/>
                <c:pt idx="0">
                  <c:v>Total</c:v>
                </c:pt>
              </c:strCache>
            </c:strRef>
          </c:tx>
          <c:spPr>
            <a:ln w="28575" cap="rnd">
              <a:solidFill>
                <a:schemeClr val="accent5">
                  <a:lumMod val="50000"/>
                </a:schemeClr>
              </a:solidFill>
              <a:round/>
            </a:ln>
            <a:effectLst/>
          </c:spPr>
          <c:marker>
            <c:symbol val="circle"/>
            <c:size val="5"/>
            <c:spPr>
              <a:solidFill>
                <a:srgbClr val="7030A0"/>
              </a:solidFill>
              <a:ln w="9525">
                <a:solidFill>
                  <a:schemeClr val="accent5">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Table'!$Q$64:$Q$93</c:f>
              <c:multiLvlStrCache>
                <c:ptCount val="23"/>
                <c:lvl>
                  <c:pt idx="0">
                    <c:v>Female</c:v>
                  </c:pt>
                  <c:pt idx="1">
                    <c:v>Male</c:v>
                  </c:pt>
                  <c:pt idx="2">
                    <c:v>Non-binary</c:v>
                  </c:pt>
                  <c:pt idx="3">
                    <c:v>Prefer not to say</c:v>
                  </c:pt>
                  <c:pt idx="4">
                    <c:v>Female</c:v>
                  </c:pt>
                  <c:pt idx="5">
                    <c:v>Male</c:v>
                  </c:pt>
                  <c:pt idx="6">
                    <c:v>Non-binary</c:v>
                  </c:pt>
                  <c:pt idx="7">
                    <c:v>Prefer not to say</c:v>
                  </c:pt>
                  <c:pt idx="8">
                    <c:v>Female</c:v>
                  </c:pt>
                  <c:pt idx="9">
                    <c:v>Male</c:v>
                  </c:pt>
                  <c:pt idx="10">
                    <c:v>Non-binary</c:v>
                  </c:pt>
                  <c:pt idx="11">
                    <c:v>Prefer not to say</c:v>
                  </c:pt>
                  <c:pt idx="12">
                    <c:v>Female</c:v>
                  </c:pt>
                  <c:pt idx="13">
                    <c:v>Male</c:v>
                  </c:pt>
                  <c:pt idx="14">
                    <c:v>Non-binary</c:v>
                  </c:pt>
                  <c:pt idx="15">
                    <c:v>Prefer not to say</c:v>
                  </c:pt>
                  <c:pt idx="16">
                    <c:v>Female</c:v>
                  </c:pt>
                  <c:pt idx="17">
                    <c:v>Male</c:v>
                  </c:pt>
                  <c:pt idx="18">
                    <c:v>Non-binary</c:v>
                  </c:pt>
                  <c:pt idx="19">
                    <c:v>Prefer not to say</c:v>
                  </c:pt>
                  <c:pt idx="20">
                    <c:v>Female</c:v>
                  </c:pt>
                  <c:pt idx="21">
                    <c:v>Non-binary</c:v>
                  </c:pt>
                  <c:pt idx="22">
                    <c:v>Prefer not to say</c:v>
                  </c:pt>
                </c:lvl>
                <c:lvl>
                  <c:pt idx="0">
                    <c:v>Fear of Infection</c:v>
                  </c:pt>
                  <c:pt idx="4">
                    <c:v>Healthcare Access</c:v>
                  </c:pt>
                  <c:pt idx="8">
                    <c:v>Isolation</c:v>
                  </c:pt>
                  <c:pt idx="12">
                    <c:v>Job Loss</c:v>
                  </c:pt>
                  <c:pt idx="16">
                    <c:v>Managing Kids</c:v>
                  </c:pt>
                  <c:pt idx="20">
                    <c:v>Online Learning</c:v>
                  </c:pt>
                </c:lvl>
              </c:multiLvlStrCache>
            </c:multiLvlStrRef>
          </c:cat>
          <c:val>
            <c:numRef>
              <c:f>'Pivot Table'!$R$64:$R$93</c:f>
              <c:numCache>
                <c:formatCode>General</c:formatCode>
                <c:ptCount val="23"/>
                <c:pt idx="0">
                  <c:v>6</c:v>
                </c:pt>
                <c:pt idx="1">
                  <c:v>1</c:v>
                </c:pt>
                <c:pt idx="2">
                  <c:v>6</c:v>
                </c:pt>
                <c:pt idx="3">
                  <c:v>8</c:v>
                </c:pt>
                <c:pt idx="4">
                  <c:v>3</c:v>
                </c:pt>
                <c:pt idx="5">
                  <c:v>3</c:v>
                </c:pt>
                <c:pt idx="6">
                  <c:v>4</c:v>
                </c:pt>
                <c:pt idx="7">
                  <c:v>7</c:v>
                </c:pt>
                <c:pt idx="8">
                  <c:v>6</c:v>
                </c:pt>
                <c:pt idx="9">
                  <c:v>8</c:v>
                </c:pt>
                <c:pt idx="10">
                  <c:v>3</c:v>
                </c:pt>
                <c:pt idx="11">
                  <c:v>2</c:v>
                </c:pt>
                <c:pt idx="12">
                  <c:v>8</c:v>
                </c:pt>
                <c:pt idx="13">
                  <c:v>8</c:v>
                </c:pt>
                <c:pt idx="14">
                  <c:v>6</c:v>
                </c:pt>
                <c:pt idx="15">
                  <c:v>5</c:v>
                </c:pt>
                <c:pt idx="16">
                  <c:v>4</c:v>
                </c:pt>
                <c:pt idx="17">
                  <c:v>2</c:v>
                </c:pt>
                <c:pt idx="18">
                  <c:v>6</c:v>
                </c:pt>
                <c:pt idx="19">
                  <c:v>6</c:v>
                </c:pt>
                <c:pt idx="20">
                  <c:v>3</c:v>
                </c:pt>
                <c:pt idx="21">
                  <c:v>7</c:v>
                </c:pt>
                <c:pt idx="22">
                  <c:v>8</c:v>
                </c:pt>
              </c:numCache>
            </c:numRef>
          </c:val>
          <c:smooth val="0"/>
          <c:extLst>
            <c:ext xmlns:c16="http://schemas.microsoft.com/office/drawing/2014/chart" uri="{C3380CC4-5D6E-409C-BE32-E72D297353CC}">
              <c16:uniqueId val="{00000000-E51C-4ABA-A597-5474D2E43194}"/>
            </c:ext>
          </c:extLst>
        </c:ser>
        <c:dLbls>
          <c:dLblPos val="t"/>
          <c:showLegendKey val="0"/>
          <c:showVal val="1"/>
          <c:showCatName val="0"/>
          <c:showSerName val="0"/>
          <c:showPercent val="0"/>
          <c:showBubbleSize val="0"/>
        </c:dLbls>
        <c:marker val="1"/>
        <c:smooth val="0"/>
        <c:axId val="1055373455"/>
        <c:axId val="1055375855"/>
      </c:lineChart>
      <c:catAx>
        <c:axId val="1055373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55375855"/>
        <c:crosses val="autoZero"/>
        <c:auto val="1"/>
        <c:lblAlgn val="ctr"/>
        <c:lblOffset val="100"/>
        <c:noMultiLvlLbl val="0"/>
      </c:catAx>
      <c:valAx>
        <c:axId val="105537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5537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50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r>
              <a:rPr lang="en-US" sz="2000" b="1">
                <a:solidFill>
                  <a:schemeClr val="tx2"/>
                </a:solidFill>
              </a:rPr>
              <a:t>Mental Health Before vs During Covid</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'COVID Data'!$B$142</c:f>
              <c:strCache>
                <c:ptCount val="1"/>
              </c:strCache>
            </c:strRef>
          </c:tx>
          <c:spPr>
            <a:solidFill>
              <a:schemeClr val="accent1"/>
            </a:solidFill>
            <a:ln>
              <a:noFill/>
            </a:ln>
            <a:effectLst/>
          </c:spPr>
          <c:invertIfNegative val="0"/>
          <c:cat>
            <c:strRef>
              <c:f>'COVID Data'!$A$143:$A$147</c:f>
              <c:strCache>
                <c:ptCount val="5"/>
                <c:pt idx="0">
                  <c:v>1 (Dreadful)</c:v>
                </c:pt>
                <c:pt idx="1">
                  <c:v>2 (Bad)</c:v>
                </c:pt>
                <c:pt idx="2">
                  <c:v>3 (Average)</c:v>
                </c:pt>
                <c:pt idx="3">
                  <c:v>4 (Good)</c:v>
                </c:pt>
                <c:pt idx="4">
                  <c:v>5 (Excellent)</c:v>
                </c:pt>
              </c:strCache>
            </c:strRef>
          </c:cat>
          <c:val>
            <c:numRef>
              <c:f>'COVID Data'!$B$143:$B$147</c:f>
              <c:numCache>
                <c:formatCode>0%</c:formatCode>
                <c:ptCount val="5"/>
                <c:pt idx="0">
                  <c:v>0.14166666666666666</c:v>
                </c:pt>
                <c:pt idx="1">
                  <c:v>0.15833333333333333</c:v>
                </c:pt>
                <c:pt idx="2">
                  <c:v>0.22500000000000001</c:v>
                </c:pt>
                <c:pt idx="3">
                  <c:v>0.25833333333333336</c:v>
                </c:pt>
                <c:pt idx="4">
                  <c:v>0.21666666666666667</c:v>
                </c:pt>
              </c:numCache>
            </c:numRef>
          </c:val>
          <c:extLst>
            <c:ext xmlns:c16="http://schemas.microsoft.com/office/drawing/2014/chart" uri="{C3380CC4-5D6E-409C-BE32-E72D297353CC}">
              <c16:uniqueId val="{00000000-1672-4E13-B932-348740D5FA26}"/>
            </c:ext>
          </c:extLst>
        </c:ser>
        <c:ser>
          <c:idx val="2"/>
          <c:order val="2"/>
          <c:tx>
            <c:strRef>
              <c:f>'COVID Data'!$D$142</c:f>
              <c:strCache>
                <c:ptCount val="1"/>
                <c:pt idx="0">
                  <c:v>Mental Health Rating (During COVID)</c:v>
                </c:pt>
              </c:strCache>
            </c:strRef>
          </c:tx>
          <c:spPr>
            <a:solidFill>
              <a:schemeClr val="accent3"/>
            </a:solidFill>
            <a:ln>
              <a:noFill/>
            </a:ln>
            <a:effectLst/>
          </c:spPr>
          <c:invertIfNegative val="0"/>
          <c:cat>
            <c:strRef>
              <c:f>'COVID Data'!$A$143:$A$147</c:f>
              <c:strCache>
                <c:ptCount val="5"/>
                <c:pt idx="0">
                  <c:v>1 (Dreadful)</c:v>
                </c:pt>
                <c:pt idx="1">
                  <c:v>2 (Bad)</c:v>
                </c:pt>
                <c:pt idx="2">
                  <c:v>3 (Average)</c:v>
                </c:pt>
                <c:pt idx="3">
                  <c:v>4 (Good)</c:v>
                </c:pt>
                <c:pt idx="4">
                  <c:v>5 (Excellent)</c:v>
                </c:pt>
              </c:strCache>
            </c:strRef>
          </c:cat>
          <c:val>
            <c:numRef>
              <c:f>'COVID Data'!$D$143:$D$147</c:f>
              <c:numCache>
                <c:formatCode>General</c:formatCode>
                <c:ptCount val="5"/>
                <c:pt idx="0" formatCode="h:mm">
                  <c:v>0</c:v>
                </c:pt>
                <c:pt idx="1">
                  <c:v>0</c:v>
                </c:pt>
                <c:pt idx="2">
                  <c:v>0</c:v>
                </c:pt>
                <c:pt idx="3">
                  <c:v>0</c:v>
                </c:pt>
                <c:pt idx="4">
                  <c:v>0</c:v>
                </c:pt>
              </c:numCache>
            </c:numRef>
          </c:val>
          <c:extLst>
            <c:ext xmlns:c16="http://schemas.microsoft.com/office/drawing/2014/chart" uri="{C3380CC4-5D6E-409C-BE32-E72D297353CC}">
              <c16:uniqueId val="{00000002-1672-4E13-B932-348740D5FA26}"/>
            </c:ext>
          </c:extLst>
        </c:ser>
        <c:ser>
          <c:idx val="3"/>
          <c:order val="3"/>
          <c:tx>
            <c:strRef>
              <c:f>'COVID Data'!$E$142</c:f>
              <c:strCache>
                <c:ptCount val="1"/>
              </c:strCache>
            </c:strRef>
          </c:tx>
          <c:spPr>
            <a:solidFill>
              <a:srgbClr val="700000"/>
            </a:solidFill>
            <a:ln>
              <a:noFill/>
            </a:ln>
            <a:effectLst/>
          </c:spPr>
          <c:invertIfNegative val="0"/>
          <c:cat>
            <c:strRef>
              <c:f>'COVID Data'!$A$143:$A$147</c:f>
              <c:strCache>
                <c:ptCount val="5"/>
                <c:pt idx="0">
                  <c:v>1 (Dreadful)</c:v>
                </c:pt>
                <c:pt idx="1">
                  <c:v>2 (Bad)</c:v>
                </c:pt>
                <c:pt idx="2">
                  <c:v>3 (Average)</c:v>
                </c:pt>
                <c:pt idx="3">
                  <c:v>4 (Good)</c:v>
                </c:pt>
                <c:pt idx="4">
                  <c:v>5 (Excellent)</c:v>
                </c:pt>
              </c:strCache>
            </c:strRef>
          </c:cat>
          <c:val>
            <c:numRef>
              <c:f>'COVID Data'!$E$143:$E$147</c:f>
              <c:numCache>
                <c:formatCode>0%</c:formatCode>
                <c:ptCount val="5"/>
                <c:pt idx="0">
                  <c:v>0.25</c:v>
                </c:pt>
                <c:pt idx="1">
                  <c:v>0.25833333333333336</c:v>
                </c:pt>
                <c:pt idx="2">
                  <c:v>0.16666666666666666</c:v>
                </c:pt>
                <c:pt idx="3">
                  <c:v>0.16666666666666666</c:v>
                </c:pt>
                <c:pt idx="4">
                  <c:v>0.15833333333333333</c:v>
                </c:pt>
              </c:numCache>
            </c:numRef>
          </c:val>
          <c:extLst>
            <c:ext xmlns:c16="http://schemas.microsoft.com/office/drawing/2014/chart" uri="{C3380CC4-5D6E-409C-BE32-E72D297353CC}">
              <c16:uniqueId val="{00000003-1672-4E13-B932-348740D5FA26}"/>
            </c:ext>
          </c:extLst>
        </c:ser>
        <c:dLbls>
          <c:showLegendKey val="0"/>
          <c:showVal val="0"/>
          <c:showCatName val="0"/>
          <c:showSerName val="0"/>
          <c:showPercent val="0"/>
          <c:showBubbleSize val="0"/>
        </c:dLbls>
        <c:gapWidth val="219"/>
        <c:overlap val="-27"/>
        <c:axId val="949528447"/>
        <c:axId val="949527007"/>
        <c:extLst>
          <c:ext xmlns:c15="http://schemas.microsoft.com/office/drawing/2012/chart" uri="{02D57815-91ED-43cb-92C2-25804820EDAC}">
            <c15:filteredBarSeries>
              <c15:ser>
                <c:idx val="1"/>
                <c:order val="1"/>
                <c:tx>
                  <c:strRef>
                    <c:extLst>
                      <c:ext uri="{02D57815-91ED-43cb-92C2-25804820EDAC}">
                        <c15:formulaRef>
                          <c15:sqref>'COVID Data'!$C$142</c15:sqref>
                        </c15:formulaRef>
                      </c:ext>
                    </c:extLst>
                    <c:strCache>
                      <c:ptCount val="1"/>
                    </c:strCache>
                  </c:strRef>
                </c:tx>
                <c:spPr>
                  <a:solidFill>
                    <a:schemeClr val="accent2"/>
                  </a:solidFill>
                  <a:ln>
                    <a:noFill/>
                  </a:ln>
                  <a:effectLst/>
                </c:spPr>
                <c:invertIfNegative val="0"/>
                <c:cat>
                  <c:strRef>
                    <c:extLst>
                      <c:ext uri="{02D57815-91ED-43cb-92C2-25804820EDAC}">
                        <c15:formulaRef>
                          <c15:sqref>'COVID Data'!$A$143:$A$147</c15:sqref>
                        </c15:formulaRef>
                      </c:ext>
                    </c:extLst>
                    <c:strCache>
                      <c:ptCount val="5"/>
                      <c:pt idx="0">
                        <c:v>1 (Dreadful)</c:v>
                      </c:pt>
                      <c:pt idx="1">
                        <c:v>2 (Bad)</c:v>
                      </c:pt>
                      <c:pt idx="2">
                        <c:v>3 (Average)</c:v>
                      </c:pt>
                      <c:pt idx="3">
                        <c:v>4 (Good)</c:v>
                      </c:pt>
                      <c:pt idx="4">
                        <c:v>5 (Excellent)</c:v>
                      </c:pt>
                    </c:strCache>
                  </c:strRef>
                </c:cat>
                <c:val>
                  <c:numRef>
                    <c:extLst>
                      <c:ext uri="{02D57815-91ED-43cb-92C2-25804820EDAC}">
                        <c15:formulaRef>
                          <c15:sqref>'COVID Data'!$C$143:$C$147</c15:sqref>
                        </c15:formulaRef>
                      </c:ext>
                    </c:extLst>
                    <c:numCache>
                      <c:formatCode>General</c:formatCode>
                      <c:ptCount val="5"/>
                    </c:numCache>
                  </c:numRef>
                </c:val>
                <c:extLst>
                  <c:ext xmlns:c16="http://schemas.microsoft.com/office/drawing/2014/chart" uri="{C3380CC4-5D6E-409C-BE32-E72D297353CC}">
                    <c16:uniqueId val="{00000001-1672-4E13-B932-348740D5FA26}"/>
                  </c:ext>
                </c:extLst>
              </c15:ser>
            </c15:filteredBarSeries>
          </c:ext>
        </c:extLst>
      </c:barChart>
      <c:catAx>
        <c:axId val="94952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49527007"/>
        <c:crosses val="autoZero"/>
        <c:auto val="1"/>
        <c:lblAlgn val="ctr"/>
        <c:lblOffset val="100"/>
        <c:noMultiLvlLbl val="0"/>
      </c:catAx>
      <c:valAx>
        <c:axId val="94952700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495284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gradFill>
        <a:gsLst>
          <a:gs pos="0">
            <a:schemeClr val="tx2"/>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r>
              <a:rPr lang="en-US" sz="2000" b="1">
                <a:solidFill>
                  <a:schemeClr val="tx2"/>
                </a:solidFill>
              </a:rPr>
              <a:t>COVID</a:t>
            </a:r>
            <a:r>
              <a:rPr lang="en-US" sz="2000" b="1" baseline="0">
                <a:solidFill>
                  <a:schemeClr val="tx2"/>
                </a:solidFill>
              </a:rPr>
              <a:t> Impact on Family Income</a:t>
            </a:r>
            <a:endParaRPr lang="en-US" sz="2000" b="1">
              <a:solidFill>
                <a:schemeClr val="tx2"/>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endParaRPr lang="en-US"/>
        </a:p>
      </c:txPr>
    </c:title>
    <c:autoTitleDeleted val="0"/>
    <c:plotArea>
      <c:layout/>
      <c:pieChart>
        <c:varyColors val="1"/>
        <c:ser>
          <c:idx val="0"/>
          <c:order val="0"/>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C0B-469C-8C9C-2DCFF5A445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C0B-469C-8C9C-2DCFF5A445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C0B-469C-8C9C-2DCFF5A445A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C0B-469C-8C9C-2DCFF5A445A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C0B-469C-8C9C-2DCFF5A445A3}"/>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'COVID Data'!$M$130:$M$134</c:f>
              <c:strCache>
                <c:ptCount val="5"/>
                <c:pt idx="0">
                  <c:v>Family Income Impact:</c:v>
                </c:pt>
                <c:pt idx="1">
                  <c:v>Lost Job/Income:</c:v>
                </c:pt>
                <c:pt idx="2">
                  <c:v>Slight Decrease:</c:v>
                </c:pt>
                <c:pt idx="3">
                  <c:v>No Impact:</c:v>
                </c:pt>
                <c:pt idx="4">
                  <c:v>Income Increased:</c:v>
                </c:pt>
              </c:strCache>
            </c:strRef>
          </c:cat>
          <c:val>
            <c:numRef>
              <c:f>'COVID Data'!$N$130:$N$134</c:f>
              <c:numCache>
                <c:formatCode>0%</c:formatCode>
                <c:ptCount val="5"/>
                <c:pt idx="1">
                  <c:v>0.25</c:v>
                </c:pt>
                <c:pt idx="2">
                  <c:v>0.27500000000000002</c:v>
                </c:pt>
                <c:pt idx="3">
                  <c:v>0.19166666666666668</c:v>
                </c:pt>
                <c:pt idx="4">
                  <c:v>0.10833333333333334</c:v>
                </c:pt>
              </c:numCache>
            </c:numRef>
          </c:val>
          <c:extLst>
            <c:ext xmlns:c16="http://schemas.microsoft.com/office/drawing/2014/chart" uri="{C3380CC4-5D6E-409C-BE32-E72D297353CC}">
              <c16:uniqueId val="{00000000-333F-48D6-88C4-C2FEB9C335A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egendEntry>
        <c:idx val="1"/>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r>
              <a:rPr lang="en-US" sz="2000" b="1">
                <a:solidFill>
                  <a:schemeClr val="tx2"/>
                </a:solidFill>
              </a:rPr>
              <a:t>Followed Mask</a:t>
            </a:r>
            <a:r>
              <a:rPr lang="en-US" sz="2000" b="1" baseline="0">
                <a:solidFill>
                  <a:schemeClr val="tx2"/>
                </a:solidFill>
              </a:rPr>
              <a:t> Guideleines</a:t>
            </a:r>
            <a:endParaRPr lang="en-US" sz="2000" b="1">
              <a:solidFill>
                <a:schemeClr val="tx2"/>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6">
                  <a:lumMod val="50000"/>
                </a:schemeClr>
              </a:solidFill>
              <a:round/>
            </a:ln>
            <a:effectLst/>
          </c:spPr>
          <c:marker>
            <c:symbol val="circle"/>
            <c:size val="5"/>
            <c:spPr>
              <a:gradFill flip="none" rotWithShape="1">
                <a:gsLst>
                  <a:gs pos="0">
                    <a:schemeClr val="accent6">
                      <a:lumMod val="50000"/>
                    </a:schemeClr>
                  </a:gs>
                  <a:gs pos="35000">
                    <a:schemeClr val="accent1">
                      <a:lumMod val="0"/>
                      <a:lumOff val="100000"/>
                    </a:schemeClr>
                  </a:gs>
                  <a:gs pos="100000">
                    <a:schemeClr val="accent1">
                      <a:lumMod val="100000"/>
                    </a:schemeClr>
                  </a:gs>
                </a:gsLst>
                <a:path path="circle">
                  <a:fillToRect l="50000" t="-80000" r="50000" b="180000"/>
                </a:path>
                <a:tileRect/>
              </a:gradFill>
              <a:ln w="9525">
                <a:solidFill>
                  <a:schemeClr val="accent1"/>
                </a:solidFill>
              </a:ln>
              <a:effectLst/>
            </c:spPr>
          </c:marker>
          <c:cat>
            <c:strRef>
              <c:f>'COVID Data'!$M$143:$M$147</c:f>
              <c:strCache>
                <c:ptCount val="5"/>
                <c:pt idx="0">
                  <c:v>Never:</c:v>
                </c:pt>
                <c:pt idx="1">
                  <c:v>Rarely:</c:v>
                </c:pt>
                <c:pt idx="2">
                  <c:v>Sometimes:</c:v>
                </c:pt>
                <c:pt idx="3">
                  <c:v>Mostly:</c:v>
                </c:pt>
                <c:pt idx="4">
                  <c:v>Always:</c:v>
                </c:pt>
              </c:strCache>
            </c:strRef>
          </c:cat>
          <c:val>
            <c:numRef>
              <c:f>'COVID Data'!$N$143:$N$147</c:f>
              <c:numCache>
                <c:formatCode>0%</c:formatCode>
                <c:ptCount val="5"/>
                <c:pt idx="0">
                  <c:v>7.4999999999999997E-2</c:v>
                </c:pt>
                <c:pt idx="1">
                  <c:v>0.11666666666666667</c:v>
                </c:pt>
                <c:pt idx="2">
                  <c:v>0.11666666666666667</c:v>
                </c:pt>
                <c:pt idx="3">
                  <c:v>0.29166666666666669</c:v>
                </c:pt>
                <c:pt idx="4">
                  <c:v>0.4</c:v>
                </c:pt>
              </c:numCache>
            </c:numRef>
          </c:val>
          <c:smooth val="0"/>
          <c:extLst>
            <c:ext xmlns:c16="http://schemas.microsoft.com/office/drawing/2014/chart" uri="{C3380CC4-5D6E-409C-BE32-E72D297353CC}">
              <c16:uniqueId val="{00000000-86F7-4AF7-A870-A4D399625BC1}"/>
            </c:ext>
          </c:extLst>
        </c:ser>
        <c:dLbls>
          <c:showLegendKey val="0"/>
          <c:showVal val="0"/>
          <c:showCatName val="0"/>
          <c:showSerName val="0"/>
          <c:showPercent val="0"/>
          <c:showBubbleSize val="0"/>
        </c:dLbls>
        <c:marker val="1"/>
        <c:smooth val="0"/>
        <c:axId val="1251655567"/>
        <c:axId val="1251651727"/>
      </c:lineChart>
      <c:catAx>
        <c:axId val="125165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51651727"/>
        <c:crosses val="autoZero"/>
        <c:auto val="1"/>
        <c:lblAlgn val="ctr"/>
        <c:lblOffset val="100"/>
        <c:noMultiLvlLbl val="0"/>
      </c:catAx>
      <c:valAx>
        <c:axId val="1251651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5165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r>
              <a:rPr lang="en-US" sz="2000" b="1">
                <a:solidFill>
                  <a:schemeClr val="tx2"/>
                </a:solidFill>
              </a:rPr>
              <a:t>Biggest Lesson Learned</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5">
                <a:lumMod val="50000"/>
              </a:schemeClr>
            </a:solidFill>
            <a:ln>
              <a:noFill/>
            </a:ln>
            <a:effectLst/>
          </c:spPr>
          <c:invertIfNegative val="0"/>
          <c:cat>
            <c:strRef>
              <c:f>'COVID Data'!$J$143:$J$148</c:f>
              <c:strCache>
                <c:ptCount val="6"/>
                <c:pt idx="0">
                  <c:v>Online learning is tough:</c:v>
                </c:pt>
                <c:pt idx="1">
                  <c:v>Preparedness is key</c:v>
                </c:pt>
                <c:pt idx="2">
                  <c:v>Family is important</c:v>
                </c:pt>
                <c:pt idx="3">
                  <c:v>Mental health matters</c:v>
                </c:pt>
                <c:pt idx="4">
                  <c:v>Trust science</c:v>
                </c:pt>
                <c:pt idx="5">
                  <c:v>Health is wealth</c:v>
                </c:pt>
              </c:strCache>
            </c:strRef>
          </c:cat>
          <c:val>
            <c:numRef>
              <c:f>'COVID Data'!$K$143:$K$148</c:f>
              <c:numCache>
                <c:formatCode>General</c:formatCode>
                <c:ptCount val="6"/>
                <c:pt idx="0">
                  <c:v>23</c:v>
                </c:pt>
                <c:pt idx="1">
                  <c:v>16</c:v>
                </c:pt>
                <c:pt idx="2">
                  <c:v>24</c:v>
                </c:pt>
                <c:pt idx="3">
                  <c:v>16</c:v>
                </c:pt>
                <c:pt idx="4">
                  <c:v>21</c:v>
                </c:pt>
                <c:pt idx="5">
                  <c:v>20</c:v>
                </c:pt>
              </c:numCache>
            </c:numRef>
          </c:val>
          <c:extLst>
            <c:ext xmlns:c16="http://schemas.microsoft.com/office/drawing/2014/chart" uri="{C3380CC4-5D6E-409C-BE32-E72D297353CC}">
              <c16:uniqueId val="{00000000-D0E8-4D09-A058-D635D16A04E8}"/>
            </c:ext>
          </c:extLst>
        </c:ser>
        <c:dLbls>
          <c:showLegendKey val="0"/>
          <c:showVal val="0"/>
          <c:showCatName val="0"/>
          <c:showSerName val="0"/>
          <c:showPercent val="0"/>
          <c:showBubbleSize val="0"/>
        </c:dLbls>
        <c:gapWidth val="219"/>
        <c:overlap val="-27"/>
        <c:axId val="1103020495"/>
        <c:axId val="1103021935"/>
      </c:barChart>
      <c:catAx>
        <c:axId val="1103020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03021935"/>
        <c:crosses val="autoZero"/>
        <c:auto val="1"/>
        <c:lblAlgn val="ctr"/>
        <c:lblOffset val="100"/>
        <c:noMultiLvlLbl val="0"/>
      </c:catAx>
      <c:valAx>
        <c:axId val="1103021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3020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r>
              <a:rPr lang="en-US" sz="2000" b="1">
                <a:solidFill>
                  <a:schemeClr val="tx2"/>
                </a:solidFill>
              </a:rPr>
              <a:t>Mental Health Difficulty Increased During</a:t>
            </a:r>
            <a:r>
              <a:rPr lang="en-US" sz="2000" b="1" baseline="0">
                <a:solidFill>
                  <a:schemeClr val="tx2"/>
                </a:solidFill>
              </a:rPr>
              <a:t> COVID</a:t>
            </a:r>
            <a:endParaRPr lang="en-US" sz="2000" b="1">
              <a:solidFill>
                <a:schemeClr val="tx2"/>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2"/>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94-4761-9B5C-F53C032F8F4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94-4761-9B5C-F53C032F8F4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94-4761-9B5C-F53C032F8F4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94-4761-9B5C-F53C032F8F4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94-4761-9B5C-F53C032F8F45}"/>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'COVID Data'!$G$136:$G$140</c:f>
              <c:strCache>
                <c:ptCount val="5"/>
                <c:pt idx="0">
                  <c:v>Strongly Agree:</c:v>
                </c:pt>
                <c:pt idx="1">
                  <c:v>Agree:</c:v>
                </c:pt>
                <c:pt idx="2">
                  <c:v>Neutral:</c:v>
                </c:pt>
                <c:pt idx="3">
                  <c:v>Disagree:</c:v>
                </c:pt>
                <c:pt idx="4">
                  <c:v>Strongly disagree:</c:v>
                </c:pt>
              </c:strCache>
            </c:strRef>
          </c:cat>
          <c:val>
            <c:numRef>
              <c:f>'COVID Data'!$H$136:$H$140</c:f>
              <c:numCache>
                <c:formatCode>General</c:formatCode>
                <c:ptCount val="5"/>
                <c:pt idx="0">
                  <c:v>34</c:v>
                </c:pt>
                <c:pt idx="1">
                  <c:v>25</c:v>
                </c:pt>
                <c:pt idx="2">
                  <c:v>22</c:v>
                </c:pt>
                <c:pt idx="3">
                  <c:v>18</c:v>
                </c:pt>
                <c:pt idx="4">
                  <c:v>21</c:v>
                </c:pt>
              </c:numCache>
            </c:numRef>
          </c:val>
          <c:extLst>
            <c:ext xmlns:c16="http://schemas.microsoft.com/office/drawing/2014/chart" uri="{C3380CC4-5D6E-409C-BE32-E72D297353CC}">
              <c16:uniqueId val="{00000000-10A2-46FF-8DBA-9B48A4823DC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a:glow rad="63500">
        <a:schemeClr val="accent1">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c:f>
              <c:strCache>
                <c:ptCount val="1"/>
                <c:pt idx="0">
                  <c:v>Average of Mental Health Rating (Before COVID)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Table'!$A$2:$A$7</c:f>
              <c:strCache>
                <c:ptCount val="5"/>
                <c:pt idx="0">
                  <c:v>Elderly (60+)</c:v>
                </c:pt>
                <c:pt idx="1">
                  <c:v>Middle-Aged Adult (36-60)</c:v>
                </c:pt>
                <c:pt idx="2">
                  <c:v>Pre-Teen (5-12)</c:v>
                </c:pt>
                <c:pt idx="3">
                  <c:v>Teen (13-19)</c:v>
                </c:pt>
                <c:pt idx="4">
                  <c:v>Young Adult (20-35)</c:v>
                </c:pt>
              </c:strCache>
            </c:strRef>
          </c:cat>
          <c:val>
            <c:numRef>
              <c:f>'Pivot Table'!$B$2:$B$7</c:f>
              <c:numCache>
                <c:formatCode>0.00</c:formatCode>
                <c:ptCount val="5"/>
                <c:pt idx="0">
                  <c:v>3.4615384615384617</c:v>
                </c:pt>
                <c:pt idx="1">
                  <c:v>3.074074074074074</c:v>
                </c:pt>
                <c:pt idx="2">
                  <c:v>3.1764705882352939</c:v>
                </c:pt>
                <c:pt idx="3">
                  <c:v>3.3333333333333335</c:v>
                </c:pt>
                <c:pt idx="4">
                  <c:v>3.2888888888888888</c:v>
                </c:pt>
              </c:numCache>
            </c:numRef>
          </c:val>
          <c:extLst>
            <c:ext xmlns:c16="http://schemas.microsoft.com/office/drawing/2014/chart" uri="{C3380CC4-5D6E-409C-BE32-E72D297353CC}">
              <c16:uniqueId val="{00000000-4539-48DD-A371-BBBB371A37D3}"/>
            </c:ext>
          </c:extLst>
        </c:ser>
        <c:ser>
          <c:idx val="1"/>
          <c:order val="1"/>
          <c:tx>
            <c:strRef>
              <c:f>'Pivot Table'!$C$1</c:f>
              <c:strCache>
                <c:ptCount val="1"/>
                <c:pt idx="0">
                  <c:v>Average of Mental Health Rating (During COVID)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Table'!$A$2:$A$7</c:f>
              <c:strCache>
                <c:ptCount val="5"/>
                <c:pt idx="0">
                  <c:v>Elderly (60+)</c:v>
                </c:pt>
                <c:pt idx="1">
                  <c:v>Middle-Aged Adult (36-60)</c:v>
                </c:pt>
                <c:pt idx="2">
                  <c:v>Pre-Teen (5-12)</c:v>
                </c:pt>
                <c:pt idx="3">
                  <c:v>Teen (13-19)</c:v>
                </c:pt>
                <c:pt idx="4">
                  <c:v>Young Adult (20-35)</c:v>
                </c:pt>
              </c:strCache>
            </c:strRef>
          </c:cat>
          <c:val>
            <c:numRef>
              <c:f>'Pivot Table'!$C$2:$C$7</c:f>
              <c:numCache>
                <c:formatCode>0.00</c:formatCode>
                <c:ptCount val="5"/>
                <c:pt idx="0">
                  <c:v>2.9230769230769229</c:v>
                </c:pt>
                <c:pt idx="1">
                  <c:v>2.6296296296296298</c:v>
                </c:pt>
                <c:pt idx="2">
                  <c:v>2.6470588235294117</c:v>
                </c:pt>
                <c:pt idx="3">
                  <c:v>3.3333333333333335</c:v>
                </c:pt>
                <c:pt idx="4">
                  <c:v>2.5111111111111111</c:v>
                </c:pt>
              </c:numCache>
            </c:numRef>
          </c:val>
          <c:extLst>
            <c:ext xmlns:c16="http://schemas.microsoft.com/office/drawing/2014/chart" uri="{C3380CC4-5D6E-409C-BE32-E72D297353CC}">
              <c16:uniqueId val="{00000001-4539-48DD-A371-BBBB371A37D3}"/>
            </c:ext>
          </c:extLst>
        </c:ser>
        <c:dLbls>
          <c:dLblPos val="outEnd"/>
          <c:showLegendKey val="0"/>
          <c:showVal val="1"/>
          <c:showCatName val="0"/>
          <c:showSerName val="0"/>
          <c:showPercent val="0"/>
          <c:showBubbleSize val="0"/>
        </c:dLbls>
        <c:gapWidth val="219"/>
        <c:overlap val="-27"/>
        <c:axId val="759687055"/>
        <c:axId val="759683695"/>
      </c:barChart>
      <c:catAx>
        <c:axId val="759687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9683695"/>
        <c:crosses val="autoZero"/>
        <c:auto val="1"/>
        <c:lblAlgn val="ctr"/>
        <c:lblOffset val="100"/>
        <c:noMultiLvlLbl val="0"/>
      </c:catAx>
      <c:valAx>
        <c:axId val="759683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9687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Table!PivotTable5</c:name>
    <c:fmtId val="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Screentime vs Mental Health Rating (During</a:t>
            </a:r>
            <a:r>
              <a:rPr lang="en-US" b="1" baseline="0">
                <a:solidFill>
                  <a:schemeClr val="accent1">
                    <a:lumMod val="75000"/>
                  </a:schemeClr>
                </a:solidFill>
              </a:rPr>
              <a:t> COVID)</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ln w="28575" cap="rnd">
            <a:solidFill>
              <a:srgbClr val="700000"/>
            </a:solidFill>
            <a:round/>
          </a:ln>
          <a:effectLst/>
        </c:spPr>
        <c:marker>
          <c:symbol val="circle"/>
          <c:size val="5"/>
          <c:spPr>
            <a:solidFill>
              <a:srgbClr val="700000"/>
            </a:solidFill>
            <a:ln w="9525">
              <a:solidFill>
                <a:srgbClr val="7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c:f>
              <c:strCache>
                <c:ptCount val="1"/>
                <c:pt idx="0">
                  <c:v>Total</c:v>
                </c:pt>
              </c:strCache>
            </c:strRef>
          </c:tx>
          <c:spPr>
            <a:ln w="28575" cap="rnd">
              <a:solidFill>
                <a:srgbClr val="700000"/>
              </a:solidFill>
              <a:round/>
            </a:ln>
            <a:effectLst/>
          </c:spPr>
          <c:marker>
            <c:symbol val="circle"/>
            <c:size val="5"/>
            <c:spPr>
              <a:solidFill>
                <a:srgbClr val="700000"/>
              </a:solidFill>
              <a:ln w="9525">
                <a:solidFill>
                  <a:srgbClr val="70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'Pivot Table'!$F$2:$F$7</c:f>
              <c:strCache>
                <c:ptCount val="5"/>
                <c:pt idx="0">
                  <c:v>&lt;2 hours</c:v>
                </c:pt>
                <c:pt idx="1">
                  <c:v>2–4 hours</c:v>
                </c:pt>
                <c:pt idx="2">
                  <c:v>4–6 hours</c:v>
                </c:pt>
                <c:pt idx="3">
                  <c:v>6–8 hours</c:v>
                </c:pt>
                <c:pt idx="4">
                  <c:v>8+ hours</c:v>
                </c:pt>
              </c:strCache>
            </c:strRef>
          </c:cat>
          <c:val>
            <c:numRef>
              <c:f>'Pivot Table'!$G$2:$G$7</c:f>
              <c:numCache>
                <c:formatCode>0.00</c:formatCode>
                <c:ptCount val="5"/>
                <c:pt idx="0">
                  <c:v>2.6428571428571428</c:v>
                </c:pt>
                <c:pt idx="1">
                  <c:v>2.5217391304347827</c:v>
                </c:pt>
                <c:pt idx="2">
                  <c:v>2.8333333333333335</c:v>
                </c:pt>
                <c:pt idx="3">
                  <c:v>2.8461538461538463</c:v>
                </c:pt>
                <c:pt idx="4">
                  <c:v>2.7272727272727271</c:v>
                </c:pt>
              </c:numCache>
            </c:numRef>
          </c:val>
          <c:smooth val="0"/>
          <c:extLst>
            <c:ext xmlns:c16="http://schemas.microsoft.com/office/drawing/2014/chart" uri="{C3380CC4-5D6E-409C-BE32-E72D297353CC}">
              <c16:uniqueId val="{00000000-C783-48AC-86BF-83DFD4E91A07}"/>
            </c:ext>
          </c:extLst>
        </c:ser>
        <c:dLbls>
          <c:dLblPos val="t"/>
          <c:showLegendKey val="0"/>
          <c:showVal val="1"/>
          <c:showCatName val="0"/>
          <c:showSerName val="0"/>
          <c:showPercent val="0"/>
          <c:showBubbleSize val="0"/>
        </c:dLbls>
        <c:marker val="1"/>
        <c:smooth val="0"/>
        <c:axId val="759870143"/>
        <c:axId val="759872063"/>
      </c:lineChart>
      <c:catAx>
        <c:axId val="759870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9872063"/>
        <c:crosses val="autoZero"/>
        <c:auto val="1"/>
        <c:lblAlgn val="ctr"/>
        <c:lblOffset val="100"/>
        <c:noMultiLvlLbl val="0"/>
      </c:catAx>
      <c:valAx>
        <c:axId val="7598720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5987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gradFill flip="none" rotWithShape="1">
        <a:gsLst>
          <a:gs pos="0">
            <a:schemeClr val="accent4">
              <a:lumMod val="67000"/>
            </a:schemeClr>
          </a:gs>
          <a:gs pos="48000">
            <a:schemeClr val="accent4">
              <a:lumMod val="97000"/>
              <a:lumOff val="3000"/>
            </a:schemeClr>
          </a:gs>
          <a:gs pos="100000">
            <a:schemeClr val="accent4">
              <a:lumMod val="60000"/>
              <a:lumOff val="40000"/>
            </a:schemeClr>
          </a:gs>
        </a:gsLst>
        <a:lin ang="16200000" scaled="1"/>
        <a:tileRect/>
      </a:gra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[Impact of COVID-19 on Lifestyle.xlsx]Pivot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r>
              <a:rPr lang="en-US" b="1">
                <a:solidFill>
                  <a:schemeClr val="accent1">
                    <a:lumMod val="75000"/>
                  </a:schemeClr>
                </a:solidFill>
              </a:rPr>
              <a:t>Family Income</a:t>
            </a:r>
            <a:r>
              <a:rPr lang="en-US" b="1" baseline="0">
                <a:solidFill>
                  <a:schemeClr val="accent1">
                    <a:lumMod val="75000"/>
                  </a:schemeClr>
                </a:solidFill>
              </a:rPr>
              <a:t> Impact across various Genders</a:t>
            </a:r>
            <a:endParaRPr lang="en-US" b="1">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Table'!$M$1</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Table'!$L$2:$L$26</c:f>
              <c:multiLvlStrCache>
                <c:ptCount val="20"/>
                <c:lvl>
                  <c:pt idx="0">
                    <c:v>Income Increased</c:v>
                  </c:pt>
                  <c:pt idx="1">
                    <c:v>Lost Job/Income</c:v>
                  </c:pt>
                  <c:pt idx="2">
                    <c:v>No Impact</c:v>
                  </c:pt>
                  <c:pt idx="3">
                    <c:v>Not Applicable</c:v>
                  </c:pt>
                  <c:pt idx="4">
                    <c:v>Slight Decrease</c:v>
                  </c:pt>
                  <c:pt idx="5">
                    <c:v>Income Increased</c:v>
                  </c:pt>
                  <c:pt idx="6">
                    <c:v>Lost Job/Income</c:v>
                  </c:pt>
                  <c:pt idx="7">
                    <c:v>No Impact</c:v>
                  </c:pt>
                  <c:pt idx="8">
                    <c:v>Not Applicable</c:v>
                  </c:pt>
                  <c:pt idx="9">
                    <c:v>Slight Decrease</c:v>
                  </c:pt>
                  <c:pt idx="10">
                    <c:v>Income Increased</c:v>
                  </c:pt>
                  <c:pt idx="11">
                    <c:v>Lost Job/Income</c:v>
                  </c:pt>
                  <c:pt idx="12">
                    <c:v>No Impact</c:v>
                  </c:pt>
                  <c:pt idx="13">
                    <c:v>Not Applicable</c:v>
                  </c:pt>
                  <c:pt idx="14">
                    <c:v>Slight Decrease</c:v>
                  </c:pt>
                  <c:pt idx="15">
                    <c:v>Income Increased</c:v>
                  </c:pt>
                  <c:pt idx="16">
                    <c:v>Lost Job/Income</c:v>
                  </c:pt>
                  <c:pt idx="17">
                    <c:v>No Impact</c:v>
                  </c:pt>
                  <c:pt idx="18">
                    <c:v>Not Applicable</c:v>
                  </c:pt>
                  <c:pt idx="19">
                    <c:v>Slight Decrease</c:v>
                  </c:pt>
                </c:lvl>
                <c:lvl>
                  <c:pt idx="0">
                    <c:v>Female</c:v>
                  </c:pt>
                  <c:pt idx="5">
                    <c:v>Male</c:v>
                  </c:pt>
                  <c:pt idx="10">
                    <c:v>Non-binary</c:v>
                  </c:pt>
                  <c:pt idx="15">
                    <c:v>Prefer not to say</c:v>
                  </c:pt>
                </c:lvl>
              </c:multiLvlStrCache>
            </c:multiLvlStrRef>
          </c:cat>
          <c:val>
            <c:numRef>
              <c:f>'Pivot Table'!$M$2:$M$26</c:f>
              <c:numCache>
                <c:formatCode>General</c:formatCode>
                <c:ptCount val="20"/>
                <c:pt idx="0">
                  <c:v>7</c:v>
                </c:pt>
                <c:pt idx="1">
                  <c:v>4</c:v>
                </c:pt>
                <c:pt idx="2">
                  <c:v>6</c:v>
                </c:pt>
                <c:pt idx="3">
                  <c:v>4</c:v>
                </c:pt>
                <c:pt idx="4">
                  <c:v>9</c:v>
                </c:pt>
                <c:pt idx="5">
                  <c:v>2</c:v>
                </c:pt>
                <c:pt idx="6">
                  <c:v>4</c:v>
                </c:pt>
                <c:pt idx="7">
                  <c:v>3</c:v>
                </c:pt>
                <c:pt idx="8">
                  <c:v>7</c:v>
                </c:pt>
                <c:pt idx="9">
                  <c:v>6</c:v>
                </c:pt>
                <c:pt idx="10">
                  <c:v>3</c:v>
                </c:pt>
                <c:pt idx="11">
                  <c:v>10</c:v>
                </c:pt>
                <c:pt idx="12">
                  <c:v>6</c:v>
                </c:pt>
                <c:pt idx="13">
                  <c:v>4</c:v>
                </c:pt>
                <c:pt idx="14">
                  <c:v>9</c:v>
                </c:pt>
                <c:pt idx="15">
                  <c:v>1</c:v>
                </c:pt>
                <c:pt idx="16">
                  <c:v>12</c:v>
                </c:pt>
                <c:pt idx="17">
                  <c:v>8</c:v>
                </c:pt>
                <c:pt idx="18">
                  <c:v>6</c:v>
                </c:pt>
                <c:pt idx="19">
                  <c:v>9</c:v>
                </c:pt>
              </c:numCache>
            </c:numRef>
          </c:val>
          <c:extLst>
            <c:ext xmlns:c16="http://schemas.microsoft.com/office/drawing/2014/chart" uri="{C3380CC4-5D6E-409C-BE32-E72D297353CC}">
              <c16:uniqueId val="{00000000-4C3E-4F00-8054-A4DC6760D90E}"/>
            </c:ext>
          </c:extLst>
        </c:ser>
        <c:dLbls>
          <c:dLblPos val="outEnd"/>
          <c:showLegendKey val="0"/>
          <c:showVal val="1"/>
          <c:showCatName val="0"/>
          <c:showSerName val="0"/>
          <c:showPercent val="0"/>
          <c:showBubbleSize val="0"/>
        </c:dLbls>
        <c:gapWidth val="182"/>
        <c:axId val="654849935"/>
        <c:axId val="654850415"/>
      </c:barChart>
      <c:catAx>
        <c:axId val="654849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4850415"/>
        <c:crosses val="autoZero"/>
        <c:auto val="1"/>
        <c:lblAlgn val="ctr"/>
        <c:lblOffset val="100"/>
        <c:noMultiLvlLbl val="0"/>
      </c:catAx>
      <c:valAx>
        <c:axId val="6548504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54849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lumMod val="75000"/>
        </a:schemeClr>
      </a:solidFill>
      <a:round/>
    </a:ln>
    <a:effectLst>
      <a:glow rad="63500">
        <a:schemeClr val="accent4">
          <a:satMod val="175000"/>
          <a:alpha val="40000"/>
        </a:schemeClr>
      </a:glow>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152</xdr:row>
      <xdr:rowOff>19853</xdr:rowOff>
    </xdr:from>
    <xdr:to>
      <xdr:col>3</xdr:col>
      <xdr:colOff>1598082</xdr:colOff>
      <xdr:row>175</xdr:row>
      <xdr:rowOff>179916</xdr:rowOff>
    </xdr:to>
    <xdr:graphicFrame macro="">
      <xdr:nvGraphicFramePr>
        <xdr:cNvPr id="2" name="Chart 1">
          <a:extLst>
            <a:ext uri="{FF2B5EF4-FFF2-40B4-BE49-F238E27FC236}">
              <a16:creationId xmlns:a16="http://schemas.microsoft.com/office/drawing/2014/main" id="{21B5A086-E3BF-698E-3200-AA57A8235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491537</xdr:colOff>
      <xdr:row>151</xdr:row>
      <xdr:rowOff>201112</xdr:rowOff>
    </xdr:from>
    <xdr:to>
      <xdr:col>8</xdr:col>
      <xdr:colOff>471699</xdr:colOff>
      <xdr:row>175</xdr:row>
      <xdr:rowOff>152498</xdr:rowOff>
    </xdr:to>
    <xdr:graphicFrame macro="">
      <xdr:nvGraphicFramePr>
        <xdr:cNvPr id="4" name="Chart 3">
          <a:extLst>
            <a:ext uri="{FF2B5EF4-FFF2-40B4-BE49-F238E27FC236}">
              <a16:creationId xmlns:a16="http://schemas.microsoft.com/office/drawing/2014/main" id="{16E68C14-CEEE-5460-90D4-AD2FA46E0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5308</xdr:colOff>
      <xdr:row>152</xdr:row>
      <xdr:rowOff>5307</xdr:rowOff>
    </xdr:from>
    <xdr:to>
      <xdr:col>11</xdr:col>
      <xdr:colOff>1931532</xdr:colOff>
      <xdr:row>175</xdr:row>
      <xdr:rowOff>188378</xdr:rowOff>
    </xdr:to>
    <xdr:graphicFrame macro="">
      <xdr:nvGraphicFramePr>
        <xdr:cNvPr id="6" name="Chart 5">
          <a:extLst>
            <a:ext uri="{FF2B5EF4-FFF2-40B4-BE49-F238E27FC236}">
              <a16:creationId xmlns:a16="http://schemas.microsoft.com/office/drawing/2014/main" id="{90C410E3-EA2D-E247-5A32-CA76CBAD2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177</xdr:row>
      <xdr:rowOff>183215</xdr:rowOff>
    </xdr:from>
    <xdr:to>
      <xdr:col>4</xdr:col>
      <xdr:colOff>0</xdr:colOff>
      <xdr:row>200</xdr:row>
      <xdr:rowOff>196102</xdr:rowOff>
    </xdr:to>
    <xdr:graphicFrame macro="">
      <xdr:nvGraphicFramePr>
        <xdr:cNvPr id="10" name="Chart 9">
          <a:extLst>
            <a:ext uri="{FF2B5EF4-FFF2-40B4-BE49-F238E27FC236}">
              <a16:creationId xmlns:a16="http://schemas.microsoft.com/office/drawing/2014/main" id="{57612EE1-F10E-0F8C-FCC2-DD3540BC65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457099</xdr:colOff>
      <xdr:row>178</xdr:row>
      <xdr:rowOff>27044</xdr:rowOff>
    </xdr:from>
    <xdr:to>
      <xdr:col>8</xdr:col>
      <xdr:colOff>450732</xdr:colOff>
      <xdr:row>201</xdr:row>
      <xdr:rowOff>14653</xdr:rowOff>
    </xdr:to>
    <xdr:graphicFrame macro="">
      <xdr:nvGraphicFramePr>
        <xdr:cNvPr id="11" name="Chart 10">
          <a:extLst>
            <a:ext uri="{FF2B5EF4-FFF2-40B4-BE49-F238E27FC236}">
              <a16:creationId xmlns:a16="http://schemas.microsoft.com/office/drawing/2014/main" id="{96A53D93-D6A2-B1FE-85BC-B6D87D699C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13895</xdr:colOff>
      <xdr:row>177</xdr:row>
      <xdr:rowOff>191848</xdr:rowOff>
    </xdr:from>
    <xdr:to>
      <xdr:col>12</xdr:col>
      <xdr:colOff>0</xdr:colOff>
      <xdr:row>201</xdr:row>
      <xdr:rowOff>0</xdr:rowOff>
    </xdr:to>
    <xdr:graphicFrame macro="">
      <xdr:nvGraphicFramePr>
        <xdr:cNvPr id="12" name="Chart 11">
          <a:extLst>
            <a:ext uri="{FF2B5EF4-FFF2-40B4-BE49-F238E27FC236}">
              <a16:creationId xmlns:a16="http://schemas.microsoft.com/office/drawing/2014/main" id="{A2286427-7259-17A0-AEFB-438456B920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8</xdr:row>
      <xdr:rowOff>7144</xdr:rowOff>
    </xdr:from>
    <xdr:to>
      <xdr:col>2</xdr:col>
      <xdr:colOff>2428875</xdr:colOff>
      <xdr:row>27</xdr:row>
      <xdr:rowOff>190499</xdr:rowOff>
    </xdr:to>
    <xdr:graphicFrame macro="">
      <xdr:nvGraphicFramePr>
        <xdr:cNvPr id="2" name="Chart 1">
          <a:extLst>
            <a:ext uri="{FF2B5EF4-FFF2-40B4-BE49-F238E27FC236}">
              <a16:creationId xmlns:a16="http://schemas.microsoft.com/office/drawing/2014/main" id="{525DF72C-6ABB-54DF-DE21-2ADC1298B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2457450</xdr:colOff>
      <xdr:row>8</xdr:row>
      <xdr:rowOff>7145</xdr:rowOff>
    </xdr:from>
    <xdr:to>
      <xdr:col>4</xdr:col>
      <xdr:colOff>150822</xdr:colOff>
      <xdr:row>17</xdr:row>
      <xdr:rowOff>77742</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80A0C9DC-30C2-1C17-785B-B95E2F2F10AC}"/>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7262283" y="1647562"/>
              <a:ext cx="1833034" cy="1885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9525</xdr:colOff>
      <xdr:row>8</xdr:row>
      <xdr:rowOff>176212</xdr:rowOff>
    </xdr:from>
    <xdr:to>
      <xdr:col>9</xdr:col>
      <xdr:colOff>600363</xdr:colOff>
      <xdr:row>28</xdr:row>
      <xdr:rowOff>9526</xdr:rowOff>
    </xdr:to>
    <xdr:graphicFrame macro="">
      <xdr:nvGraphicFramePr>
        <xdr:cNvPr id="4" name="Chart 3">
          <a:extLst>
            <a:ext uri="{FF2B5EF4-FFF2-40B4-BE49-F238E27FC236}">
              <a16:creationId xmlns:a16="http://schemas.microsoft.com/office/drawing/2014/main" id="{40743D12-4464-45DA-0E9D-C901C4E18A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19050</xdr:colOff>
      <xdr:row>0</xdr:row>
      <xdr:rowOff>0</xdr:rowOff>
    </xdr:from>
    <xdr:to>
      <xdr:col>10</xdr:col>
      <xdr:colOff>5769</xdr:colOff>
      <xdr:row>8</xdr:row>
      <xdr:rowOff>167388</xdr:rowOff>
    </xdr:to>
    <mc:AlternateContent xmlns:mc="http://schemas.openxmlformats.org/markup-compatibility/2006" xmlns:a14="http://schemas.microsoft.com/office/drawing/2010/main">
      <mc:Choice Requires="a14">
        <xdr:graphicFrame macro="">
          <xdr:nvGraphicFramePr>
            <xdr:cNvPr id="5" name="Screen Time During COVID">
              <a:extLst>
                <a:ext uri="{FF2B5EF4-FFF2-40B4-BE49-F238E27FC236}">
                  <a16:creationId xmlns:a16="http://schemas.microsoft.com/office/drawing/2014/main" id="{C5ADC82F-82D1-6CE0-1740-5E0484018035}"/>
                </a:ext>
              </a:extLst>
            </xdr:cNvPr>
            <xdr:cNvGraphicFramePr/>
          </xdr:nvGraphicFramePr>
          <xdr:xfrm>
            <a:off x="0" y="0"/>
            <a:ext cx="0" cy="0"/>
          </xdr:xfrm>
          <a:graphic>
            <a:graphicData uri="http://schemas.microsoft.com/office/drawing/2010/slicer">
              <sle:slicer xmlns:sle="http://schemas.microsoft.com/office/drawing/2010/slicer" name="Screen Time During COVID"/>
            </a:graphicData>
          </a:graphic>
        </xdr:graphicFrame>
      </mc:Choice>
      <mc:Fallback xmlns="">
        <xdr:sp macro="" textlink="">
          <xdr:nvSpPr>
            <xdr:cNvPr id="0" name=""/>
            <xdr:cNvSpPr>
              <a:spLocks noTextEdit="1"/>
            </xdr:cNvSpPr>
          </xdr:nvSpPr>
          <xdr:spPr>
            <a:xfrm>
              <a:off x="13735050" y="0"/>
              <a:ext cx="1806921" cy="18190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13219</xdr:colOff>
      <xdr:row>0</xdr:row>
      <xdr:rowOff>8878</xdr:rowOff>
    </xdr:from>
    <xdr:to>
      <xdr:col>15</xdr:col>
      <xdr:colOff>610264</xdr:colOff>
      <xdr:row>7</xdr:row>
      <xdr:rowOff>129592</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324BADBA-40E6-35C7-13D0-AFCC29AF4FD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707988" y="8878"/>
              <a:ext cx="1833401" cy="1586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19700</xdr:colOff>
      <xdr:row>7</xdr:row>
      <xdr:rowOff>131989</xdr:rowOff>
    </xdr:from>
    <xdr:to>
      <xdr:col>15</xdr:col>
      <xdr:colOff>615357</xdr:colOff>
      <xdr:row>17</xdr:row>
      <xdr:rowOff>236</xdr:rowOff>
    </xdr:to>
    <mc:AlternateContent xmlns:mc="http://schemas.openxmlformats.org/markup-compatibility/2006" xmlns:a14="http://schemas.microsoft.com/office/drawing/2010/main">
      <mc:Choice Requires="a14">
        <xdr:graphicFrame macro="">
          <xdr:nvGraphicFramePr>
            <xdr:cNvPr id="7" name="Family Income Impact">
              <a:extLst>
                <a:ext uri="{FF2B5EF4-FFF2-40B4-BE49-F238E27FC236}">
                  <a16:creationId xmlns:a16="http://schemas.microsoft.com/office/drawing/2014/main" id="{033BBBA8-8722-3C0F-0B86-71854C860830}"/>
                </a:ext>
              </a:extLst>
            </xdr:cNvPr>
            <xdr:cNvGraphicFramePr/>
          </xdr:nvGraphicFramePr>
          <xdr:xfrm>
            <a:off x="0" y="0"/>
            <a:ext cx="0" cy="0"/>
          </xdr:xfrm>
          <a:graphic>
            <a:graphicData uri="http://schemas.microsoft.com/office/drawing/2010/slicer">
              <sle:slicer xmlns:sle="http://schemas.microsoft.com/office/drawing/2010/slicer" name="Family Income Impact"/>
            </a:graphicData>
          </a:graphic>
        </xdr:graphicFrame>
      </mc:Choice>
      <mc:Fallback xmlns="">
        <xdr:sp macro="" textlink="">
          <xdr:nvSpPr>
            <xdr:cNvPr id="0" name=""/>
            <xdr:cNvSpPr>
              <a:spLocks noTextEdit="1"/>
            </xdr:cNvSpPr>
          </xdr:nvSpPr>
          <xdr:spPr>
            <a:xfrm>
              <a:off x="19714469" y="1597374"/>
              <a:ext cx="1832013" cy="19197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3503</xdr:colOff>
      <xdr:row>0</xdr:row>
      <xdr:rowOff>0</xdr:rowOff>
    </xdr:from>
    <xdr:to>
      <xdr:col>30</xdr:col>
      <xdr:colOff>598815</xdr:colOff>
      <xdr:row>28</xdr:row>
      <xdr:rowOff>0</xdr:rowOff>
    </xdr:to>
    <xdr:graphicFrame macro="">
      <xdr:nvGraphicFramePr>
        <xdr:cNvPr id="8" name="Chart 7">
          <a:extLst>
            <a:ext uri="{FF2B5EF4-FFF2-40B4-BE49-F238E27FC236}">
              <a16:creationId xmlns:a16="http://schemas.microsoft.com/office/drawing/2014/main" id="{6C6C8179-6943-7F53-3528-80B6A2F78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2119819</xdr:colOff>
      <xdr:row>29</xdr:row>
      <xdr:rowOff>183590</xdr:rowOff>
    </xdr:from>
    <xdr:to>
      <xdr:col>9</xdr:col>
      <xdr:colOff>597090</xdr:colOff>
      <xdr:row>55</xdr:row>
      <xdr:rowOff>184814</xdr:rowOff>
    </xdr:to>
    <xdr:graphicFrame macro="">
      <xdr:nvGraphicFramePr>
        <xdr:cNvPr id="9" name="Chart 8">
          <a:extLst>
            <a:ext uri="{FF2B5EF4-FFF2-40B4-BE49-F238E27FC236}">
              <a16:creationId xmlns:a16="http://schemas.microsoft.com/office/drawing/2014/main" id="{AD54789F-A51C-AF4E-E1DE-69CC8754BE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xdr:col>
      <xdr:colOff>26278</xdr:colOff>
      <xdr:row>30</xdr:row>
      <xdr:rowOff>10062</xdr:rowOff>
    </xdr:from>
    <xdr:to>
      <xdr:col>2</xdr:col>
      <xdr:colOff>2086054</xdr:colOff>
      <xdr:row>39</xdr:row>
      <xdr:rowOff>35173</xdr:rowOff>
    </xdr:to>
    <mc:AlternateContent xmlns:mc="http://schemas.openxmlformats.org/markup-compatibility/2006" xmlns:a14="http://schemas.microsoft.com/office/drawing/2010/main">
      <mc:Choice Requires="a14">
        <xdr:graphicFrame macro="">
          <xdr:nvGraphicFramePr>
            <xdr:cNvPr id="10" name="Age Group 1">
              <a:extLst>
                <a:ext uri="{FF2B5EF4-FFF2-40B4-BE49-F238E27FC236}">
                  <a16:creationId xmlns:a16="http://schemas.microsoft.com/office/drawing/2014/main" id="{15C97A3C-D3B1-5FE0-6719-7BB19989F77D}"/>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4818086" y="6135370"/>
              <a:ext cx="2059776" cy="18714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22461</xdr:colOff>
      <xdr:row>39</xdr:row>
      <xdr:rowOff>58254</xdr:rowOff>
    </xdr:from>
    <xdr:to>
      <xdr:col>2</xdr:col>
      <xdr:colOff>2093924</xdr:colOff>
      <xdr:row>48</xdr:row>
      <xdr:rowOff>86918</xdr:rowOff>
    </xdr:to>
    <mc:AlternateContent xmlns:mc="http://schemas.openxmlformats.org/markup-compatibility/2006" xmlns:a14="http://schemas.microsoft.com/office/drawing/2010/main">
      <mc:Choice Requires="a14">
        <xdr:graphicFrame macro="">
          <xdr:nvGraphicFramePr>
            <xdr:cNvPr id="11" name="Followed Mask Guidelines">
              <a:extLst>
                <a:ext uri="{FF2B5EF4-FFF2-40B4-BE49-F238E27FC236}">
                  <a16:creationId xmlns:a16="http://schemas.microsoft.com/office/drawing/2014/main" id="{0779FEF1-1296-189E-8C8B-9F5822A4A880}"/>
                </a:ext>
              </a:extLst>
            </xdr:cNvPr>
            <xdr:cNvGraphicFramePr/>
          </xdr:nvGraphicFramePr>
          <xdr:xfrm>
            <a:off x="0" y="0"/>
            <a:ext cx="0" cy="0"/>
          </xdr:xfrm>
          <a:graphic>
            <a:graphicData uri="http://schemas.microsoft.com/office/drawing/2010/slicer">
              <sle:slicer xmlns:sle="http://schemas.microsoft.com/office/drawing/2010/slicer" name="Followed Mask Guidelines"/>
            </a:graphicData>
          </a:graphic>
        </xdr:graphicFrame>
      </mc:Choice>
      <mc:Fallback xmlns="">
        <xdr:sp macro="" textlink="">
          <xdr:nvSpPr>
            <xdr:cNvPr id="0" name=""/>
            <xdr:cNvSpPr>
              <a:spLocks noTextEdit="1"/>
            </xdr:cNvSpPr>
          </xdr:nvSpPr>
          <xdr:spPr>
            <a:xfrm>
              <a:off x="4814269" y="8029946"/>
              <a:ext cx="2071463" cy="187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25417</xdr:colOff>
      <xdr:row>30</xdr:row>
      <xdr:rowOff>20988</xdr:rowOff>
    </xdr:from>
    <xdr:to>
      <xdr:col>16</xdr:col>
      <xdr:colOff>6135</xdr:colOff>
      <xdr:row>39</xdr:row>
      <xdr:rowOff>32108</xdr:rowOff>
    </xdr:to>
    <mc:AlternateContent xmlns:mc="http://schemas.openxmlformats.org/markup-compatibility/2006" xmlns:a14="http://schemas.microsoft.com/office/drawing/2010/main">
      <mc:Choice Requires="a14">
        <xdr:graphicFrame macro="">
          <xdr:nvGraphicFramePr>
            <xdr:cNvPr id="12" name="Age Group 2">
              <a:extLst>
                <a:ext uri="{FF2B5EF4-FFF2-40B4-BE49-F238E27FC236}">
                  <a16:creationId xmlns:a16="http://schemas.microsoft.com/office/drawing/2014/main" id="{4E6D57CD-50CF-B5F6-7366-4DF5BE3F9A04}"/>
                </a:ext>
              </a:extLst>
            </xdr:cNvPr>
            <xdr:cNvGraphicFramePr/>
          </xdr:nvGraphicFramePr>
          <xdr:xfrm>
            <a:off x="0" y="0"/>
            <a:ext cx="0" cy="0"/>
          </xdr:xfrm>
          <a:graphic>
            <a:graphicData uri="http://schemas.microsoft.com/office/drawing/2010/slicer">
              <sle:slicer xmlns:sle="http://schemas.microsoft.com/office/drawing/2010/slicer" name="Age Group 2"/>
            </a:graphicData>
          </a:graphic>
        </xdr:graphicFrame>
      </mc:Choice>
      <mc:Fallback xmlns="">
        <xdr:sp macro="" textlink="">
          <xdr:nvSpPr>
            <xdr:cNvPr id="0" name=""/>
            <xdr:cNvSpPr>
              <a:spLocks noTextEdit="1"/>
            </xdr:cNvSpPr>
          </xdr:nvSpPr>
          <xdr:spPr>
            <a:xfrm>
              <a:off x="20980417" y="5991693"/>
              <a:ext cx="1834577" cy="1794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13164</xdr:colOff>
      <xdr:row>39</xdr:row>
      <xdr:rowOff>74781</xdr:rowOff>
    </xdr:from>
    <xdr:to>
      <xdr:col>16</xdr:col>
      <xdr:colOff>6135</xdr:colOff>
      <xdr:row>48</xdr:row>
      <xdr:rowOff>96320</xdr:rowOff>
    </xdr:to>
    <mc:AlternateContent xmlns:mc="http://schemas.openxmlformats.org/markup-compatibility/2006" xmlns:a14="http://schemas.microsoft.com/office/drawing/2010/main">
      <mc:Choice Requires="a14">
        <xdr:graphicFrame macro="">
          <xdr:nvGraphicFramePr>
            <xdr:cNvPr id="13" name="Screen Time During COVID 1">
              <a:extLst>
                <a:ext uri="{FF2B5EF4-FFF2-40B4-BE49-F238E27FC236}">
                  <a16:creationId xmlns:a16="http://schemas.microsoft.com/office/drawing/2014/main" id="{A4955F57-A325-5DBC-F1A2-CAB043E77719}"/>
                </a:ext>
              </a:extLst>
            </xdr:cNvPr>
            <xdr:cNvGraphicFramePr/>
          </xdr:nvGraphicFramePr>
          <xdr:xfrm>
            <a:off x="0" y="0"/>
            <a:ext cx="0" cy="0"/>
          </xdr:xfrm>
          <a:graphic>
            <a:graphicData uri="http://schemas.microsoft.com/office/drawing/2010/slicer">
              <sle:slicer xmlns:sle="http://schemas.microsoft.com/office/drawing/2010/slicer" name="Screen Time During COVID 1"/>
            </a:graphicData>
          </a:graphic>
        </xdr:graphicFrame>
      </mc:Choice>
      <mc:Fallback xmlns="">
        <xdr:sp macro="" textlink="">
          <xdr:nvSpPr>
            <xdr:cNvPr id="0" name=""/>
            <xdr:cNvSpPr>
              <a:spLocks noTextEdit="1"/>
            </xdr:cNvSpPr>
          </xdr:nvSpPr>
          <xdr:spPr>
            <a:xfrm>
              <a:off x="20968164" y="7829026"/>
              <a:ext cx="1846830" cy="1805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3913</xdr:colOff>
      <xdr:row>30</xdr:row>
      <xdr:rowOff>11482</xdr:rowOff>
    </xdr:from>
    <xdr:to>
      <xdr:col>30</xdr:col>
      <xdr:colOff>587157</xdr:colOff>
      <xdr:row>56</xdr:row>
      <xdr:rowOff>0</xdr:rowOff>
    </xdr:to>
    <xdr:graphicFrame macro="">
      <xdr:nvGraphicFramePr>
        <xdr:cNvPr id="14" name="Chart 13">
          <a:extLst>
            <a:ext uri="{FF2B5EF4-FFF2-40B4-BE49-F238E27FC236}">
              <a16:creationId xmlns:a16="http://schemas.microsoft.com/office/drawing/2014/main" id="{6A25FD3F-D14C-A922-284B-F67DEA2131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1858492</xdr:colOff>
      <xdr:row>62</xdr:row>
      <xdr:rowOff>8215</xdr:rowOff>
    </xdr:from>
    <xdr:to>
      <xdr:col>9</xdr:col>
      <xdr:colOff>593767</xdr:colOff>
      <xdr:row>84</xdr:row>
      <xdr:rowOff>104179</xdr:rowOff>
    </xdr:to>
    <xdr:graphicFrame macro="">
      <xdr:nvGraphicFramePr>
        <xdr:cNvPr id="15" name="Chart 14">
          <a:extLst>
            <a:ext uri="{FF2B5EF4-FFF2-40B4-BE49-F238E27FC236}">
              <a16:creationId xmlns:a16="http://schemas.microsoft.com/office/drawing/2014/main" id="{C6979188-7890-D28D-AC71-07C3BBFFAF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3489</xdr:colOff>
      <xdr:row>62</xdr:row>
      <xdr:rowOff>6383</xdr:rowOff>
    </xdr:from>
    <xdr:to>
      <xdr:col>2</xdr:col>
      <xdr:colOff>1832289</xdr:colOff>
      <xdr:row>71</xdr:row>
      <xdr:rowOff>41935</xdr:rowOff>
    </xdr:to>
    <mc:AlternateContent xmlns:mc="http://schemas.openxmlformats.org/markup-compatibility/2006" xmlns:a14="http://schemas.microsoft.com/office/drawing/2010/main">
      <mc:Choice Requires="a14">
        <xdr:graphicFrame macro="">
          <xdr:nvGraphicFramePr>
            <xdr:cNvPr id="16" name="Age Group 3">
              <a:extLst>
                <a:ext uri="{FF2B5EF4-FFF2-40B4-BE49-F238E27FC236}">
                  <a16:creationId xmlns:a16="http://schemas.microsoft.com/office/drawing/2014/main" id="{E83C2685-884A-DBF5-4DCC-59333E176E62}"/>
                </a:ext>
              </a:extLst>
            </xdr:cNvPr>
            <xdr:cNvGraphicFramePr/>
          </xdr:nvGraphicFramePr>
          <xdr:xfrm>
            <a:off x="0" y="0"/>
            <a:ext cx="0" cy="0"/>
          </xdr:xfrm>
          <a:graphic>
            <a:graphicData uri="http://schemas.microsoft.com/office/drawing/2010/slicer">
              <sle:slicer xmlns:sle="http://schemas.microsoft.com/office/drawing/2010/slicer" name="Age Group 3"/>
            </a:graphicData>
          </a:graphic>
        </xdr:graphicFrame>
      </mc:Choice>
      <mc:Fallback xmlns="">
        <xdr:sp macro="" textlink="">
          <xdr:nvSpPr>
            <xdr:cNvPr id="0" name=""/>
            <xdr:cNvSpPr>
              <a:spLocks noTextEdit="1"/>
            </xdr:cNvSpPr>
          </xdr:nvSpPr>
          <xdr:spPr>
            <a:xfrm>
              <a:off x="5040872" y="12312172"/>
              <a:ext cx="1828800" cy="18190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4517</xdr:colOff>
      <xdr:row>71</xdr:row>
      <xdr:rowOff>52384</xdr:rowOff>
    </xdr:from>
    <xdr:to>
      <xdr:col>2</xdr:col>
      <xdr:colOff>1833317</xdr:colOff>
      <xdr:row>77</xdr:row>
      <xdr:rowOff>101839</xdr:rowOff>
    </xdr:to>
    <mc:AlternateContent xmlns:mc="http://schemas.openxmlformats.org/markup-compatibility/2006" xmlns:a14="http://schemas.microsoft.com/office/drawing/2010/main">
      <mc:Choice Requires="a14">
        <xdr:graphicFrame macro="">
          <xdr:nvGraphicFramePr>
            <xdr:cNvPr id="17" name="Work/Study From Home">
              <a:extLst>
                <a:ext uri="{FF2B5EF4-FFF2-40B4-BE49-F238E27FC236}">
                  <a16:creationId xmlns:a16="http://schemas.microsoft.com/office/drawing/2014/main" id="{829D6CCB-74EF-116D-30A8-D1461BE159B0}"/>
                </a:ext>
              </a:extLst>
            </xdr:cNvPr>
            <xdr:cNvGraphicFramePr/>
          </xdr:nvGraphicFramePr>
          <xdr:xfrm>
            <a:off x="0" y="0"/>
            <a:ext cx="0" cy="0"/>
          </xdr:xfrm>
          <a:graphic>
            <a:graphicData uri="http://schemas.microsoft.com/office/drawing/2010/slicer">
              <sle:slicer xmlns:sle="http://schemas.microsoft.com/office/drawing/2010/slicer" name="Work/Study From Home"/>
            </a:graphicData>
          </a:graphic>
        </xdr:graphicFrame>
      </mc:Choice>
      <mc:Fallback xmlns="">
        <xdr:sp macro="" textlink="">
          <xdr:nvSpPr>
            <xdr:cNvPr id="0" name=""/>
            <xdr:cNvSpPr>
              <a:spLocks noTextEdit="1"/>
            </xdr:cNvSpPr>
          </xdr:nvSpPr>
          <xdr:spPr>
            <a:xfrm>
              <a:off x="5041900" y="14141713"/>
              <a:ext cx="1828800" cy="1238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53125</xdr:colOff>
      <xdr:row>84</xdr:row>
      <xdr:rowOff>15906</xdr:rowOff>
    </xdr:from>
    <xdr:to>
      <xdr:col>21</xdr:col>
      <xdr:colOff>44593</xdr:colOff>
      <xdr:row>92</xdr:row>
      <xdr:rowOff>92186</xdr:rowOff>
    </xdr:to>
    <mc:AlternateContent xmlns:mc="http://schemas.openxmlformats.org/markup-compatibility/2006" xmlns:a14="http://schemas.microsoft.com/office/drawing/2010/main">
      <mc:Choice Requires="a14">
        <xdr:graphicFrame macro="">
          <xdr:nvGraphicFramePr>
            <xdr:cNvPr id="19" name="Gender 1">
              <a:extLst>
                <a:ext uri="{FF2B5EF4-FFF2-40B4-BE49-F238E27FC236}">
                  <a16:creationId xmlns:a16="http://schemas.microsoft.com/office/drawing/2014/main" id="{6BA0281B-4199-0C85-0222-910C6AA25EC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6165564" y="17509382"/>
              <a:ext cx="1803541" cy="15631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69948</xdr:colOff>
      <xdr:row>84</xdr:row>
      <xdr:rowOff>24890</xdr:rowOff>
    </xdr:from>
    <xdr:to>
      <xdr:col>24</xdr:col>
      <xdr:colOff>59015</xdr:colOff>
      <xdr:row>95</xdr:row>
      <xdr:rowOff>61948</xdr:rowOff>
    </xdr:to>
    <mc:AlternateContent xmlns:mc="http://schemas.openxmlformats.org/markup-compatibility/2006" xmlns:a14="http://schemas.microsoft.com/office/drawing/2010/main">
      <mc:Choice Requires="a14">
        <xdr:graphicFrame macro="">
          <xdr:nvGraphicFramePr>
            <xdr:cNvPr id="20" name="Major Challenge Faced">
              <a:extLst>
                <a:ext uri="{FF2B5EF4-FFF2-40B4-BE49-F238E27FC236}">
                  <a16:creationId xmlns:a16="http://schemas.microsoft.com/office/drawing/2014/main" id="{AC227DC2-C68C-4810-A06D-6C918C770610}"/>
                </a:ext>
              </a:extLst>
            </xdr:cNvPr>
            <xdr:cNvGraphicFramePr/>
          </xdr:nvGraphicFramePr>
          <xdr:xfrm>
            <a:off x="0" y="0"/>
            <a:ext cx="0" cy="0"/>
          </xdr:xfrm>
          <a:graphic>
            <a:graphicData uri="http://schemas.microsoft.com/office/drawing/2010/slicer">
              <sle:slicer xmlns:sle="http://schemas.microsoft.com/office/drawing/2010/slicer" name="Major Challenge Faced"/>
            </a:graphicData>
          </a:graphic>
        </xdr:graphicFrame>
      </mc:Choice>
      <mc:Fallback xmlns="">
        <xdr:sp macro="" textlink="">
          <xdr:nvSpPr>
            <xdr:cNvPr id="0" name=""/>
            <xdr:cNvSpPr>
              <a:spLocks noTextEdit="1"/>
            </xdr:cNvSpPr>
          </xdr:nvSpPr>
          <xdr:spPr>
            <a:xfrm>
              <a:off x="27994460" y="17518366"/>
              <a:ext cx="1801140" cy="20814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7398</xdr:colOff>
      <xdr:row>69</xdr:row>
      <xdr:rowOff>10911</xdr:rowOff>
    </xdr:from>
    <xdr:to>
      <xdr:col>14</xdr:col>
      <xdr:colOff>591845</xdr:colOff>
      <xdr:row>87</xdr:row>
      <xdr:rowOff>194198</xdr:rowOff>
    </xdr:to>
    <xdr:graphicFrame macro="">
      <xdr:nvGraphicFramePr>
        <xdr:cNvPr id="21" name="Chart 20">
          <a:extLst>
            <a:ext uri="{FF2B5EF4-FFF2-40B4-BE49-F238E27FC236}">
              <a16:creationId xmlns:a16="http://schemas.microsoft.com/office/drawing/2014/main" id="{31452489-A841-D00F-7469-DB3F4014D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26172</xdr:colOff>
      <xdr:row>62</xdr:row>
      <xdr:rowOff>7745</xdr:rowOff>
    </xdr:from>
    <xdr:to>
      <xdr:col>30</xdr:col>
      <xdr:colOff>604631</xdr:colOff>
      <xdr:row>84</xdr:row>
      <xdr:rowOff>1</xdr:rowOff>
    </xdr:to>
    <xdr:graphicFrame macro="">
      <xdr:nvGraphicFramePr>
        <xdr:cNvPr id="22" name="Chart 21">
          <a:extLst>
            <a:ext uri="{FF2B5EF4-FFF2-40B4-BE49-F238E27FC236}">
              <a16:creationId xmlns:a16="http://schemas.microsoft.com/office/drawing/2014/main" id="{86F63A72-1810-1BA3-A431-E640D27626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814.876928124999" createdVersion="8" refreshedVersion="8" minRefreshableVersion="3" recordCount="120" xr:uid="{DB801321-16E5-4837-BF58-8919F2B18105}">
  <cacheSource type="worksheet">
    <worksheetSource ref="A3:O123" sheet="COVID Data"/>
  </cacheSource>
  <cacheFields count="15">
    <cacheField name="Age Group" numFmtId="0">
      <sharedItems count="5">
        <s v="Teen (13-19)"/>
        <s v="Young Adult (20-35)"/>
        <s v="Pre-Teen (5-12)"/>
        <s v="Middle-Aged Adult (36-60)"/>
        <s v="Elderly (60+)"/>
      </sharedItems>
    </cacheField>
    <cacheField name="Gender" numFmtId="0">
      <sharedItems count="4">
        <s v="Non-binary"/>
        <s v="Female"/>
        <s v="Prefer not to say"/>
        <s v="Male"/>
      </sharedItems>
    </cacheField>
    <cacheField name="Tested COVID Positive?" numFmtId="0">
      <sharedItems/>
    </cacheField>
    <cacheField name="Vaccination Status" numFmtId="0">
      <sharedItems/>
    </cacheField>
    <cacheField name="Work/Study From Home" numFmtId="0">
      <sharedItems count="3">
        <s v="Sometimes"/>
        <s v="Yes"/>
        <s v="No"/>
      </sharedItems>
    </cacheField>
    <cacheField name="Screen Time Before COVID" numFmtId="0">
      <sharedItems/>
    </cacheField>
    <cacheField name="Screen Time During COVID" numFmtId="0">
      <sharedItems count="5">
        <s v="6–8 hours"/>
        <s v="4–6 hours"/>
        <s v="&lt;2 hours"/>
        <s v="2–4 hours"/>
        <s v="8+ hours"/>
      </sharedItems>
    </cacheField>
    <cacheField name="Mental Health Rating (Before COVID)" numFmtId="0">
      <sharedItems containsSemiMixedTypes="0" containsString="0" containsNumber="1" containsInteger="1" minValue="1" maxValue="5"/>
    </cacheField>
    <cacheField name="Mental Health Rating (During COVID)" numFmtId="0">
      <sharedItems containsSemiMixedTypes="0" containsString="0" containsNumber="1" containsInteger="1" minValue="1" maxValue="5" count="5">
        <n v="3"/>
        <n v="2"/>
        <n v="4"/>
        <n v="1"/>
        <n v="5"/>
      </sharedItems>
    </cacheField>
    <cacheField name="Family Income Impact" numFmtId="0">
      <sharedItems count="5">
        <s v="Lost Job/Income"/>
        <s v="Income Increased"/>
        <s v="No Impact"/>
        <s v="Not Applicable"/>
        <s v="Slight Decrease"/>
      </sharedItems>
    </cacheField>
    <cacheField name="Followed Mask Guidelines" numFmtId="0">
      <sharedItems count="5">
        <s v="Never"/>
        <s v="Sometimes"/>
        <s v="Always"/>
        <s v="Rarely"/>
        <s v="Mostly"/>
      </sharedItems>
    </cacheField>
    <cacheField name="Mental Health Difficulty" numFmtId="0">
      <sharedItems/>
    </cacheField>
    <cacheField name="Major Challenge Faced" numFmtId="0">
      <sharedItems count="6">
        <s v="Isolation"/>
        <s v="Managing Kids"/>
        <s v="Fear of Infection"/>
        <s v="Healthcare Access"/>
        <s v="Job Loss"/>
        <s v="Online Learning"/>
      </sharedItems>
    </cacheField>
    <cacheField name="COVID News Frequency" numFmtId="0">
      <sharedItems count="5">
        <s v="Never"/>
        <s v="Few times a week"/>
        <s v="Once a day"/>
        <s v="Rarely"/>
        <s v="Multiple times a day"/>
      </sharedItems>
    </cacheField>
    <cacheField name="Biggest Lesson Learned" numFmtId="0">
      <sharedItems/>
    </cacheField>
  </cacheFields>
  <extLst>
    <ext xmlns:x14="http://schemas.microsoft.com/office/spreadsheetml/2009/9/main" uri="{725AE2AE-9491-48be-B2B4-4EB974FC3084}">
      <x14:pivotCacheDefinition pivotCacheId="1626556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s v="Not Sure"/>
    <s v="1 Dose"/>
    <x v="0"/>
    <s v="2–4 hours"/>
    <x v="0"/>
    <n v="4"/>
    <x v="0"/>
    <x v="0"/>
    <x v="0"/>
    <s v="Strongly Agree"/>
    <x v="0"/>
    <x v="0"/>
    <s v="Family is important"/>
  </r>
  <r>
    <x v="1"/>
    <x v="1"/>
    <s v="Yes"/>
    <s v="1 Dose"/>
    <x v="0"/>
    <s v="2–4 hours"/>
    <x v="1"/>
    <n v="5"/>
    <x v="1"/>
    <x v="1"/>
    <x v="1"/>
    <s v="Disagree"/>
    <x v="0"/>
    <x v="1"/>
    <s v="Mental health matters"/>
  </r>
  <r>
    <x v="1"/>
    <x v="2"/>
    <s v="No"/>
    <s v="No"/>
    <x v="0"/>
    <s v="6–8 hours"/>
    <x v="0"/>
    <n v="2"/>
    <x v="1"/>
    <x v="0"/>
    <x v="2"/>
    <s v="Neutral"/>
    <x v="1"/>
    <x v="0"/>
    <s v="Health is wealth"/>
  </r>
  <r>
    <x v="1"/>
    <x v="1"/>
    <s v="Yes"/>
    <s v="Booster Taken"/>
    <x v="1"/>
    <s v="2–4 hours"/>
    <x v="2"/>
    <n v="5"/>
    <x v="2"/>
    <x v="1"/>
    <x v="3"/>
    <s v="Strongly Agree"/>
    <x v="1"/>
    <x v="2"/>
    <s v="Health is wealth"/>
  </r>
  <r>
    <x v="1"/>
    <x v="2"/>
    <s v="Not Sure"/>
    <s v="1 Dose"/>
    <x v="1"/>
    <s v="&lt;2 hours"/>
    <x v="3"/>
    <n v="5"/>
    <x v="3"/>
    <x v="2"/>
    <x v="2"/>
    <s v="Disagree"/>
    <x v="2"/>
    <x v="1"/>
    <s v="Preparedness is key"/>
  </r>
  <r>
    <x v="2"/>
    <x v="0"/>
    <s v="Yes"/>
    <s v="No"/>
    <x v="2"/>
    <s v="6–8 hours"/>
    <x v="4"/>
    <n v="5"/>
    <x v="4"/>
    <x v="0"/>
    <x v="1"/>
    <s v="Agree"/>
    <x v="3"/>
    <x v="2"/>
    <s v="Health is wealth"/>
  </r>
  <r>
    <x v="3"/>
    <x v="1"/>
    <s v="Yes"/>
    <s v="Booster Taken"/>
    <x v="2"/>
    <s v="&lt;2 hours"/>
    <x v="0"/>
    <n v="2"/>
    <x v="4"/>
    <x v="3"/>
    <x v="2"/>
    <s v="Disagree"/>
    <x v="4"/>
    <x v="2"/>
    <s v="Mental health matters"/>
  </r>
  <r>
    <x v="1"/>
    <x v="0"/>
    <s v="No"/>
    <s v="1 Dose"/>
    <x v="1"/>
    <s v="2–4 hours"/>
    <x v="3"/>
    <n v="3"/>
    <x v="1"/>
    <x v="0"/>
    <x v="2"/>
    <s v="Agree"/>
    <x v="4"/>
    <x v="1"/>
    <s v="Health is wealth"/>
  </r>
  <r>
    <x v="4"/>
    <x v="2"/>
    <s v="Not Sure"/>
    <s v="Booster Taken"/>
    <x v="0"/>
    <s v="2–4 hours"/>
    <x v="0"/>
    <n v="4"/>
    <x v="4"/>
    <x v="3"/>
    <x v="1"/>
    <s v="Strongly Disagree"/>
    <x v="4"/>
    <x v="3"/>
    <s v="Mental health matters"/>
  </r>
  <r>
    <x v="3"/>
    <x v="2"/>
    <s v="Yes"/>
    <s v="2 Doses"/>
    <x v="1"/>
    <s v="8+ hours"/>
    <x v="3"/>
    <n v="5"/>
    <x v="2"/>
    <x v="0"/>
    <x v="0"/>
    <s v="Neutral"/>
    <x v="3"/>
    <x v="2"/>
    <s v="Health is wealth"/>
  </r>
  <r>
    <x v="0"/>
    <x v="1"/>
    <s v="Yes"/>
    <s v="2 Doses"/>
    <x v="2"/>
    <s v="2–4 hours"/>
    <x v="0"/>
    <n v="5"/>
    <x v="2"/>
    <x v="1"/>
    <x v="3"/>
    <s v="Strongly Agree"/>
    <x v="4"/>
    <x v="2"/>
    <s v="Preparedness is key"/>
  </r>
  <r>
    <x v="1"/>
    <x v="2"/>
    <s v="No"/>
    <s v="Booster Taken"/>
    <x v="2"/>
    <s v="6–8 hours"/>
    <x v="1"/>
    <n v="5"/>
    <x v="3"/>
    <x v="0"/>
    <x v="3"/>
    <s v="Strongly Disagree"/>
    <x v="3"/>
    <x v="3"/>
    <s v="Health is wealth"/>
  </r>
  <r>
    <x v="0"/>
    <x v="1"/>
    <s v="No"/>
    <s v="1 Dose"/>
    <x v="0"/>
    <s v="4–6 hours"/>
    <x v="2"/>
    <n v="3"/>
    <x v="4"/>
    <x v="0"/>
    <x v="1"/>
    <s v="Agree"/>
    <x v="5"/>
    <x v="1"/>
    <s v="Trust science"/>
  </r>
  <r>
    <x v="2"/>
    <x v="3"/>
    <s v="Yes"/>
    <s v="No"/>
    <x v="0"/>
    <s v="8+ hours"/>
    <x v="3"/>
    <n v="1"/>
    <x v="0"/>
    <x v="3"/>
    <x v="2"/>
    <s v="Disagree"/>
    <x v="4"/>
    <x v="4"/>
    <s v="Mental health matters"/>
  </r>
  <r>
    <x v="1"/>
    <x v="1"/>
    <s v="Not Sure"/>
    <s v="No"/>
    <x v="1"/>
    <s v="4–6 hours"/>
    <x v="4"/>
    <n v="5"/>
    <x v="3"/>
    <x v="0"/>
    <x v="2"/>
    <s v="Strongly Agree"/>
    <x v="0"/>
    <x v="4"/>
    <s v="Family is important"/>
  </r>
  <r>
    <x v="1"/>
    <x v="2"/>
    <s v="No"/>
    <s v="No"/>
    <x v="0"/>
    <s v="4–6 hours"/>
    <x v="1"/>
    <n v="2"/>
    <x v="0"/>
    <x v="2"/>
    <x v="1"/>
    <s v="Strongly Agree"/>
    <x v="4"/>
    <x v="2"/>
    <s v="Trust science"/>
  </r>
  <r>
    <x v="1"/>
    <x v="3"/>
    <s v="Not Sure"/>
    <s v="Booster Taken"/>
    <x v="1"/>
    <s v="2–4 hours"/>
    <x v="2"/>
    <n v="3"/>
    <x v="3"/>
    <x v="4"/>
    <x v="4"/>
    <s v="Agree"/>
    <x v="4"/>
    <x v="1"/>
    <s v="Trust science"/>
  </r>
  <r>
    <x v="1"/>
    <x v="3"/>
    <s v="Yes"/>
    <s v="No"/>
    <x v="0"/>
    <s v="6–8 hours"/>
    <x v="4"/>
    <n v="4"/>
    <x v="2"/>
    <x v="4"/>
    <x v="2"/>
    <s v="Agree"/>
    <x v="2"/>
    <x v="0"/>
    <s v="Health is wealth"/>
  </r>
  <r>
    <x v="3"/>
    <x v="0"/>
    <s v="Not Sure"/>
    <s v="2 Doses"/>
    <x v="0"/>
    <s v="&lt;2 hours"/>
    <x v="3"/>
    <n v="2"/>
    <x v="0"/>
    <x v="4"/>
    <x v="3"/>
    <s v="Agree"/>
    <x v="5"/>
    <x v="0"/>
    <s v="Mental health matters"/>
  </r>
  <r>
    <x v="2"/>
    <x v="2"/>
    <s v="Not Sure"/>
    <s v="Booster Taken"/>
    <x v="1"/>
    <s v="6–8 hours"/>
    <x v="4"/>
    <n v="1"/>
    <x v="0"/>
    <x v="0"/>
    <x v="4"/>
    <s v="Agree"/>
    <x v="5"/>
    <x v="4"/>
    <s v="Mental health matters"/>
  </r>
  <r>
    <x v="3"/>
    <x v="0"/>
    <s v="Yes"/>
    <s v="1 Dose"/>
    <x v="0"/>
    <s v="4–6 hours"/>
    <x v="4"/>
    <n v="1"/>
    <x v="1"/>
    <x v="1"/>
    <x v="2"/>
    <s v="Disagree"/>
    <x v="5"/>
    <x v="4"/>
    <s v="Online learning is tough"/>
  </r>
  <r>
    <x v="3"/>
    <x v="0"/>
    <s v="No"/>
    <s v="1 Dose"/>
    <x v="2"/>
    <s v="6–8 hours"/>
    <x v="3"/>
    <n v="1"/>
    <x v="3"/>
    <x v="2"/>
    <x v="3"/>
    <s v="Agree"/>
    <x v="5"/>
    <x v="0"/>
    <s v="Preparedness is key"/>
  </r>
  <r>
    <x v="1"/>
    <x v="0"/>
    <s v="No"/>
    <s v="1 Dose"/>
    <x v="1"/>
    <s v="4–6 hours"/>
    <x v="0"/>
    <n v="1"/>
    <x v="2"/>
    <x v="2"/>
    <x v="3"/>
    <s v="Strongly Agree"/>
    <x v="1"/>
    <x v="4"/>
    <s v="Family is important"/>
  </r>
  <r>
    <x v="1"/>
    <x v="1"/>
    <s v="Yes"/>
    <s v="No"/>
    <x v="1"/>
    <s v="&lt;2 hours"/>
    <x v="3"/>
    <n v="1"/>
    <x v="0"/>
    <x v="1"/>
    <x v="1"/>
    <s v="Strongly Agree"/>
    <x v="3"/>
    <x v="2"/>
    <s v="Health is wealth"/>
  </r>
  <r>
    <x v="4"/>
    <x v="2"/>
    <s v="No"/>
    <s v="Booster Taken"/>
    <x v="2"/>
    <s v="2–4 hours"/>
    <x v="3"/>
    <n v="2"/>
    <x v="0"/>
    <x v="4"/>
    <x v="2"/>
    <s v="Strongly Disagree"/>
    <x v="1"/>
    <x v="0"/>
    <s v="Family is important"/>
  </r>
  <r>
    <x v="0"/>
    <x v="3"/>
    <s v="No"/>
    <s v="Booster Taken"/>
    <x v="0"/>
    <s v="4–6 hours"/>
    <x v="1"/>
    <n v="5"/>
    <x v="0"/>
    <x v="4"/>
    <x v="2"/>
    <s v="Agree"/>
    <x v="4"/>
    <x v="0"/>
    <s v="Preparedness is key"/>
  </r>
  <r>
    <x v="1"/>
    <x v="3"/>
    <s v="Not Sure"/>
    <s v="2 Doses"/>
    <x v="2"/>
    <s v="6–8 hours"/>
    <x v="1"/>
    <n v="3"/>
    <x v="3"/>
    <x v="3"/>
    <x v="4"/>
    <s v="Agree"/>
    <x v="0"/>
    <x v="4"/>
    <s v="Trust science"/>
  </r>
  <r>
    <x v="4"/>
    <x v="3"/>
    <s v="No"/>
    <s v="Booster Taken"/>
    <x v="1"/>
    <s v="6–8 hours"/>
    <x v="3"/>
    <n v="4"/>
    <x v="2"/>
    <x v="4"/>
    <x v="2"/>
    <s v="Strongly Agree"/>
    <x v="1"/>
    <x v="3"/>
    <s v="Online learning is tough"/>
  </r>
  <r>
    <x v="0"/>
    <x v="1"/>
    <s v="Yes"/>
    <s v="No"/>
    <x v="2"/>
    <s v="6–8 hours"/>
    <x v="2"/>
    <n v="2"/>
    <x v="2"/>
    <x v="2"/>
    <x v="4"/>
    <s v="Neutral"/>
    <x v="0"/>
    <x v="4"/>
    <s v="Mental health matters"/>
  </r>
  <r>
    <x v="1"/>
    <x v="1"/>
    <s v="No"/>
    <s v="No"/>
    <x v="2"/>
    <s v="&lt;2 hours"/>
    <x v="3"/>
    <n v="4"/>
    <x v="3"/>
    <x v="3"/>
    <x v="2"/>
    <s v="Strongly Disagree"/>
    <x v="4"/>
    <x v="1"/>
    <s v="Online learning is tough"/>
  </r>
  <r>
    <x v="0"/>
    <x v="3"/>
    <s v="Yes"/>
    <s v="Booster Taken"/>
    <x v="2"/>
    <s v="8+ hours"/>
    <x v="4"/>
    <n v="5"/>
    <x v="1"/>
    <x v="1"/>
    <x v="4"/>
    <s v="Strongly Agree"/>
    <x v="3"/>
    <x v="2"/>
    <s v="Family is important"/>
  </r>
  <r>
    <x v="0"/>
    <x v="2"/>
    <s v="No"/>
    <s v="2 Doses"/>
    <x v="2"/>
    <s v="&lt;2 hours"/>
    <x v="4"/>
    <n v="2"/>
    <x v="4"/>
    <x v="4"/>
    <x v="4"/>
    <s v="Neutral"/>
    <x v="2"/>
    <x v="1"/>
    <s v="Trust science"/>
  </r>
  <r>
    <x v="3"/>
    <x v="1"/>
    <s v="Not Sure"/>
    <s v="No"/>
    <x v="1"/>
    <s v="6–8 hours"/>
    <x v="0"/>
    <n v="3"/>
    <x v="3"/>
    <x v="3"/>
    <x v="4"/>
    <s v="Strongly Agree"/>
    <x v="5"/>
    <x v="0"/>
    <s v="Trust science"/>
  </r>
  <r>
    <x v="1"/>
    <x v="3"/>
    <s v="Not Sure"/>
    <s v="No"/>
    <x v="0"/>
    <s v="6–8 hours"/>
    <x v="2"/>
    <n v="1"/>
    <x v="0"/>
    <x v="3"/>
    <x v="2"/>
    <s v="Strongly Disagree"/>
    <x v="3"/>
    <x v="2"/>
    <s v="Family is important"/>
  </r>
  <r>
    <x v="1"/>
    <x v="2"/>
    <s v="Yes"/>
    <s v="Booster Taken"/>
    <x v="1"/>
    <s v="6–8 hours"/>
    <x v="3"/>
    <n v="2"/>
    <x v="1"/>
    <x v="2"/>
    <x v="3"/>
    <s v="Agree"/>
    <x v="5"/>
    <x v="2"/>
    <s v="Mental health matters"/>
  </r>
  <r>
    <x v="1"/>
    <x v="1"/>
    <s v="No"/>
    <s v="2 Doses"/>
    <x v="1"/>
    <s v="8+ hours"/>
    <x v="2"/>
    <n v="3"/>
    <x v="4"/>
    <x v="2"/>
    <x v="2"/>
    <s v="Strongly Disagree"/>
    <x v="4"/>
    <x v="2"/>
    <s v="Preparedness is key"/>
  </r>
  <r>
    <x v="1"/>
    <x v="3"/>
    <s v="Yes"/>
    <s v="2 Doses"/>
    <x v="2"/>
    <s v="2–4 hours"/>
    <x v="3"/>
    <n v="2"/>
    <x v="3"/>
    <x v="0"/>
    <x v="2"/>
    <s v="Neutral"/>
    <x v="0"/>
    <x v="1"/>
    <s v="Online learning is tough"/>
  </r>
  <r>
    <x v="3"/>
    <x v="1"/>
    <s v="No"/>
    <s v="Booster Taken"/>
    <x v="1"/>
    <s v="&lt;2 hours"/>
    <x v="1"/>
    <n v="3"/>
    <x v="2"/>
    <x v="2"/>
    <x v="4"/>
    <s v="Neutral"/>
    <x v="2"/>
    <x v="2"/>
    <s v="Online learning is tough"/>
  </r>
  <r>
    <x v="3"/>
    <x v="1"/>
    <s v="No"/>
    <s v="1 Dose"/>
    <x v="1"/>
    <s v="6–8 hours"/>
    <x v="4"/>
    <n v="1"/>
    <x v="1"/>
    <x v="4"/>
    <x v="2"/>
    <s v="Strongly Disagree"/>
    <x v="2"/>
    <x v="1"/>
    <s v="Health is wealth"/>
  </r>
  <r>
    <x v="1"/>
    <x v="0"/>
    <s v="Not Sure"/>
    <s v="Booster Taken"/>
    <x v="2"/>
    <s v="8+ hours"/>
    <x v="1"/>
    <n v="4"/>
    <x v="2"/>
    <x v="1"/>
    <x v="0"/>
    <s v="Neutral"/>
    <x v="3"/>
    <x v="4"/>
    <s v="Trust science"/>
  </r>
  <r>
    <x v="4"/>
    <x v="1"/>
    <s v="Yes"/>
    <s v="1 Dose"/>
    <x v="0"/>
    <s v="&lt;2 hours"/>
    <x v="3"/>
    <n v="3"/>
    <x v="0"/>
    <x v="3"/>
    <x v="4"/>
    <s v="Strongly Agree"/>
    <x v="0"/>
    <x v="0"/>
    <s v="Mental health matters"/>
  </r>
  <r>
    <x v="1"/>
    <x v="2"/>
    <s v="No"/>
    <s v="2 Doses"/>
    <x v="0"/>
    <s v="6–8 hours"/>
    <x v="3"/>
    <n v="4"/>
    <x v="4"/>
    <x v="3"/>
    <x v="1"/>
    <s v="Agree"/>
    <x v="2"/>
    <x v="2"/>
    <s v="Health is wealth"/>
  </r>
  <r>
    <x v="2"/>
    <x v="2"/>
    <s v="Not Sure"/>
    <s v="2 Doses"/>
    <x v="2"/>
    <s v="2–4 hours"/>
    <x v="0"/>
    <n v="5"/>
    <x v="4"/>
    <x v="0"/>
    <x v="3"/>
    <s v="Agree"/>
    <x v="0"/>
    <x v="4"/>
    <s v="Online learning is tough"/>
  </r>
  <r>
    <x v="3"/>
    <x v="1"/>
    <s v="Not Sure"/>
    <s v="Booster Taken"/>
    <x v="1"/>
    <s v="&lt;2 hours"/>
    <x v="4"/>
    <n v="3"/>
    <x v="3"/>
    <x v="2"/>
    <x v="1"/>
    <s v="Strongly Disagree"/>
    <x v="2"/>
    <x v="1"/>
    <s v="Trust science"/>
  </r>
  <r>
    <x v="3"/>
    <x v="1"/>
    <s v="Yes"/>
    <s v="Booster Taken"/>
    <x v="1"/>
    <s v="6–8 hours"/>
    <x v="0"/>
    <n v="5"/>
    <x v="3"/>
    <x v="4"/>
    <x v="2"/>
    <s v="Disagree"/>
    <x v="4"/>
    <x v="2"/>
    <s v="Family is important"/>
  </r>
  <r>
    <x v="0"/>
    <x v="3"/>
    <s v="Not Sure"/>
    <s v="No"/>
    <x v="2"/>
    <s v="4–6 hours"/>
    <x v="1"/>
    <n v="5"/>
    <x v="4"/>
    <x v="4"/>
    <x v="0"/>
    <s v="Disagree"/>
    <x v="4"/>
    <x v="2"/>
    <s v="Online learning is tough"/>
  </r>
  <r>
    <x v="1"/>
    <x v="3"/>
    <s v="Not Sure"/>
    <s v="2 Doses"/>
    <x v="2"/>
    <s v="8+ hours"/>
    <x v="4"/>
    <n v="3"/>
    <x v="2"/>
    <x v="0"/>
    <x v="2"/>
    <s v="Strongly Agree"/>
    <x v="4"/>
    <x v="4"/>
    <s v="Family is important"/>
  </r>
  <r>
    <x v="3"/>
    <x v="2"/>
    <s v="Not Sure"/>
    <s v="Booster Taken"/>
    <x v="0"/>
    <s v="6–8 hours"/>
    <x v="4"/>
    <n v="5"/>
    <x v="1"/>
    <x v="2"/>
    <x v="2"/>
    <s v="Strongly Disagree"/>
    <x v="2"/>
    <x v="1"/>
    <s v="Family is important"/>
  </r>
  <r>
    <x v="2"/>
    <x v="2"/>
    <s v="No"/>
    <s v="2 Doses"/>
    <x v="0"/>
    <s v="8+ hours"/>
    <x v="2"/>
    <n v="3"/>
    <x v="1"/>
    <x v="0"/>
    <x v="2"/>
    <s v="Agree"/>
    <x v="3"/>
    <x v="2"/>
    <s v="Online learning is tough"/>
  </r>
  <r>
    <x v="3"/>
    <x v="3"/>
    <s v="Not Sure"/>
    <s v="Booster Taken"/>
    <x v="2"/>
    <s v="2–4 hours"/>
    <x v="0"/>
    <n v="5"/>
    <x v="1"/>
    <x v="3"/>
    <x v="2"/>
    <s v="Strongly Disagree"/>
    <x v="0"/>
    <x v="1"/>
    <s v="Health is wealth"/>
  </r>
  <r>
    <x v="2"/>
    <x v="0"/>
    <s v="Yes"/>
    <s v="1 Dose"/>
    <x v="0"/>
    <s v="&lt;2 hours"/>
    <x v="0"/>
    <n v="1"/>
    <x v="1"/>
    <x v="2"/>
    <x v="3"/>
    <s v="Strongly Agree"/>
    <x v="5"/>
    <x v="2"/>
    <s v="Preparedness is key"/>
  </r>
  <r>
    <x v="1"/>
    <x v="2"/>
    <s v="Not Sure"/>
    <s v="1 Dose"/>
    <x v="1"/>
    <s v="&lt;2 hours"/>
    <x v="4"/>
    <n v="4"/>
    <x v="4"/>
    <x v="4"/>
    <x v="2"/>
    <s v="Disagree"/>
    <x v="5"/>
    <x v="0"/>
    <s v="Trust science"/>
  </r>
  <r>
    <x v="3"/>
    <x v="0"/>
    <s v="Not Sure"/>
    <s v="2 Doses"/>
    <x v="0"/>
    <s v="4–6 hours"/>
    <x v="3"/>
    <n v="2"/>
    <x v="4"/>
    <x v="3"/>
    <x v="0"/>
    <s v="Strongly Agree"/>
    <x v="4"/>
    <x v="4"/>
    <s v="Online learning is tough"/>
  </r>
  <r>
    <x v="1"/>
    <x v="3"/>
    <s v="No"/>
    <s v="1 Dose"/>
    <x v="0"/>
    <s v="2–4 hours"/>
    <x v="4"/>
    <n v="3"/>
    <x v="1"/>
    <x v="3"/>
    <x v="3"/>
    <s v="Neutral"/>
    <x v="0"/>
    <x v="2"/>
    <s v="Family is important"/>
  </r>
  <r>
    <x v="2"/>
    <x v="3"/>
    <s v="No"/>
    <s v="No"/>
    <x v="0"/>
    <s v="&lt;2 hours"/>
    <x v="0"/>
    <n v="3"/>
    <x v="1"/>
    <x v="3"/>
    <x v="4"/>
    <s v="Disagree"/>
    <x v="0"/>
    <x v="3"/>
    <s v="Trust science"/>
  </r>
  <r>
    <x v="3"/>
    <x v="2"/>
    <s v="Yes"/>
    <s v="1 Dose"/>
    <x v="0"/>
    <s v="8+ hours"/>
    <x v="2"/>
    <n v="3"/>
    <x v="3"/>
    <x v="2"/>
    <x v="4"/>
    <s v="Disagree"/>
    <x v="4"/>
    <x v="0"/>
    <s v="Trust science"/>
  </r>
  <r>
    <x v="4"/>
    <x v="3"/>
    <s v="Not Sure"/>
    <s v="No"/>
    <x v="0"/>
    <s v="&lt;2 hours"/>
    <x v="4"/>
    <n v="4"/>
    <x v="2"/>
    <x v="4"/>
    <x v="4"/>
    <s v="Strongly Disagree"/>
    <x v="4"/>
    <x v="3"/>
    <s v="Health is wealth"/>
  </r>
  <r>
    <x v="1"/>
    <x v="0"/>
    <s v="No"/>
    <s v="Booster Taken"/>
    <x v="0"/>
    <s v="4–6 hours"/>
    <x v="3"/>
    <n v="2"/>
    <x v="2"/>
    <x v="2"/>
    <x v="2"/>
    <s v="Strongly Agree"/>
    <x v="4"/>
    <x v="2"/>
    <s v="Health is wealth"/>
  </r>
  <r>
    <x v="0"/>
    <x v="0"/>
    <s v="No"/>
    <s v="Booster Taken"/>
    <x v="1"/>
    <s v="&lt;2 hours"/>
    <x v="3"/>
    <n v="4"/>
    <x v="1"/>
    <x v="0"/>
    <x v="2"/>
    <s v="Neutral"/>
    <x v="4"/>
    <x v="3"/>
    <s v="Mental health matters"/>
  </r>
  <r>
    <x v="0"/>
    <x v="3"/>
    <s v="No"/>
    <s v="2 Doses"/>
    <x v="0"/>
    <s v="4–6 hours"/>
    <x v="4"/>
    <n v="5"/>
    <x v="1"/>
    <x v="0"/>
    <x v="2"/>
    <s v="Strongly Agree"/>
    <x v="4"/>
    <x v="0"/>
    <s v="Family is important"/>
  </r>
  <r>
    <x v="1"/>
    <x v="0"/>
    <s v="No"/>
    <s v="Booster Taken"/>
    <x v="1"/>
    <s v="4–6 hours"/>
    <x v="1"/>
    <n v="4"/>
    <x v="0"/>
    <x v="4"/>
    <x v="3"/>
    <s v="Neutral"/>
    <x v="2"/>
    <x v="2"/>
    <s v="Family is important"/>
  </r>
  <r>
    <x v="3"/>
    <x v="3"/>
    <s v="Not Sure"/>
    <s v="2 Doses"/>
    <x v="2"/>
    <s v="8+ hours"/>
    <x v="1"/>
    <n v="3"/>
    <x v="1"/>
    <x v="2"/>
    <x v="2"/>
    <s v="Strongly Agree"/>
    <x v="0"/>
    <x v="3"/>
    <s v="Trust science"/>
  </r>
  <r>
    <x v="2"/>
    <x v="0"/>
    <s v="No"/>
    <s v="Booster Taken"/>
    <x v="0"/>
    <s v="4–6 hours"/>
    <x v="2"/>
    <n v="2"/>
    <x v="0"/>
    <x v="2"/>
    <x v="2"/>
    <s v="Agree"/>
    <x v="0"/>
    <x v="0"/>
    <s v="Trust science"/>
  </r>
  <r>
    <x v="0"/>
    <x v="2"/>
    <s v="No"/>
    <s v="1 Dose"/>
    <x v="2"/>
    <s v="4–6 hours"/>
    <x v="0"/>
    <n v="2"/>
    <x v="0"/>
    <x v="0"/>
    <x v="4"/>
    <s v="Strongly Disagree"/>
    <x v="1"/>
    <x v="0"/>
    <s v="Family is important"/>
  </r>
  <r>
    <x v="3"/>
    <x v="0"/>
    <s v="No"/>
    <s v="Booster Taken"/>
    <x v="0"/>
    <s v="4–6 hours"/>
    <x v="1"/>
    <n v="4"/>
    <x v="0"/>
    <x v="3"/>
    <x v="3"/>
    <s v="Neutral"/>
    <x v="3"/>
    <x v="2"/>
    <s v="Trust science"/>
  </r>
  <r>
    <x v="1"/>
    <x v="1"/>
    <s v="Yes"/>
    <s v="2 Doses"/>
    <x v="1"/>
    <s v="4–6 hours"/>
    <x v="0"/>
    <n v="3"/>
    <x v="0"/>
    <x v="0"/>
    <x v="4"/>
    <s v="Strongly Agree"/>
    <x v="2"/>
    <x v="1"/>
    <s v="Health is wealth"/>
  </r>
  <r>
    <x v="3"/>
    <x v="1"/>
    <s v="No"/>
    <s v="No"/>
    <x v="2"/>
    <s v="&lt;2 hours"/>
    <x v="1"/>
    <n v="5"/>
    <x v="1"/>
    <x v="4"/>
    <x v="4"/>
    <s v="Disagree"/>
    <x v="3"/>
    <x v="2"/>
    <s v="Family is important"/>
  </r>
  <r>
    <x v="1"/>
    <x v="2"/>
    <s v="No"/>
    <s v="1 Dose"/>
    <x v="0"/>
    <s v="2–4 hours"/>
    <x v="4"/>
    <n v="5"/>
    <x v="0"/>
    <x v="1"/>
    <x v="4"/>
    <s v="Agree"/>
    <x v="5"/>
    <x v="2"/>
    <s v="Preparedness is key"/>
  </r>
  <r>
    <x v="0"/>
    <x v="0"/>
    <s v="Yes"/>
    <s v="Booster Taken"/>
    <x v="2"/>
    <s v="8+ hours"/>
    <x v="0"/>
    <n v="5"/>
    <x v="4"/>
    <x v="3"/>
    <x v="0"/>
    <s v="Strongly Agree"/>
    <x v="5"/>
    <x v="2"/>
    <s v="Health is wealth"/>
  </r>
  <r>
    <x v="0"/>
    <x v="0"/>
    <s v="Not Sure"/>
    <s v="No"/>
    <x v="1"/>
    <s v="6–8 hours"/>
    <x v="0"/>
    <n v="2"/>
    <x v="0"/>
    <x v="1"/>
    <x v="4"/>
    <s v="Strongly Disagree"/>
    <x v="3"/>
    <x v="1"/>
    <s v="Mental health matters"/>
  </r>
  <r>
    <x v="1"/>
    <x v="0"/>
    <s v="No"/>
    <s v="Booster Taken"/>
    <x v="2"/>
    <s v="4–6 hours"/>
    <x v="4"/>
    <n v="4"/>
    <x v="2"/>
    <x v="4"/>
    <x v="4"/>
    <s v="Strongly Agree"/>
    <x v="2"/>
    <x v="2"/>
    <s v="Health is wealth"/>
  </r>
  <r>
    <x v="3"/>
    <x v="3"/>
    <s v="No"/>
    <s v="1 Dose"/>
    <x v="1"/>
    <s v="&lt;2 hours"/>
    <x v="1"/>
    <n v="3"/>
    <x v="1"/>
    <x v="1"/>
    <x v="4"/>
    <s v="Strongly Agree"/>
    <x v="0"/>
    <x v="3"/>
    <s v="Online learning is tough"/>
  </r>
  <r>
    <x v="2"/>
    <x v="1"/>
    <s v="Yes"/>
    <s v="2 Doses"/>
    <x v="0"/>
    <s v="2–4 hours"/>
    <x v="3"/>
    <n v="4"/>
    <x v="3"/>
    <x v="1"/>
    <x v="0"/>
    <s v="Strongly Agree"/>
    <x v="1"/>
    <x v="3"/>
    <s v="Trust science"/>
  </r>
  <r>
    <x v="3"/>
    <x v="0"/>
    <s v="No"/>
    <s v="2 Doses"/>
    <x v="1"/>
    <s v="2–4 hours"/>
    <x v="0"/>
    <n v="4"/>
    <x v="4"/>
    <x v="4"/>
    <x v="2"/>
    <s v="Strongly Agree"/>
    <x v="1"/>
    <x v="4"/>
    <s v="Health is wealth"/>
  </r>
  <r>
    <x v="0"/>
    <x v="2"/>
    <s v="No"/>
    <s v="No"/>
    <x v="1"/>
    <s v="2–4 hours"/>
    <x v="0"/>
    <n v="1"/>
    <x v="1"/>
    <x v="4"/>
    <x v="4"/>
    <s v="Strongly Agree"/>
    <x v="1"/>
    <x v="1"/>
    <s v="Preparedness is key"/>
  </r>
  <r>
    <x v="3"/>
    <x v="2"/>
    <s v="Not Sure"/>
    <s v="2 Doses"/>
    <x v="2"/>
    <s v="8+ hours"/>
    <x v="0"/>
    <n v="2"/>
    <x v="1"/>
    <x v="3"/>
    <x v="0"/>
    <s v="Neutral"/>
    <x v="3"/>
    <x v="1"/>
    <s v="Family is important"/>
  </r>
  <r>
    <x v="3"/>
    <x v="1"/>
    <s v="No"/>
    <s v="2 Doses"/>
    <x v="2"/>
    <s v="&lt;2 hours"/>
    <x v="3"/>
    <n v="3"/>
    <x v="4"/>
    <x v="2"/>
    <x v="1"/>
    <s v="Strongly Agree"/>
    <x v="1"/>
    <x v="4"/>
    <s v="Trust science"/>
  </r>
  <r>
    <x v="1"/>
    <x v="3"/>
    <s v="Yes"/>
    <s v="1 Dose"/>
    <x v="2"/>
    <s v="4–6 hours"/>
    <x v="4"/>
    <n v="4"/>
    <x v="3"/>
    <x v="3"/>
    <x v="2"/>
    <s v="Agree"/>
    <x v="3"/>
    <x v="4"/>
    <s v="Family is important"/>
  </r>
  <r>
    <x v="3"/>
    <x v="0"/>
    <s v="Not Sure"/>
    <s v="2 Doses"/>
    <x v="0"/>
    <s v="8+ hours"/>
    <x v="4"/>
    <n v="4"/>
    <x v="1"/>
    <x v="4"/>
    <x v="3"/>
    <s v="Disagree"/>
    <x v="4"/>
    <x v="0"/>
    <s v="Family is important"/>
  </r>
  <r>
    <x v="4"/>
    <x v="1"/>
    <s v="No"/>
    <s v="Booster Taken"/>
    <x v="0"/>
    <s v="4–6 hours"/>
    <x v="1"/>
    <n v="3"/>
    <x v="2"/>
    <x v="1"/>
    <x v="2"/>
    <s v="Strongly Agree"/>
    <x v="4"/>
    <x v="2"/>
    <s v="Online learning is tough"/>
  </r>
  <r>
    <x v="1"/>
    <x v="0"/>
    <s v="Not Sure"/>
    <s v="1 Dose"/>
    <x v="2"/>
    <s v="6–8 hours"/>
    <x v="0"/>
    <n v="5"/>
    <x v="3"/>
    <x v="2"/>
    <x v="4"/>
    <s v="Neutral"/>
    <x v="2"/>
    <x v="1"/>
    <s v="Health is wealth"/>
  </r>
  <r>
    <x v="4"/>
    <x v="1"/>
    <s v="Yes"/>
    <s v="Booster Taken"/>
    <x v="1"/>
    <s v="4–6 hours"/>
    <x v="2"/>
    <n v="4"/>
    <x v="3"/>
    <x v="4"/>
    <x v="2"/>
    <s v="Strongly Disagree"/>
    <x v="4"/>
    <x v="3"/>
    <s v="Trust science"/>
  </r>
  <r>
    <x v="2"/>
    <x v="2"/>
    <s v="Yes"/>
    <s v="Booster Taken"/>
    <x v="0"/>
    <s v="4–6 hours"/>
    <x v="4"/>
    <n v="4"/>
    <x v="1"/>
    <x v="4"/>
    <x v="2"/>
    <s v="Strongly Agree"/>
    <x v="1"/>
    <x v="4"/>
    <s v="Online learning is tough"/>
  </r>
  <r>
    <x v="2"/>
    <x v="2"/>
    <s v="No"/>
    <s v="2 Doses"/>
    <x v="2"/>
    <s v="&lt;2 hours"/>
    <x v="4"/>
    <n v="3"/>
    <x v="2"/>
    <x v="0"/>
    <x v="4"/>
    <s v="Disagree"/>
    <x v="5"/>
    <x v="2"/>
    <s v="Health is wealth"/>
  </r>
  <r>
    <x v="1"/>
    <x v="2"/>
    <s v="No"/>
    <s v="Booster Taken"/>
    <x v="0"/>
    <s v="&lt;2 hours"/>
    <x v="2"/>
    <n v="4"/>
    <x v="2"/>
    <x v="0"/>
    <x v="4"/>
    <s v="Agree"/>
    <x v="2"/>
    <x v="4"/>
    <s v="Family is important"/>
  </r>
  <r>
    <x v="1"/>
    <x v="2"/>
    <s v="Yes"/>
    <s v="No"/>
    <x v="0"/>
    <s v="8+ hours"/>
    <x v="3"/>
    <n v="4"/>
    <x v="3"/>
    <x v="0"/>
    <x v="4"/>
    <s v="Disagree"/>
    <x v="4"/>
    <x v="4"/>
    <s v="Online learning is tough"/>
  </r>
  <r>
    <x v="4"/>
    <x v="1"/>
    <s v="Not Sure"/>
    <s v="2 Doses"/>
    <x v="1"/>
    <s v="&lt;2 hours"/>
    <x v="4"/>
    <n v="4"/>
    <x v="1"/>
    <x v="4"/>
    <x v="2"/>
    <s v="Disagree"/>
    <x v="1"/>
    <x v="0"/>
    <s v="Health is wealth"/>
  </r>
  <r>
    <x v="1"/>
    <x v="0"/>
    <s v="Not Sure"/>
    <s v="2 Doses"/>
    <x v="1"/>
    <s v="4–6 hours"/>
    <x v="4"/>
    <n v="1"/>
    <x v="3"/>
    <x v="4"/>
    <x v="4"/>
    <s v="Disagree"/>
    <x v="0"/>
    <x v="4"/>
    <s v="Mental health matters"/>
  </r>
  <r>
    <x v="2"/>
    <x v="3"/>
    <s v="Yes"/>
    <s v="Booster Taken"/>
    <x v="0"/>
    <s v="6–8 hours"/>
    <x v="4"/>
    <n v="2"/>
    <x v="4"/>
    <x v="2"/>
    <x v="2"/>
    <s v="Strongly Disagree"/>
    <x v="4"/>
    <x v="3"/>
    <s v="Online learning is tough"/>
  </r>
  <r>
    <x v="0"/>
    <x v="0"/>
    <s v="No"/>
    <s v="Booster Taken"/>
    <x v="0"/>
    <s v="2–4 hours"/>
    <x v="1"/>
    <n v="1"/>
    <x v="2"/>
    <x v="0"/>
    <x v="2"/>
    <s v="Agree"/>
    <x v="4"/>
    <x v="2"/>
    <s v="Online learning is tough"/>
  </r>
  <r>
    <x v="1"/>
    <x v="0"/>
    <s v="Yes"/>
    <s v="No"/>
    <x v="0"/>
    <s v="2–4 hours"/>
    <x v="0"/>
    <n v="3"/>
    <x v="2"/>
    <x v="0"/>
    <x v="1"/>
    <s v="Neutral"/>
    <x v="2"/>
    <x v="0"/>
    <s v="Preparedness is key"/>
  </r>
  <r>
    <x v="4"/>
    <x v="2"/>
    <s v="No"/>
    <s v="2 Doses"/>
    <x v="0"/>
    <s v="8+ hours"/>
    <x v="0"/>
    <n v="1"/>
    <x v="3"/>
    <x v="3"/>
    <x v="4"/>
    <s v="Strongly Disagree"/>
    <x v="5"/>
    <x v="1"/>
    <s v="Online learning is tough"/>
  </r>
  <r>
    <x v="2"/>
    <x v="3"/>
    <s v="Yes"/>
    <s v="1 Dose"/>
    <x v="0"/>
    <s v="4–6 hours"/>
    <x v="2"/>
    <n v="2"/>
    <x v="1"/>
    <x v="2"/>
    <x v="4"/>
    <s v="Agree"/>
    <x v="0"/>
    <x v="4"/>
    <s v="Trust science"/>
  </r>
  <r>
    <x v="4"/>
    <x v="2"/>
    <s v="Yes"/>
    <s v="No"/>
    <x v="2"/>
    <s v="&lt;2 hours"/>
    <x v="0"/>
    <n v="4"/>
    <x v="2"/>
    <x v="4"/>
    <x v="4"/>
    <s v="Strongly Disagree"/>
    <x v="4"/>
    <x v="1"/>
    <s v="Online learning is tough"/>
  </r>
  <r>
    <x v="2"/>
    <x v="3"/>
    <s v="Not Sure"/>
    <s v="No"/>
    <x v="1"/>
    <s v="&lt;2 hours"/>
    <x v="4"/>
    <n v="3"/>
    <x v="0"/>
    <x v="0"/>
    <x v="2"/>
    <s v="Strongly Disagree"/>
    <x v="1"/>
    <x v="1"/>
    <s v="Family is important"/>
  </r>
  <r>
    <x v="1"/>
    <x v="1"/>
    <s v="Not Sure"/>
    <s v="2 Doses"/>
    <x v="0"/>
    <s v="2–4 hours"/>
    <x v="1"/>
    <n v="4"/>
    <x v="2"/>
    <x v="4"/>
    <x v="2"/>
    <s v="Neutral"/>
    <x v="5"/>
    <x v="3"/>
    <s v="Online learning is tough"/>
  </r>
  <r>
    <x v="4"/>
    <x v="2"/>
    <s v="Not Sure"/>
    <s v="No"/>
    <x v="0"/>
    <s v="&lt;2 hours"/>
    <x v="2"/>
    <n v="5"/>
    <x v="3"/>
    <x v="0"/>
    <x v="4"/>
    <s v="Strongly Disagree"/>
    <x v="5"/>
    <x v="1"/>
    <s v="Trust science"/>
  </r>
  <r>
    <x v="1"/>
    <x v="2"/>
    <s v="Yes"/>
    <s v="1 Dose"/>
    <x v="1"/>
    <s v="2–4 hours"/>
    <x v="0"/>
    <n v="5"/>
    <x v="3"/>
    <x v="3"/>
    <x v="4"/>
    <s v="Agree"/>
    <x v="2"/>
    <x v="4"/>
    <s v="Family is important"/>
  </r>
  <r>
    <x v="1"/>
    <x v="1"/>
    <s v="No"/>
    <s v="No"/>
    <x v="2"/>
    <s v="6–8 hours"/>
    <x v="1"/>
    <n v="2"/>
    <x v="3"/>
    <x v="4"/>
    <x v="2"/>
    <s v="Neutral"/>
    <x v="3"/>
    <x v="4"/>
    <s v="Preparedness is key"/>
  </r>
  <r>
    <x v="3"/>
    <x v="0"/>
    <s v="Not Sure"/>
    <s v="2 Doses"/>
    <x v="1"/>
    <s v="&lt;2 hours"/>
    <x v="1"/>
    <n v="3"/>
    <x v="4"/>
    <x v="0"/>
    <x v="2"/>
    <s v="Strongly Agree"/>
    <x v="1"/>
    <x v="2"/>
    <s v="Online learning is tough"/>
  </r>
  <r>
    <x v="1"/>
    <x v="0"/>
    <s v="No"/>
    <s v="No"/>
    <x v="0"/>
    <s v="2–4 hours"/>
    <x v="4"/>
    <n v="5"/>
    <x v="3"/>
    <x v="3"/>
    <x v="1"/>
    <s v="Strongly Disagree"/>
    <x v="1"/>
    <x v="2"/>
    <s v="Preparedness is key"/>
  </r>
  <r>
    <x v="1"/>
    <x v="2"/>
    <s v="Yes"/>
    <s v="2 Doses"/>
    <x v="1"/>
    <s v="&lt;2 hours"/>
    <x v="4"/>
    <n v="4"/>
    <x v="1"/>
    <x v="2"/>
    <x v="2"/>
    <s v="Neutral"/>
    <x v="5"/>
    <x v="0"/>
    <s v="Family is important"/>
  </r>
  <r>
    <x v="0"/>
    <x v="0"/>
    <s v="No"/>
    <s v="No"/>
    <x v="1"/>
    <s v="8+ hours"/>
    <x v="0"/>
    <n v="3"/>
    <x v="1"/>
    <x v="0"/>
    <x v="1"/>
    <s v="Agree"/>
    <x v="2"/>
    <x v="1"/>
    <s v="Online learning is tough"/>
  </r>
  <r>
    <x v="3"/>
    <x v="2"/>
    <s v="Not Sure"/>
    <s v="No"/>
    <x v="1"/>
    <s v="6–8 hours"/>
    <x v="1"/>
    <n v="4"/>
    <x v="1"/>
    <x v="3"/>
    <x v="4"/>
    <s v="Strongly Agree"/>
    <x v="3"/>
    <x v="1"/>
    <s v="Mental health matters"/>
  </r>
  <r>
    <x v="1"/>
    <x v="1"/>
    <s v="Not Sure"/>
    <s v="2 Doses"/>
    <x v="1"/>
    <s v="8+ hours"/>
    <x v="4"/>
    <n v="4"/>
    <x v="4"/>
    <x v="1"/>
    <x v="4"/>
    <s v="Disagree"/>
    <x v="0"/>
    <x v="4"/>
    <s v="Mental health matters"/>
  </r>
  <r>
    <x v="1"/>
    <x v="1"/>
    <s v="No"/>
    <s v="Booster Taken"/>
    <x v="0"/>
    <s v="2–4 hours"/>
    <x v="4"/>
    <n v="1"/>
    <x v="1"/>
    <x v="4"/>
    <x v="2"/>
    <s v="Strongly Agree"/>
    <x v="0"/>
    <x v="1"/>
    <s v="Family is important"/>
  </r>
  <r>
    <x v="4"/>
    <x v="0"/>
    <s v="No"/>
    <s v="1 Dose"/>
    <x v="1"/>
    <s v="6–8 hours"/>
    <x v="4"/>
    <n v="4"/>
    <x v="4"/>
    <x v="4"/>
    <x v="2"/>
    <s v="Strongly Agree"/>
    <x v="5"/>
    <x v="1"/>
    <s v="Trust science"/>
  </r>
  <r>
    <x v="2"/>
    <x v="0"/>
    <s v="No"/>
    <s v="No"/>
    <x v="1"/>
    <s v="4–6 hours"/>
    <x v="2"/>
    <n v="5"/>
    <x v="3"/>
    <x v="0"/>
    <x v="0"/>
    <s v="Neutral"/>
    <x v="2"/>
    <x v="3"/>
    <s v="Trust science"/>
  </r>
  <r>
    <x v="0"/>
    <x v="1"/>
    <s v="Not Sure"/>
    <s v="No"/>
    <x v="0"/>
    <s v="2–4 hours"/>
    <x v="3"/>
    <n v="3"/>
    <x v="3"/>
    <x v="2"/>
    <x v="2"/>
    <s v="Strongly Agree"/>
    <x v="2"/>
    <x v="4"/>
    <s v="Preparedness is key"/>
  </r>
  <r>
    <x v="0"/>
    <x v="2"/>
    <s v="Not Sure"/>
    <s v="1 Dose"/>
    <x v="2"/>
    <s v="6–8 hours"/>
    <x v="1"/>
    <n v="3"/>
    <x v="4"/>
    <x v="2"/>
    <x v="3"/>
    <s v="Neutral"/>
    <x v="0"/>
    <x v="1"/>
    <s v="Mental health matters"/>
  </r>
  <r>
    <x v="3"/>
    <x v="1"/>
    <s v="Not Sure"/>
    <s v="Booster Taken"/>
    <x v="1"/>
    <s v="4–6 hours"/>
    <x v="3"/>
    <n v="2"/>
    <x v="1"/>
    <x v="0"/>
    <x v="1"/>
    <s v="Agree"/>
    <x v="4"/>
    <x v="0"/>
    <s v="Preparedness is key"/>
  </r>
  <r>
    <x v="2"/>
    <x v="2"/>
    <s v="Not Sure"/>
    <s v="Booster Taken"/>
    <x v="0"/>
    <s v="2–4 hours"/>
    <x v="3"/>
    <n v="5"/>
    <x v="3"/>
    <x v="4"/>
    <x v="2"/>
    <s v="Strongly Agree"/>
    <x v="2"/>
    <x v="0"/>
    <s v="Preparedness is key"/>
  </r>
  <r>
    <x v="1"/>
    <x v="1"/>
    <s v="Not Sure"/>
    <s v="2 Doses"/>
    <x v="1"/>
    <s v="2–4 hours"/>
    <x v="1"/>
    <n v="1"/>
    <x v="0"/>
    <x v="4"/>
    <x v="4"/>
    <s v="Agree"/>
    <x v="2"/>
    <x v="1"/>
    <s v="Family is important"/>
  </r>
  <r>
    <x v="4"/>
    <x v="0"/>
    <s v="Not Sure"/>
    <s v="Booster Taken"/>
    <x v="2"/>
    <s v="&lt;2 hours"/>
    <x v="4"/>
    <n v="3"/>
    <x v="3"/>
    <x v="0"/>
    <x v="2"/>
    <s v="Disagree"/>
    <x v="1"/>
    <x v="1"/>
    <s v="Online learning is tough"/>
  </r>
  <r>
    <x v="1"/>
    <x v="2"/>
    <s v="Not Sure"/>
    <s v="2 Doses"/>
    <x v="2"/>
    <s v="&lt;2 hours"/>
    <x v="1"/>
    <n v="1"/>
    <x v="3"/>
    <x v="4"/>
    <x v="2"/>
    <s v="Agree"/>
    <x v="2"/>
    <x v="1"/>
    <s v="Preparedness is key"/>
  </r>
  <r>
    <x v="1"/>
    <x v="2"/>
    <s v="Yes"/>
    <s v="2 Doses"/>
    <x v="0"/>
    <s v="&lt;2 hours"/>
    <x v="4"/>
    <n v="4"/>
    <x v="1"/>
    <x v="4"/>
    <x v="4"/>
    <s v="Strongly Agree"/>
    <x v="3"/>
    <x v="3"/>
    <s v="Mental health matters"/>
  </r>
  <r>
    <x v="3"/>
    <x v="0"/>
    <s v="Yes"/>
    <s v="Booster Taken"/>
    <x v="2"/>
    <s v="2–4 hours"/>
    <x v="1"/>
    <n v="1"/>
    <x v="0"/>
    <x v="4"/>
    <x v="2"/>
    <s v="Neutral"/>
    <x v="1"/>
    <x v="3"/>
    <s v="Online learning is tough"/>
  </r>
  <r>
    <x v="1"/>
    <x v="0"/>
    <s v="No"/>
    <s v="1 Dose"/>
    <x v="2"/>
    <s v="&lt;2 hours"/>
    <x v="4"/>
    <n v="4"/>
    <x v="3"/>
    <x v="4"/>
    <x v="4"/>
    <s v="Strongly Disagree"/>
    <x v="5"/>
    <x v="0"/>
    <s v="Family is important"/>
  </r>
  <r>
    <x v="2"/>
    <x v="2"/>
    <s v="Yes"/>
    <s v="2 Doses"/>
    <x v="1"/>
    <s v="2–4 hours"/>
    <x v="1"/>
    <n v="5"/>
    <x v="3"/>
    <x v="2"/>
    <x v="1"/>
    <s v="Neutral"/>
    <x v="3"/>
    <x v="2"/>
    <s v="Preparedness is key"/>
  </r>
  <r>
    <x v="3"/>
    <x v="2"/>
    <s v="Yes"/>
    <s v="1 Dose"/>
    <x v="1"/>
    <s v="2–4 hours"/>
    <x v="0"/>
    <n v="4"/>
    <x v="1"/>
    <x v="0"/>
    <x v="2"/>
    <s v="Neutral"/>
    <x v="1"/>
    <x v="0"/>
    <s v="Online learning is toug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B18E29-9573-4300-83BA-61B838B1BE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B84" firstHeaderRow="1" firstDataRow="1" firstDataCol="1"/>
  <pivotFields count="15">
    <pivotField axis="axisRow" dataField="1" showAll="0">
      <items count="6">
        <item x="4"/>
        <item x="3"/>
        <item x="2"/>
        <item x="0"/>
        <item x="1"/>
        <item t="default"/>
      </items>
    </pivotField>
    <pivotField showAll="0"/>
    <pivotField showAll="0"/>
    <pivotField showAll="0"/>
    <pivotField axis="axisRow"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2">
    <field x="0"/>
    <field x="4"/>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Count of Age Group" fld="0" subtotal="count" baseField="0" baseItem="0"/>
  </dataFields>
  <formats count="9">
    <format dxfId="9">
      <pivotArea type="all" dataOnly="0" outline="0" fieldPosition="0"/>
    </format>
    <format dxfId="8">
      <pivotArea outline="0" collapsedLevelsAreSubtotals="1" fieldPosition="0"/>
    </format>
    <format dxfId="7">
      <pivotArea field="4" type="button" dataOnly="0" labelOnly="1" outline="0" axis="axisRow" fieldPosition="1"/>
    </format>
    <format dxfId="6">
      <pivotArea dataOnly="0" labelOnly="1" fieldPosition="0">
        <references count="1">
          <reference field="4" count="0"/>
        </references>
      </pivotArea>
    </format>
    <format dxfId="5">
      <pivotArea dataOnly="0" labelOnly="1" grandRow="1" outline="0" fieldPosition="0"/>
    </format>
    <format dxfId="4">
      <pivotArea dataOnly="0" labelOnly="1" fieldPosition="0">
        <references count="2">
          <reference field="0" count="0"/>
          <reference field="4" count="1" selected="0">
            <x v="0"/>
          </reference>
        </references>
      </pivotArea>
    </format>
    <format dxfId="3">
      <pivotArea dataOnly="0" labelOnly="1" fieldPosition="0">
        <references count="2">
          <reference field="0" count="0"/>
          <reference field="4" count="1" selected="0">
            <x v="1"/>
          </reference>
        </references>
      </pivotArea>
    </format>
    <format dxfId="2">
      <pivotArea dataOnly="0" labelOnly="1" fieldPosition="0">
        <references count="2">
          <reference field="0" count="0"/>
          <reference field="4" count="1" selected="0">
            <x v="2"/>
          </reference>
        </references>
      </pivotArea>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1E9578-D28C-46DD-9B35-69C54398277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L1:M26" firstHeaderRow="1" firstDataRow="1" firstDataCol="1"/>
  <pivotFields count="15">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axis="axisRow" dataField="1" showAll="0">
      <items count="6">
        <item x="1"/>
        <item x="0"/>
        <item x="2"/>
        <item x="3"/>
        <item x="4"/>
        <item t="default"/>
      </items>
    </pivotField>
    <pivotField showAll="0"/>
    <pivotField showAll="0"/>
    <pivotField showAll="0"/>
    <pivotField showAll="0"/>
    <pivotField showAll="0"/>
  </pivotFields>
  <rowFields count="2">
    <field x="1"/>
    <field x="9"/>
  </rowFields>
  <rowItems count="25">
    <i>
      <x/>
    </i>
    <i r="1">
      <x/>
    </i>
    <i r="1">
      <x v="1"/>
    </i>
    <i r="1">
      <x v="2"/>
    </i>
    <i r="1">
      <x v="3"/>
    </i>
    <i r="1">
      <x v="4"/>
    </i>
    <i>
      <x v="1"/>
    </i>
    <i r="1">
      <x/>
    </i>
    <i r="1">
      <x v="1"/>
    </i>
    <i r="1">
      <x v="2"/>
    </i>
    <i r="1">
      <x v="3"/>
    </i>
    <i r="1">
      <x v="4"/>
    </i>
    <i>
      <x v="2"/>
    </i>
    <i r="1">
      <x/>
    </i>
    <i r="1">
      <x v="1"/>
    </i>
    <i r="1">
      <x v="2"/>
    </i>
    <i r="1">
      <x v="3"/>
    </i>
    <i r="1">
      <x v="4"/>
    </i>
    <i>
      <x v="3"/>
    </i>
    <i r="1">
      <x/>
    </i>
    <i r="1">
      <x v="1"/>
    </i>
    <i r="1">
      <x v="2"/>
    </i>
    <i r="1">
      <x v="3"/>
    </i>
    <i r="1">
      <x v="4"/>
    </i>
    <i t="grand">
      <x/>
    </i>
  </rowItems>
  <colItems count="1">
    <i/>
  </colItems>
  <dataFields count="1">
    <dataField name="Count of Family Income Impact" fld="9" subtotal="count" baseField="0" baseItem="0"/>
  </dataFields>
  <formats count="10">
    <format dxfId="19">
      <pivotArea type="all" dataOnly="0" outline="0" fieldPosition="0"/>
    </format>
    <format dxfId="18">
      <pivotArea outline="0" collapsedLevelsAreSubtotals="1" fieldPosition="0"/>
    </format>
    <format dxfId="17">
      <pivotArea field="1" type="button" dataOnly="0" labelOnly="1" outline="0" axis="axisRow" fieldPosition="0"/>
    </format>
    <format dxfId="16">
      <pivotArea dataOnly="0" labelOnly="1" fieldPosition="0">
        <references count="1">
          <reference field="1" count="0"/>
        </references>
      </pivotArea>
    </format>
    <format dxfId="15">
      <pivotArea dataOnly="0" labelOnly="1" grandRow="1" outline="0" fieldPosition="0"/>
    </format>
    <format dxfId="14">
      <pivotArea dataOnly="0" labelOnly="1" fieldPosition="0">
        <references count="2">
          <reference field="1" count="1" selected="0">
            <x v="0"/>
          </reference>
          <reference field="9" count="0"/>
        </references>
      </pivotArea>
    </format>
    <format dxfId="13">
      <pivotArea dataOnly="0" labelOnly="1" fieldPosition="0">
        <references count="2">
          <reference field="1" count="1" selected="0">
            <x v="1"/>
          </reference>
          <reference field="9" count="0"/>
        </references>
      </pivotArea>
    </format>
    <format dxfId="12">
      <pivotArea dataOnly="0" labelOnly="1" fieldPosition="0">
        <references count="2">
          <reference field="1" count="1" selected="0">
            <x v="2"/>
          </reference>
          <reference field="9" count="0"/>
        </references>
      </pivotArea>
    </format>
    <format dxfId="11">
      <pivotArea dataOnly="0" labelOnly="1" fieldPosition="0">
        <references count="2">
          <reference field="1" count="1" selected="0">
            <x v="3"/>
          </reference>
          <reference field="9" count="0"/>
        </references>
      </pivotArea>
    </format>
    <format dxfId="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0B302E-8744-4C87-8FED-FEE3F9D76BF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F1:G7" firstHeaderRow="1" firstDataRow="1" firstDataCol="1"/>
  <pivotFields count="15">
    <pivotField showAll="0"/>
    <pivotField showAll="0"/>
    <pivotField showAll="0"/>
    <pivotField showAll="0"/>
    <pivotField showAll="0"/>
    <pivotField showAll="0"/>
    <pivotField axis="axisRow" showAll="0">
      <items count="6">
        <item x="2"/>
        <item x="3"/>
        <item x="1"/>
        <item x="0"/>
        <item x="4"/>
        <item t="default"/>
      </items>
    </pivotField>
    <pivotField showAll="0"/>
    <pivotField dataField="1"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Average of Mental Health Rating (During COVID)" fld="8" subtotal="average" baseField="0" baseItem="0"/>
  </dataFields>
  <formats count="7">
    <format dxfId="26">
      <pivotArea collapsedLevelsAreSubtotals="1" fieldPosition="0">
        <references count="1">
          <reference field="6" count="0"/>
        </references>
      </pivotArea>
    </format>
    <format dxfId="25">
      <pivotArea type="all" dataOnly="0" outline="0" fieldPosition="0"/>
    </format>
    <format dxfId="24">
      <pivotArea outline="0" collapsedLevelsAreSubtotals="1" fieldPosition="0"/>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grandRow="1" outline="0" fieldPosition="0"/>
    </format>
    <format dxfId="2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13FFD9-0B0A-4B9B-8C52-32534FF548C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L63:M69" firstHeaderRow="1" firstDataRow="1" firstDataCol="1"/>
  <pivotFields count="15">
    <pivotField showAll="0"/>
    <pivotField showAll="0"/>
    <pivotField showAll="0"/>
    <pivotField showAll="0"/>
    <pivotField showAll="0"/>
    <pivotField showAll="0"/>
    <pivotField showAll="0"/>
    <pivotField showAll="0"/>
    <pivotField dataField="1" showAll="0">
      <items count="6">
        <item x="3"/>
        <item x="1"/>
        <item x="0"/>
        <item x="2"/>
        <item x="4"/>
        <item t="default"/>
      </items>
    </pivotField>
    <pivotField showAll="0"/>
    <pivotField showAll="0"/>
    <pivotField showAll="0"/>
    <pivotField showAll="0"/>
    <pivotField axis="axisRow" showAll="0">
      <items count="6">
        <item x="1"/>
        <item x="4"/>
        <item x="0"/>
        <item x="2"/>
        <item x="3"/>
        <item t="default"/>
      </items>
    </pivotField>
    <pivotField showAll="0"/>
  </pivotFields>
  <rowFields count="1">
    <field x="13"/>
  </rowFields>
  <rowItems count="6">
    <i>
      <x/>
    </i>
    <i>
      <x v="1"/>
    </i>
    <i>
      <x v="2"/>
    </i>
    <i>
      <x v="3"/>
    </i>
    <i>
      <x v="4"/>
    </i>
    <i t="grand">
      <x/>
    </i>
  </rowItems>
  <colItems count="1">
    <i/>
  </colItems>
  <dataFields count="1">
    <dataField name="Average of Mental Health Rating (During COVID)" fld="8" subtotal="average" baseField="13" baseItem="0"/>
  </dataFields>
  <formats count="1">
    <format dxfId="27">
      <pivotArea collapsedLevelsAreSubtotals="1" fieldPosition="0">
        <references count="1">
          <reference field="13" count="0"/>
        </references>
      </pivotArea>
    </format>
  </format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3" count="1" selected="0">
            <x v="0"/>
          </reference>
        </references>
      </pivotArea>
    </chartFormat>
    <chartFormat chart="1" format="2">
      <pivotArea type="data" outline="0" fieldPosition="0">
        <references count="2">
          <reference field="4294967294" count="1" selected="0">
            <x v="0"/>
          </reference>
          <reference field="13" count="1" selected="0">
            <x v="1"/>
          </reference>
        </references>
      </pivotArea>
    </chartFormat>
    <chartFormat chart="1" format="3">
      <pivotArea type="data" outline="0" fieldPosition="0">
        <references count="2">
          <reference field="4294967294" count="1" selected="0">
            <x v="0"/>
          </reference>
          <reference field="13" count="1" selected="0">
            <x v="2"/>
          </reference>
        </references>
      </pivotArea>
    </chartFormat>
    <chartFormat chart="1" format="4">
      <pivotArea type="data" outline="0" fieldPosition="0">
        <references count="2">
          <reference field="4294967294" count="1" selected="0">
            <x v="0"/>
          </reference>
          <reference field="13" count="1" selected="0">
            <x v="3"/>
          </reference>
        </references>
      </pivotArea>
    </chartFormat>
    <chartFormat chart="1" format="5">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025AB0-5316-42BC-A381-E7E8B9D8A88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1:B60" firstHeaderRow="1" firstDataRow="1" firstDataCol="1"/>
  <pivotFields count="15">
    <pivotField axis="axisRow" showAll="0">
      <items count="6">
        <item x="4"/>
        <item x="3"/>
        <item x="2"/>
        <item x="0"/>
        <item x="1"/>
        <item t="default"/>
      </items>
    </pivotField>
    <pivotField showAll="0"/>
    <pivotField showAll="0"/>
    <pivotField showAll="0"/>
    <pivotField showAll="0"/>
    <pivotField showAll="0"/>
    <pivotField showAll="0"/>
    <pivotField showAll="0"/>
    <pivotField showAll="0"/>
    <pivotField showAll="0"/>
    <pivotField axis="axisRow" dataField="1" showAll="0">
      <items count="6">
        <item x="2"/>
        <item x="4"/>
        <item x="0"/>
        <item x="3"/>
        <item x="1"/>
        <item t="default"/>
      </items>
    </pivotField>
    <pivotField showAll="0"/>
    <pivotField showAll="0"/>
    <pivotField showAll="0"/>
    <pivotField showAll="0"/>
  </pivotFields>
  <rowFields count="2">
    <field x="0"/>
    <field x="10"/>
  </rowFields>
  <rowItems count="29">
    <i>
      <x/>
    </i>
    <i r="1">
      <x/>
    </i>
    <i r="1">
      <x v="1"/>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Count of Followed Mask Guidelines" fld="10" subtotal="count" baseField="0" baseItem="0"/>
  </dataFields>
  <formats count="11">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0"/>
        </references>
      </pivotArea>
    </format>
    <format dxfId="34">
      <pivotArea dataOnly="0" labelOnly="1" grandRow="1" outline="0" fieldPosition="0"/>
    </format>
    <format dxfId="33">
      <pivotArea dataOnly="0" labelOnly="1" fieldPosition="0">
        <references count="2">
          <reference field="0" count="1" selected="0">
            <x v="0"/>
          </reference>
          <reference field="10" count="0"/>
        </references>
      </pivotArea>
    </format>
    <format dxfId="32">
      <pivotArea dataOnly="0" labelOnly="1" fieldPosition="0">
        <references count="2">
          <reference field="0" count="1" selected="0">
            <x v="1"/>
          </reference>
          <reference field="10" count="0"/>
        </references>
      </pivotArea>
    </format>
    <format dxfId="31">
      <pivotArea dataOnly="0" labelOnly="1" fieldPosition="0">
        <references count="2">
          <reference field="0" count="1" selected="0">
            <x v="2"/>
          </reference>
          <reference field="10" count="0"/>
        </references>
      </pivotArea>
    </format>
    <format dxfId="30">
      <pivotArea dataOnly="0" labelOnly="1" fieldPosition="0">
        <references count="2">
          <reference field="0" count="1" selected="0">
            <x v="3"/>
          </reference>
          <reference field="10" count="0"/>
        </references>
      </pivotArea>
    </format>
    <format dxfId="29">
      <pivotArea dataOnly="0" labelOnly="1" fieldPosition="0">
        <references count="2">
          <reference field="0" count="1" selected="0">
            <x v="4"/>
          </reference>
          <reference field="10" count="0"/>
        </references>
      </pivotArea>
    </format>
    <format dxfId="2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476F37B-AF80-4A7C-911C-2F3A94A63FE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63:R93" firstHeaderRow="1" firstDataRow="1" firstDataCol="1"/>
  <pivotFields count="15">
    <pivotField showAll="0"/>
    <pivotField axis="axisRow"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axis="axisRow" dataField="1" showAll="0">
      <items count="7">
        <item x="2"/>
        <item x="3"/>
        <item x="0"/>
        <item x="4"/>
        <item x="1"/>
        <item x="5"/>
        <item t="default"/>
      </items>
    </pivotField>
    <pivotField showAll="0"/>
    <pivotField showAll="0"/>
  </pivotFields>
  <rowFields count="2">
    <field x="12"/>
    <field x="1"/>
  </rowFields>
  <rowItems count="30">
    <i>
      <x/>
    </i>
    <i r="1">
      <x/>
    </i>
    <i r="1">
      <x v="1"/>
    </i>
    <i r="1">
      <x v="2"/>
    </i>
    <i r="1">
      <x v="3"/>
    </i>
    <i>
      <x v="1"/>
    </i>
    <i r="1">
      <x/>
    </i>
    <i r="1">
      <x v="1"/>
    </i>
    <i r="1">
      <x v="2"/>
    </i>
    <i r="1">
      <x v="3"/>
    </i>
    <i>
      <x v="2"/>
    </i>
    <i r="1">
      <x/>
    </i>
    <i r="1">
      <x v="1"/>
    </i>
    <i r="1">
      <x v="2"/>
    </i>
    <i r="1">
      <x v="3"/>
    </i>
    <i>
      <x v="3"/>
    </i>
    <i r="1">
      <x/>
    </i>
    <i r="1">
      <x v="1"/>
    </i>
    <i r="1">
      <x v="2"/>
    </i>
    <i r="1">
      <x v="3"/>
    </i>
    <i>
      <x v="4"/>
    </i>
    <i r="1">
      <x/>
    </i>
    <i r="1">
      <x v="1"/>
    </i>
    <i r="1">
      <x v="2"/>
    </i>
    <i r="1">
      <x v="3"/>
    </i>
    <i>
      <x v="5"/>
    </i>
    <i r="1">
      <x/>
    </i>
    <i r="1">
      <x v="2"/>
    </i>
    <i r="1">
      <x v="3"/>
    </i>
    <i t="grand">
      <x/>
    </i>
  </rowItems>
  <colItems count="1">
    <i/>
  </colItems>
  <dataFields count="1">
    <dataField name="Count of Major Challenge Faced"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8B6566-8452-4F08-A6EA-51A4ECB13F3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C7" firstHeaderRow="0" firstDataRow="1" firstDataCol="1"/>
  <pivotFields count="15">
    <pivotField axis="axisRow" showAll="0">
      <items count="6">
        <item x="4"/>
        <item x="3"/>
        <item x="2"/>
        <item x="0"/>
        <item x="1"/>
        <item t="default"/>
      </items>
    </pivotField>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1">
    <field x="0"/>
  </rowFields>
  <rowItems count="6">
    <i>
      <x/>
    </i>
    <i>
      <x v="1"/>
    </i>
    <i>
      <x v="2"/>
    </i>
    <i>
      <x v="3"/>
    </i>
    <i>
      <x v="4"/>
    </i>
    <i t="grand">
      <x/>
    </i>
  </rowItems>
  <colFields count="1">
    <field x="-2"/>
  </colFields>
  <colItems count="2">
    <i>
      <x/>
    </i>
    <i i="1">
      <x v="1"/>
    </i>
  </colItems>
  <dataFields count="2">
    <dataField name="Average of Mental Health Rating (Before COVID)" fld="7" subtotal="average" baseField="0" baseItem="0"/>
    <dataField name="Average of Mental Health Rating (During COVID)" fld="8" subtotal="average" baseField="0" baseItem="0"/>
  </dataFields>
  <formats count="7">
    <format dxfId="45">
      <pivotArea outline="0" collapsedLevelsAreSubtotals="1" fieldPosition="0"/>
    </format>
    <format dxfId="44">
      <pivotArea type="all" dataOnly="0" outline="0" fieldPosition="0"/>
    </format>
    <format dxfId="43">
      <pivotArea outline="0" collapsedLevelsAreSubtotals="1" fieldPosition="0"/>
    </format>
    <format dxfId="42">
      <pivotArea field="0" type="button" dataOnly="0" labelOnly="1" outline="0" axis="axisRow" fieldPosition="0"/>
    </format>
    <format dxfId="41">
      <pivotArea dataOnly="0" labelOnly="1" fieldPosition="0">
        <references count="1">
          <reference field="0" count="0"/>
        </references>
      </pivotArea>
    </format>
    <format dxfId="40">
      <pivotArea dataOnly="0" labelOnly="1" grandRow="1" outline="0" fieldPosition="0"/>
    </format>
    <format dxfId="39">
      <pivotArea dataOnly="0" labelOnly="1" outline="0" fieldPosition="0">
        <references count="1">
          <reference field="4294967294" count="2">
            <x v="0"/>
            <x v="1"/>
          </reference>
        </references>
      </pivotArea>
    </format>
  </formats>
  <chartFormats count="2">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FDA5B3-99D0-4483-9DD3-8697E2BE127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L30:M61" firstHeaderRow="1" firstDataRow="1" firstDataCol="1"/>
  <pivotFields count="15">
    <pivotField axis="axisRow" showAll="0">
      <items count="6">
        <item x="4"/>
        <item x="3"/>
        <item x="2"/>
        <item x="0"/>
        <item x="1"/>
        <item t="default"/>
      </items>
    </pivotField>
    <pivotField showAll="0"/>
    <pivotField showAll="0"/>
    <pivotField showAll="0"/>
    <pivotField showAll="0"/>
    <pivotField showAll="0"/>
    <pivotField axis="axisRow" dataField="1" showAll="0">
      <items count="6">
        <item x="2"/>
        <item x="3"/>
        <item x="1"/>
        <item x="0"/>
        <item x="4"/>
        <item t="default"/>
      </items>
    </pivotField>
    <pivotField showAll="0"/>
    <pivotField showAll="0"/>
    <pivotField showAll="0"/>
    <pivotField showAll="0"/>
    <pivotField showAll="0"/>
    <pivotField showAll="0"/>
    <pivotField showAll="0"/>
    <pivotField showAll="0"/>
  </pivotFields>
  <rowFields count="2">
    <field x="0"/>
    <field x="6"/>
  </rowFields>
  <rowItems count="31">
    <i>
      <x/>
    </i>
    <i r="1">
      <x/>
    </i>
    <i r="1">
      <x v="1"/>
    </i>
    <i r="1">
      <x v="2"/>
    </i>
    <i r="1">
      <x v="3"/>
    </i>
    <i r="1">
      <x v="4"/>
    </i>
    <i>
      <x v="1"/>
    </i>
    <i r="1">
      <x/>
    </i>
    <i r="1">
      <x v="1"/>
    </i>
    <i r="1">
      <x v="2"/>
    </i>
    <i r="1">
      <x v="3"/>
    </i>
    <i r="1">
      <x v="4"/>
    </i>
    <i>
      <x v="2"/>
    </i>
    <i r="1">
      <x/>
    </i>
    <i r="1">
      <x v="1"/>
    </i>
    <i r="1">
      <x v="2"/>
    </i>
    <i r="1">
      <x v="3"/>
    </i>
    <i r="1">
      <x v="4"/>
    </i>
    <i>
      <x v="3"/>
    </i>
    <i r="1">
      <x/>
    </i>
    <i r="1">
      <x v="1"/>
    </i>
    <i r="1">
      <x v="2"/>
    </i>
    <i r="1">
      <x v="3"/>
    </i>
    <i r="1">
      <x v="4"/>
    </i>
    <i>
      <x v="4"/>
    </i>
    <i r="1">
      <x/>
    </i>
    <i r="1">
      <x v="1"/>
    </i>
    <i r="1">
      <x v="2"/>
    </i>
    <i r="1">
      <x v="3"/>
    </i>
    <i r="1">
      <x v="4"/>
    </i>
    <i t="grand">
      <x/>
    </i>
  </rowItems>
  <colItems count="1">
    <i/>
  </colItems>
  <dataFields count="1">
    <dataField name="Count of Screen Time During COVID" fld="6" subtotal="count" baseField="0" baseItem="0"/>
  </dataFields>
  <formats count="11">
    <format dxfId="56">
      <pivotArea type="all" dataOnly="0" outline="0" fieldPosition="0"/>
    </format>
    <format dxfId="55">
      <pivotArea outline="0" collapsedLevelsAreSubtotals="1" fieldPosition="0"/>
    </format>
    <format dxfId="54">
      <pivotArea field="0" type="button" dataOnly="0" labelOnly="1" outline="0" axis="axisRow" fieldPosition="0"/>
    </format>
    <format dxfId="53">
      <pivotArea dataOnly="0" labelOnly="1" fieldPosition="0">
        <references count="1">
          <reference field="0" count="0"/>
        </references>
      </pivotArea>
    </format>
    <format dxfId="52">
      <pivotArea dataOnly="0" labelOnly="1" grandRow="1" outline="0" fieldPosition="0"/>
    </format>
    <format dxfId="51">
      <pivotArea dataOnly="0" labelOnly="1" fieldPosition="0">
        <references count="2">
          <reference field="0" count="1" selected="0">
            <x v="0"/>
          </reference>
          <reference field="6" count="0"/>
        </references>
      </pivotArea>
    </format>
    <format dxfId="50">
      <pivotArea dataOnly="0" labelOnly="1" fieldPosition="0">
        <references count="2">
          <reference field="0" count="1" selected="0">
            <x v="1"/>
          </reference>
          <reference field="6" count="0"/>
        </references>
      </pivotArea>
    </format>
    <format dxfId="49">
      <pivotArea dataOnly="0" labelOnly="1" fieldPosition="0">
        <references count="2">
          <reference field="0" count="1" selected="0">
            <x v="2"/>
          </reference>
          <reference field="6" count="0"/>
        </references>
      </pivotArea>
    </format>
    <format dxfId="48">
      <pivotArea dataOnly="0" labelOnly="1" fieldPosition="0">
        <references count="2">
          <reference field="0" count="1" selected="0">
            <x v="3"/>
          </reference>
          <reference field="6" count="0"/>
        </references>
      </pivotArea>
    </format>
    <format dxfId="47">
      <pivotArea dataOnly="0" labelOnly="1" fieldPosition="0">
        <references count="2">
          <reference field="0" count="1" selected="0">
            <x v="4"/>
          </reference>
          <reference field="6" count="0"/>
        </references>
      </pivotArea>
    </format>
    <format dxfId="4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AA3D4631-2523-4B8B-80AB-85ADF80164F9}" sourceName="Age Group">
  <pivotTables>
    <pivotTable tabId="5" name="PivotTable4"/>
  </pivotTables>
  <data>
    <tabular pivotCacheId="1626556523">
      <items count="5">
        <i x="4" s="1"/>
        <i x="3" s="1"/>
        <i x="2" s="1"/>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Study_From_Home" xr10:uid="{C118D9D6-D8BE-4C89-8BD5-976A6C96BBF4}" sourceName="Work/Study From Home">
  <pivotTables>
    <pivotTable tabId="5" name="PivotTable6"/>
  </pivotTables>
  <data>
    <tabular pivotCacheId="1626556523">
      <items count="3">
        <i x="2" s="1"/>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F7F43627-3E42-459E-A111-CF06D52799D7}" sourceName="Gender">
  <pivotTables>
    <pivotTable tabId="5" name="PivotTable7"/>
  </pivotTables>
  <data>
    <tabular pivotCacheId="1626556523">
      <items count="4">
        <i x="1" s="1"/>
        <i x="3" s="1"/>
        <i x="0"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jor_Challenge_Faced" xr10:uid="{2BF433B2-9CAC-4C51-9D6A-B7F3DBCF1D54}" sourceName="Major Challenge Faced">
  <pivotTables>
    <pivotTable tabId="5" name="PivotTable7"/>
  </pivotTables>
  <data>
    <tabular pivotCacheId="1626556523">
      <items count="6">
        <i x="2" s="1"/>
        <i x="3" s="1"/>
        <i x="0" s="1"/>
        <i x="4" s="1"/>
        <i x="1"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During_COVID" xr10:uid="{0B6CA6D2-0BB9-477E-A775-076C1C278407}" sourceName="Screen Time During COVID">
  <pivotTables>
    <pivotTable tabId="5" name="PivotTable5"/>
  </pivotTables>
  <data>
    <tabular pivotCacheId="1626556523">
      <items count="5">
        <i x="2" s="1"/>
        <i x="3" s="1"/>
        <i x="1"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ED51972-47E0-45C8-BC3F-BADFF9C766E9}" sourceName="Gender">
  <pivotTables>
    <pivotTable tabId="5" name="PivotTable1"/>
  </pivotTables>
  <data>
    <tabular pivotCacheId="1626556523">
      <items count="4">
        <i x="1" s="1"/>
        <i x="3"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mily_Income_Impact" xr10:uid="{8ACA1768-8463-490E-89F3-232150235884}" sourceName="Family Income Impact">
  <pivotTables>
    <pivotTable tabId="5" name="PivotTable1"/>
  </pivotTables>
  <data>
    <tabular pivotCacheId="1626556523">
      <items count="5">
        <i x="1" s="1"/>
        <i x="0" s="1"/>
        <i x="2" s="1"/>
        <i x="3"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633E38C3-6C43-43E5-B103-CA336A053D8E}" sourceName="Age Group">
  <pivotTables>
    <pivotTable tabId="5" name="PivotTable2"/>
  </pivotTables>
  <data>
    <tabular pivotCacheId="1626556523">
      <items count="5">
        <i x="4" s="1"/>
        <i x="3" s="1"/>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llowed_Mask_Guidelines" xr10:uid="{34635E4C-5D96-4C52-B3A0-49AA06EEC5FA}" sourceName="Followed Mask Guidelines">
  <pivotTables>
    <pivotTable tabId="5" name="PivotTable2"/>
  </pivotTables>
  <data>
    <tabular pivotCacheId="1626556523">
      <items count="5">
        <i x="2" s="1"/>
        <i x="4" s="1"/>
        <i x="0" s="1"/>
        <i x="3"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2" xr10:uid="{047A4245-9441-41A3-BE30-8097A76DD7EF}" sourceName="Age Group">
  <pivotTables>
    <pivotTable tabId="5" name="PivotTable3"/>
  </pivotTables>
  <data>
    <tabular pivotCacheId="1626556523">
      <items count="5">
        <i x="4" s="1"/>
        <i x="3" s="1"/>
        <i x="2" s="1"/>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reen_Time_During_COVID1" xr10:uid="{6F17F078-736D-4C8B-9545-4549CD2C51CE}" sourceName="Screen Time During COVID">
  <pivotTables>
    <pivotTable tabId="5" name="PivotTable3"/>
  </pivotTables>
  <data>
    <tabular pivotCacheId="1626556523">
      <items count="5">
        <i x="2" s="1"/>
        <i x="3" s="1"/>
        <i x="1" s="1"/>
        <i x="0" s="1"/>
        <i x="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3" xr10:uid="{E696C5C3-47A7-4AD8-9D2B-BB6F604E70DF}" sourceName="Age Group">
  <pivotTables>
    <pivotTable tabId="5" name="PivotTable6"/>
  </pivotTables>
  <data>
    <tabular pivotCacheId="1626556523">
      <items count="5">
        <i x="4" s="1"/>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FAFE1B77-9841-4A2F-A63B-35AEA26B46EE}" cache="Slicer_Age_Group" caption="Age Group" rowHeight="257175"/>
  <slicer name="Screen Time During COVID" xr10:uid="{8E3DE6B3-415E-479C-B366-D524E8917461}" cache="Slicer_Screen_Time_During_COVID" caption="Screen Time During COVID" rowHeight="257175"/>
  <slicer name="Gender" xr10:uid="{F5540290-FA6E-4D08-9B2E-FA1EF0A2A0C0}" cache="Slicer_Gender" caption="Gender" rowHeight="257175"/>
  <slicer name="Family Income Impact" xr10:uid="{E8192678-28A4-4955-A3BE-0DFCEA457284}" cache="Slicer_Family_Income_Impact" caption="Family Income Impact" rowHeight="257175"/>
  <slicer name="Age Group 1" xr10:uid="{D2315300-2483-4937-BF8A-16FADC156364}" cache="Slicer_Age_Group1" caption="Age Group" rowHeight="257175"/>
  <slicer name="Followed Mask Guidelines" xr10:uid="{31302152-98C9-4FCE-89C8-54C8C2CBB0A9}" cache="Slicer_Followed_Mask_Guidelines" caption="Followed Mask Guidelines" rowHeight="257175"/>
  <slicer name="Age Group 2" xr10:uid="{6C57D120-BA1B-415C-8BEF-7777734E4711}" cache="Slicer_Age_Group2" caption="Age Group" rowHeight="257175"/>
  <slicer name="Screen Time During COVID 1" xr10:uid="{3AC361CA-F84D-4EC6-806A-F2A685ACC7E8}" cache="Slicer_Screen_Time_During_COVID1" caption="Screen Time During COVID" rowHeight="257175"/>
  <slicer name="Age Group 3" xr10:uid="{94B72DED-C498-4CBC-997D-2FC066107BAA}" cache="Slicer_Age_Group3" caption="Age Group" rowHeight="257175"/>
  <slicer name="Work/Study From Home" xr10:uid="{410CECAB-50E6-4870-8730-3212D97C1919}" cache="Slicer_Work_Study_From_Home" caption="Work/Study From Home" rowHeight="257175"/>
  <slicer name="Gender 1" xr10:uid="{5A17A155-EA66-4C02-8E3F-5B8E526DE3A6}" cache="Slicer_Gender1" caption="Gender" rowHeight="257175"/>
  <slicer name="Major Challenge Faced" xr10:uid="{BAFFF82A-8B90-4424-BF6E-A840466866DC}" cache="Slicer_Major_Challenge_Faced" caption="Major Challenge Face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DEABA-4595-42A6-AEFD-013FB9E7DCF8}">
  <dimension ref="A1:O166"/>
  <sheetViews>
    <sheetView topLeftCell="A116" zoomScale="51" zoomScaleNormal="100" workbookViewId="0">
      <selection activeCell="G32" sqref="G32"/>
    </sheetView>
  </sheetViews>
  <sheetFormatPr defaultRowHeight="15" x14ac:dyDescent="0.25"/>
  <cols>
    <col min="1" max="1" width="31.5703125" bestFit="1" customWidth="1"/>
    <col min="2" max="2" width="19.7109375" customWidth="1"/>
    <col min="3" max="3" width="29.7109375" customWidth="1"/>
    <col min="4" max="4" width="24.140625" customWidth="1"/>
    <col min="5" max="5" width="29" customWidth="1"/>
    <col min="6" max="6" width="31.7109375" bestFit="1" customWidth="1"/>
    <col min="7" max="7" width="31.5703125" bestFit="1" customWidth="1"/>
    <col min="8" max="8" width="42.5703125" customWidth="1"/>
    <col min="9" max="9" width="43" bestFit="1" customWidth="1"/>
    <col min="10" max="11" width="31.28515625" bestFit="1" customWidth="1"/>
    <col min="12" max="12" width="29.140625" bestFit="1" customWidth="1"/>
    <col min="13" max="13" width="28.140625" bestFit="1" customWidth="1"/>
    <col min="14" max="14" width="28.85546875" bestFit="1" customWidth="1"/>
    <col min="15" max="15" width="28.7109375" bestFit="1" customWidth="1"/>
    <col min="16" max="16" width="28.42578125" bestFit="1" customWidth="1"/>
    <col min="17" max="17" width="22.5703125" bestFit="1" customWidth="1"/>
  </cols>
  <sheetData>
    <row r="1" spans="1:15" s="4" customFormat="1" ht="24.75" thickBot="1" x14ac:dyDescent="0.45">
      <c r="H1" s="24" t="s">
        <v>64</v>
      </c>
      <c r="I1" s="24"/>
    </row>
    <row r="2" spans="1:15" ht="15.75" thickTop="1" x14ac:dyDescent="0.25"/>
    <row r="3" spans="1:15" s="2" customFormat="1" ht="19.5" thickBot="1" x14ac:dyDescent="0.35">
      <c r="A3" s="3" t="s">
        <v>0</v>
      </c>
      <c r="B3" s="3" t="s">
        <v>1</v>
      </c>
      <c r="C3" s="3" t="s">
        <v>2</v>
      </c>
      <c r="D3" s="3" t="s">
        <v>3</v>
      </c>
      <c r="E3" s="3" t="s">
        <v>4</v>
      </c>
      <c r="F3" s="3" t="s">
        <v>5</v>
      </c>
      <c r="G3" s="3" t="s">
        <v>6</v>
      </c>
      <c r="H3" s="3" t="s">
        <v>7</v>
      </c>
      <c r="I3" s="3" t="s">
        <v>8</v>
      </c>
      <c r="J3" s="3" t="s">
        <v>9</v>
      </c>
      <c r="K3" s="3" t="s">
        <v>10</v>
      </c>
      <c r="L3" s="3" t="s">
        <v>11</v>
      </c>
      <c r="M3" s="3" t="s">
        <v>12</v>
      </c>
      <c r="N3" s="3" t="s">
        <v>13</v>
      </c>
      <c r="O3" s="3" t="s">
        <v>14</v>
      </c>
    </row>
    <row r="4" spans="1:15" ht="16.5" thickTop="1" x14ac:dyDescent="0.25">
      <c r="A4" s="1" t="s">
        <v>15</v>
      </c>
      <c r="B4" s="1" t="s">
        <v>16</v>
      </c>
      <c r="C4" s="1" t="s">
        <v>17</v>
      </c>
      <c r="D4" s="1" t="s">
        <v>18</v>
      </c>
      <c r="E4" s="1" t="s">
        <v>19</v>
      </c>
      <c r="F4" s="1" t="s">
        <v>30</v>
      </c>
      <c r="G4" s="1" t="s">
        <v>21</v>
      </c>
      <c r="H4" s="1">
        <v>4</v>
      </c>
      <c r="I4" s="1">
        <v>3</v>
      </c>
      <c r="J4" s="1" t="s">
        <v>22</v>
      </c>
      <c r="K4" s="1" t="s">
        <v>23</v>
      </c>
      <c r="L4" s="1" t="s">
        <v>24</v>
      </c>
      <c r="M4" s="1" t="s">
        <v>25</v>
      </c>
      <c r="N4" s="1" t="s">
        <v>23</v>
      </c>
      <c r="O4" s="1" t="s">
        <v>26</v>
      </c>
    </row>
    <row r="5" spans="1:15" ht="15.75" x14ac:dyDescent="0.25">
      <c r="A5" s="1" t="s">
        <v>27</v>
      </c>
      <c r="B5" s="1" t="s">
        <v>28</v>
      </c>
      <c r="C5" s="1" t="s">
        <v>29</v>
      </c>
      <c r="D5" s="1" t="s">
        <v>18</v>
      </c>
      <c r="E5" s="1" t="s">
        <v>19</v>
      </c>
      <c r="F5" s="1" t="s">
        <v>30</v>
      </c>
      <c r="G5" s="1" t="s">
        <v>31</v>
      </c>
      <c r="H5" s="1">
        <v>5</v>
      </c>
      <c r="I5" s="1">
        <v>2</v>
      </c>
      <c r="J5" s="1" t="s">
        <v>89</v>
      </c>
      <c r="K5" s="1" t="s">
        <v>19</v>
      </c>
      <c r="L5" s="1" t="s">
        <v>32</v>
      </c>
      <c r="M5" s="1" t="s">
        <v>25</v>
      </c>
      <c r="N5" s="1" t="s">
        <v>33</v>
      </c>
      <c r="O5" s="1" t="s">
        <v>34</v>
      </c>
    </row>
    <row r="6" spans="1:15" ht="15.75" x14ac:dyDescent="0.25">
      <c r="A6" s="1" t="s">
        <v>27</v>
      </c>
      <c r="B6" s="1" t="s">
        <v>35</v>
      </c>
      <c r="C6" s="1" t="s">
        <v>36</v>
      </c>
      <c r="D6" s="1" t="s">
        <v>36</v>
      </c>
      <c r="E6" s="1" t="s">
        <v>19</v>
      </c>
      <c r="F6" s="1" t="s">
        <v>21</v>
      </c>
      <c r="G6" s="1" t="s">
        <v>21</v>
      </c>
      <c r="H6" s="1">
        <v>2</v>
      </c>
      <c r="I6" s="1">
        <v>2</v>
      </c>
      <c r="J6" s="1" t="s">
        <v>22</v>
      </c>
      <c r="K6" s="1" t="s">
        <v>37</v>
      </c>
      <c r="L6" s="1" t="s">
        <v>38</v>
      </c>
      <c r="M6" s="1" t="s">
        <v>39</v>
      </c>
      <c r="N6" s="1" t="s">
        <v>23</v>
      </c>
      <c r="O6" s="1" t="s">
        <v>40</v>
      </c>
    </row>
    <row r="7" spans="1:15" ht="15.75" x14ac:dyDescent="0.25">
      <c r="A7" s="1" t="s">
        <v>27</v>
      </c>
      <c r="B7" s="1" t="s">
        <v>28</v>
      </c>
      <c r="C7" s="1" t="s">
        <v>29</v>
      </c>
      <c r="D7" s="1" t="s">
        <v>41</v>
      </c>
      <c r="E7" s="1" t="s">
        <v>29</v>
      </c>
      <c r="F7" s="1" t="s">
        <v>30</v>
      </c>
      <c r="G7" s="1" t="s">
        <v>42</v>
      </c>
      <c r="H7" s="1">
        <v>5</v>
      </c>
      <c r="I7" s="1">
        <v>4</v>
      </c>
      <c r="J7" s="1" t="s">
        <v>89</v>
      </c>
      <c r="K7" s="1" t="s">
        <v>43</v>
      </c>
      <c r="L7" s="1" t="s">
        <v>24</v>
      </c>
      <c r="M7" s="1" t="s">
        <v>39</v>
      </c>
      <c r="N7" s="1" t="s">
        <v>44</v>
      </c>
      <c r="O7" s="1" t="s">
        <v>40</v>
      </c>
    </row>
    <row r="8" spans="1:15" ht="15.75" x14ac:dyDescent="0.25">
      <c r="A8" s="1" t="s">
        <v>27</v>
      </c>
      <c r="B8" s="1" t="s">
        <v>35</v>
      </c>
      <c r="C8" s="1" t="s">
        <v>17</v>
      </c>
      <c r="D8" s="1" t="s">
        <v>18</v>
      </c>
      <c r="E8" s="1" t="s">
        <v>29</v>
      </c>
      <c r="F8" s="1" t="s">
        <v>42</v>
      </c>
      <c r="G8" s="1" t="s">
        <v>30</v>
      </c>
      <c r="H8" s="1">
        <v>5</v>
      </c>
      <c r="I8" s="1">
        <v>1</v>
      </c>
      <c r="J8" s="1" t="s">
        <v>60</v>
      </c>
      <c r="K8" s="1" t="s">
        <v>37</v>
      </c>
      <c r="L8" s="1" t="s">
        <v>32</v>
      </c>
      <c r="M8" s="1" t="s">
        <v>45</v>
      </c>
      <c r="N8" s="1" t="s">
        <v>33</v>
      </c>
      <c r="O8" s="1" t="s">
        <v>46</v>
      </c>
    </row>
    <row r="9" spans="1:15" ht="15.75" x14ac:dyDescent="0.25">
      <c r="A9" s="1" t="s">
        <v>47</v>
      </c>
      <c r="B9" s="1" t="s">
        <v>16</v>
      </c>
      <c r="C9" s="1" t="s">
        <v>29</v>
      </c>
      <c r="D9" s="1" t="s">
        <v>36</v>
      </c>
      <c r="E9" s="1" t="s">
        <v>36</v>
      </c>
      <c r="F9" s="1" t="s">
        <v>21</v>
      </c>
      <c r="G9" s="1" t="s">
        <v>20</v>
      </c>
      <c r="H9" s="1">
        <v>5</v>
      </c>
      <c r="I9" s="1">
        <v>5</v>
      </c>
      <c r="J9" s="1" t="s">
        <v>22</v>
      </c>
      <c r="K9" s="1" t="s">
        <v>19</v>
      </c>
      <c r="L9" s="1" t="s">
        <v>48</v>
      </c>
      <c r="M9" s="1" t="s">
        <v>49</v>
      </c>
      <c r="N9" s="1" t="s">
        <v>44</v>
      </c>
      <c r="O9" s="1" t="s">
        <v>40</v>
      </c>
    </row>
    <row r="10" spans="1:15" ht="15.75" x14ac:dyDescent="0.25">
      <c r="A10" s="1" t="s">
        <v>50</v>
      </c>
      <c r="B10" s="1" t="s">
        <v>28</v>
      </c>
      <c r="C10" s="1" t="s">
        <v>29</v>
      </c>
      <c r="D10" s="1" t="s">
        <v>41</v>
      </c>
      <c r="E10" s="1" t="s">
        <v>36</v>
      </c>
      <c r="F10" s="1" t="s">
        <v>42</v>
      </c>
      <c r="G10" s="1" t="s">
        <v>21</v>
      </c>
      <c r="H10" s="1">
        <v>2</v>
      </c>
      <c r="I10" s="1">
        <v>5</v>
      </c>
      <c r="J10" s="1" t="s">
        <v>51</v>
      </c>
      <c r="K10" s="1" t="s">
        <v>37</v>
      </c>
      <c r="L10" s="1" t="s">
        <v>32</v>
      </c>
      <c r="M10" s="1" t="s">
        <v>52</v>
      </c>
      <c r="N10" s="1" t="s">
        <v>44</v>
      </c>
      <c r="O10" s="1" t="s">
        <v>34</v>
      </c>
    </row>
    <row r="11" spans="1:15" ht="15.75" x14ac:dyDescent="0.25">
      <c r="A11" s="1" t="s">
        <v>27</v>
      </c>
      <c r="B11" s="1" t="s">
        <v>16</v>
      </c>
      <c r="C11" s="1" t="s">
        <v>36</v>
      </c>
      <c r="D11" s="1" t="s">
        <v>18</v>
      </c>
      <c r="E11" s="1" t="s">
        <v>29</v>
      </c>
      <c r="F11" s="1" t="s">
        <v>30</v>
      </c>
      <c r="G11" s="1" t="s">
        <v>30</v>
      </c>
      <c r="H11" s="1">
        <v>3</v>
      </c>
      <c r="I11" s="1">
        <v>2</v>
      </c>
      <c r="J11" s="1" t="s">
        <v>22</v>
      </c>
      <c r="K11" s="1" t="s">
        <v>37</v>
      </c>
      <c r="L11" s="1" t="s">
        <v>48</v>
      </c>
      <c r="M11" s="1" t="s">
        <v>52</v>
      </c>
      <c r="N11" s="1" t="s">
        <v>33</v>
      </c>
      <c r="O11" s="1" t="s">
        <v>40</v>
      </c>
    </row>
    <row r="12" spans="1:15" ht="15.75" x14ac:dyDescent="0.25">
      <c r="A12" s="1" t="s">
        <v>53</v>
      </c>
      <c r="B12" s="1" t="s">
        <v>35</v>
      </c>
      <c r="C12" s="1" t="s">
        <v>17</v>
      </c>
      <c r="D12" s="1" t="s">
        <v>41</v>
      </c>
      <c r="E12" s="1" t="s">
        <v>19</v>
      </c>
      <c r="F12" s="1" t="s">
        <v>30</v>
      </c>
      <c r="G12" s="1" t="s">
        <v>21</v>
      </c>
      <c r="H12" s="1">
        <v>4</v>
      </c>
      <c r="I12" s="1">
        <v>5</v>
      </c>
      <c r="J12" s="1" t="s">
        <v>51</v>
      </c>
      <c r="K12" s="1" t="s">
        <v>19</v>
      </c>
      <c r="L12" s="1" t="s">
        <v>54</v>
      </c>
      <c r="M12" s="1" t="s">
        <v>52</v>
      </c>
      <c r="N12" s="1" t="s">
        <v>43</v>
      </c>
      <c r="O12" s="1" t="s">
        <v>34</v>
      </c>
    </row>
    <row r="13" spans="1:15" ht="15.75" x14ac:dyDescent="0.25">
      <c r="A13" s="1" t="s">
        <v>50</v>
      </c>
      <c r="B13" s="1" t="s">
        <v>35</v>
      </c>
      <c r="C13" s="1" t="s">
        <v>29</v>
      </c>
      <c r="D13" s="1" t="s">
        <v>55</v>
      </c>
      <c r="E13" s="1" t="s">
        <v>29</v>
      </c>
      <c r="F13" s="1" t="s">
        <v>20</v>
      </c>
      <c r="G13" s="1" t="s">
        <v>30</v>
      </c>
      <c r="H13" s="1">
        <v>5</v>
      </c>
      <c r="I13" s="1">
        <v>4</v>
      </c>
      <c r="J13" s="1" t="s">
        <v>22</v>
      </c>
      <c r="K13" s="1" t="s">
        <v>23</v>
      </c>
      <c r="L13" s="1" t="s">
        <v>38</v>
      </c>
      <c r="M13" s="1" t="s">
        <v>49</v>
      </c>
      <c r="N13" s="1" t="s">
        <v>44</v>
      </c>
      <c r="O13" s="1" t="s">
        <v>40</v>
      </c>
    </row>
    <row r="14" spans="1:15" ht="15.75" x14ac:dyDescent="0.25">
      <c r="A14" s="1" t="s">
        <v>15</v>
      </c>
      <c r="B14" s="1" t="s">
        <v>28</v>
      </c>
      <c r="C14" s="1" t="s">
        <v>29</v>
      </c>
      <c r="D14" s="1" t="s">
        <v>55</v>
      </c>
      <c r="E14" s="1" t="s">
        <v>36</v>
      </c>
      <c r="F14" s="1" t="s">
        <v>30</v>
      </c>
      <c r="G14" s="1" t="s">
        <v>21</v>
      </c>
      <c r="H14" s="1">
        <v>5</v>
      </c>
      <c r="I14" s="1">
        <v>4</v>
      </c>
      <c r="J14" s="1" t="s">
        <v>89</v>
      </c>
      <c r="K14" s="1" t="s">
        <v>43</v>
      </c>
      <c r="L14" s="1" t="s">
        <v>24</v>
      </c>
      <c r="M14" s="1" t="s">
        <v>52</v>
      </c>
      <c r="N14" s="1" t="s">
        <v>44</v>
      </c>
      <c r="O14" s="1" t="s">
        <v>46</v>
      </c>
    </row>
    <row r="15" spans="1:15" ht="15.75" x14ac:dyDescent="0.25">
      <c r="A15" s="1" t="s">
        <v>27</v>
      </c>
      <c r="B15" s="1" t="s">
        <v>35</v>
      </c>
      <c r="C15" s="1" t="s">
        <v>36</v>
      </c>
      <c r="D15" s="1" t="s">
        <v>41</v>
      </c>
      <c r="E15" s="1" t="s">
        <v>36</v>
      </c>
      <c r="F15" s="1" t="s">
        <v>21</v>
      </c>
      <c r="G15" s="1" t="s">
        <v>31</v>
      </c>
      <c r="H15" s="1">
        <v>5</v>
      </c>
      <c r="I15" s="1">
        <v>1</v>
      </c>
      <c r="J15" s="1" t="s">
        <v>22</v>
      </c>
      <c r="K15" s="1" t="s">
        <v>43</v>
      </c>
      <c r="L15" s="1" t="s">
        <v>54</v>
      </c>
      <c r="M15" s="1" t="s">
        <v>49</v>
      </c>
      <c r="N15" s="1" t="s">
        <v>43</v>
      </c>
      <c r="O15" s="1" t="s">
        <v>40</v>
      </c>
    </row>
    <row r="16" spans="1:15" ht="15.75" x14ac:dyDescent="0.25">
      <c r="A16" s="1" t="s">
        <v>15</v>
      </c>
      <c r="B16" s="1" t="s">
        <v>28</v>
      </c>
      <c r="C16" s="1" t="s">
        <v>36</v>
      </c>
      <c r="D16" s="1" t="s">
        <v>18</v>
      </c>
      <c r="E16" s="1" t="s">
        <v>19</v>
      </c>
      <c r="F16" s="1" t="s">
        <v>31</v>
      </c>
      <c r="G16" s="1" t="s">
        <v>42</v>
      </c>
      <c r="H16" s="1">
        <v>3</v>
      </c>
      <c r="I16" s="1">
        <v>5</v>
      </c>
      <c r="J16" s="1" t="s">
        <v>22</v>
      </c>
      <c r="K16" s="1" t="s">
        <v>19</v>
      </c>
      <c r="L16" s="1" t="s">
        <v>48</v>
      </c>
      <c r="M16" s="1" t="s">
        <v>56</v>
      </c>
      <c r="N16" s="1" t="s">
        <v>33</v>
      </c>
      <c r="O16" s="1" t="s">
        <v>57</v>
      </c>
    </row>
    <row r="17" spans="1:15" ht="15.75" x14ac:dyDescent="0.25">
      <c r="A17" s="1" t="s">
        <v>47</v>
      </c>
      <c r="B17" s="1" t="s">
        <v>58</v>
      </c>
      <c r="C17" s="1" t="s">
        <v>29</v>
      </c>
      <c r="D17" s="1" t="s">
        <v>36</v>
      </c>
      <c r="E17" s="1" t="s">
        <v>19</v>
      </c>
      <c r="F17" s="1" t="s">
        <v>20</v>
      </c>
      <c r="G17" s="1" t="s">
        <v>30</v>
      </c>
      <c r="H17" s="1">
        <v>1</v>
      </c>
      <c r="I17" s="1">
        <v>3</v>
      </c>
      <c r="J17" s="1" t="s">
        <v>51</v>
      </c>
      <c r="K17" s="1" t="s">
        <v>37</v>
      </c>
      <c r="L17" s="1" t="s">
        <v>32</v>
      </c>
      <c r="M17" s="1" t="s">
        <v>52</v>
      </c>
      <c r="N17" s="1" t="s">
        <v>59</v>
      </c>
      <c r="O17" s="1" t="s">
        <v>34</v>
      </c>
    </row>
    <row r="18" spans="1:15" ht="15.75" x14ac:dyDescent="0.25">
      <c r="A18" s="1" t="s">
        <v>27</v>
      </c>
      <c r="B18" s="1" t="s">
        <v>28</v>
      </c>
      <c r="C18" s="1" t="s">
        <v>17</v>
      </c>
      <c r="D18" s="1" t="s">
        <v>36</v>
      </c>
      <c r="E18" s="1" t="s">
        <v>29</v>
      </c>
      <c r="F18" s="1" t="s">
        <v>31</v>
      </c>
      <c r="G18" s="1" t="s">
        <v>20</v>
      </c>
      <c r="H18" s="1">
        <v>5</v>
      </c>
      <c r="I18" s="1">
        <v>1</v>
      </c>
      <c r="J18" s="1" t="s">
        <v>22</v>
      </c>
      <c r="K18" s="1" t="s">
        <v>37</v>
      </c>
      <c r="L18" s="1" t="s">
        <v>24</v>
      </c>
      <c r="M18" s="1" t="s">
        <v>25</v>
      </c>
      <c r="N18" s="1" t="s">
        <v>59</v>
      </c>
      <c r="O18" s="1" t="s">
        <v>26</v>
      </c>
    </row>
    <row r="19" spans="1:15" ht="15.75" x14ac:dyDescent="0.25">
      <c r="A19" s="1" t="s">
        <v>27</v>
      </c>
      <c r="B19" s="1" t="s">
        <v>35</v>
      </c>
      <c r="C19" s="1" t="s">
        <v>36</v>
      </c>
      <c r="D19" s="1" t="s">
        <v>36</v>
      </c>
      <c r="E19" s="1" t="s">
        <v>19</v>
      </c>
      <c r="F19" s="1" t="s">
        <v>31</v>
      </c>
      <c r="G19" s="1" t="s">
        <v>31</v>
      </c>
      <c r="H19" s="1">
        <v>2</v>
      </c>
      <c r="I19" s="1">
        <v>3</v>
      </c>
      <c r="J19" s="1" t="s">
        <v>60</v>
      </c>
      <c r="K19" s="1" t="s">
        <v>19</v>
      </c>
      <c r="L19" s="1" t="s">
        <v>24</v>
      </c>
      <c r="M19" s="1" t="s">
        <v>52</v>
      </c>
      <c r="N19" s="1" t="s">
        <v>44</v>
      </c>
      <c r="O19" s="1" t="s">
        <v>57</v>
      </c>
    </row>
    <row r="20" spans="1:15" ht="15.75" x14ac:dyDescent="0.25">
      <c r="A20" s="1" t="s">
        <v>27</v>
      </c>
      <c r="B20" s="1" t="s">
        <v>58</v>
      </c>
      <c r="C20" s="1" t="s">
        <v>17</v>
      </c>
      <c r="D20" s="1" t="s">
        <v>41</v>
      </c>
      <c r="E20" s="1" t="s">
        <v>29</v>
      </c>
      <c r="F20" s="1" t="s">
        <v>30</v>
      </c>
      <c r="G20" s="1" t="s">
        <v>42</v>
      </c>
      <c r="H20" s="1">
        <v>3</v>
      </c>
      <c r="I20" s="1">
        <v>1</v>
      </c>
      <c r="J20" s="1" t="s">
        <v>61</v>
      </c>
      <c r="K20" s="1" t="s">
        <v>62</v>
      </c>
      <c r="L20" s="1" t="s">
        <v>48</v>
      </c>
      <c r="M20" s="1" t="s">
        <v>52</v>
      </c>
      <c r="N20" s="1" t="s">
        <v>33</v>
      </c>
      <c r="O20" s="1" t="s">
        <v>57</v>
      </c>
    </row>
    <row r="21" spans="1:15" ht="15.75" x14ac:dyDescent="0.25">
      <c r="A21" s="1" t="s">
        <v>27</v>
      </c>
      <c r="B21" s="1" t="s">
        <v>58</v>
      </c>
      <c r="C21" s="1" t="s">
        <v>29</v>
      </c>
      <c r="D21" s="1" t="s">
        <v>36</v>
      </c>
      <c r="E21" s="1" t="s">
        <v>19</v>
      </c>
      <c r="F21" s="1" t="s">
        <v>21</v>
      </c>
      <c r="G21" s="1" t="s">
        <v>20</v>
      </c>
      <c r="H21" s="1">
        <v>4</v>
      </c>
      <c r="I21" s="1">
        <v>4</v>
      </c>
      <c r="J21" s="1" t="s">
        <v>61</v>
      </c>
      <c r="K21" s="1" t="s">
        <v>37</v>
      </c>
      <c r="L21" s="1" t="s">
        <v>48</v>
      </c>
      <c r="M21" s="1" t="s">
        <v>45</v>
      </c>
      <c r="N21" s="1" t="s">
        <v>23</v>
      </c>
      <c r="O21" s="1" t="s">
        <v>40</v>
      </c>
    </row>
    <row r="22" spans="1:15" ht="15.75" x14ac:dyDescent="0.25">
      <c r="A22" s="1" t="s">
        <v>50</v>
      </c>
      <c r="B22" s="1" t="s">
        <v>16</v>
      </c>
      <c r="C22" s="1" t="s">
        <v>17</v>
      </c>
      <c r="D22" s="1" t="s">
        <v>55</v>
      </c>
      <c r="E22" s="1" t="s">
        <v>19</v>
      </c>
      <c r="F22" s="1" t="s">
        <v>42</v>
      </c>
      <c r="G22" s="1" t="s">
        <v>30</v>
      </c>
      <c r="H22" s="1">
        <v>2</v>
      </c>
      <c r="I22" s="1">
        <v>3</v>
      </c>
      <c r="J22" s="1" t="s">
        <v>61</v>
      </c>
      <c r="K22" s="1" t="s">
        <v>43</v>
      </c>
      <c r="L22" s="1" t="s">
        <v>48</v>
      </c>
      <c r="M22" s="1" t="s">
        <v>56</v>
      </c>
      <c r="N22" s="1" t="s">
        <v>23</v>
      </c>
      <c r="O22" s="1" t="s">
        <v>34</v>
      </c>
    </row>
    <row r="23" spans="1:15" ht="15.75" x14ac:dyDescent="0.25">
      <c r="A23" s="1" t="s">
        <v>47</v>
      </c>
      <c r="B23" s="1" t="s">
        <v>35</v>
      </c>
      <c r="C23" s="1" t="s">
        <v>17</v>
      </c>
      <c r="D23" s="1" t="s">
        <v>41</v>
      </c>
      <c r="E23" s="1" t="s">
        <v>29</v>
      </c>
      <c r="F23" s="1" t="s">
        <v>21</v>
      </c>
      <c r="G23" s="1" t="s">
        <v>20</v>
      </c>
      <c r="H23" s="1">
        <v>1</v>
      </c>
      <c r="I23" s="1">
        <v>3</v>
      </c>
      <c r="J23" s="1" t="s">
        <v>22</v>
      </c>
      <c r="K23" s="1" t="s">
        <v>62</v>
      </c>
      <c r="L23" s="1" t="s">
        <v>48</v>
      </c>
      <c r="M23" s="1" t="s">
        <v>56</v>
      </c>
      <c r="N23" s="1" t="s">
        <v>59</v>
      </c>
      <c r="O23" s="1" t="s">
        <v>34</v>
      </c>
    </row>
    <row r="24" spans="1:15" ht="15.75" x14ac:dyDescent="0.25">
      <c r="A24" s="1" t="s">
        <v>50</v>
      </c>
      <c r="B24" s="1" t="s">
        <v>16</v>
      </c>
      <c r="C24" s="1" t="s">
        <v>29</v>
      </c>
      <c r="D24" s="1" t="s">
        <v>18</v>
      </c>
      <c r="E24" s="1" t="s">
        <v>19</v>
      </c>
      <c r="F24" s="1" t="s">
        <v>31</v>
      </c>
      <c r="G24" s="1" t="s">
        <v>20</v>
      </c>
      <c r="H24" s="1">
        <v>1</v>
      </c>
      <c r="I24" s="1">
        <v>2</v>
      </c>
      <c r="J24" s="1" t="s">
        <v>89</v>
      </c>
      <c r="K24" s="1" t="s">
        <v>37</v>
      </c>
      <c r="L24" s="1" t="s">
        <v>32</v>
      </c>
      <c r="M24" s="1" t="s">
        <v>56</v>
      </c>
      <c r="N24" s="1" t="s">
        <v>59</v>
      </c>
      <c r="O24" s="1" t="s">
        <v>63</v>
      </c>
    </row>
    <row r="25" spans="1:15" ht="15.75" x14ac:dyDescent="0.25">
      <c r="A25" s="1" t="s">
        <v>50</v>
      </c>
      <c r="B25" s="1" t="s">
        <v>16</v>
      </c>
      <c r="C25" s="1" t="s">
        <v>36</v>
      </c>
      <c r="D25" s="1" t="s">
        <v>18</v>
      </c>
      <c r="E25" s="1" t="s">
        <v>36</v>
      </c>
      <c r="F25" s="1" t="s">
        <v>21</v>
      </c>
      <c r="G25" s="1" t="s">
        <v>30</v>
      </c>
      <c r="H25" s="1">
        <v>1</v>
      </c>
      <c r="I25" s="1">
        <v>1</v>
      </c>
      <c r="J25" s="1" t="s">
        <v>60</v>
      </c>
      <c r="K25" s="1" t="s">
        <v>43</v>
      </c>
      <c r="L25" s="1" t="s">
        <v>48</v>
      </c>
      <c r="M25" s="1" t="s">
        <v>56</v>
      </c>
      <c r="N25" s="1" t="s">
        <v>23</v>
      </c>
      <c r="O25" s="1" t="s">
        <v>46</v>
      </c>
    </row>
    <row r="26" spans="1:15" ht="15.75" x14ac:dyDescent="0.25">
      <c r="A26" s="1" t="s">
        <v>27</v>
      </c>
      <c r="B26" s="1" t="s">
        <v>16</v>
      </c>
      <c r="C26" s="1" t="s">
        <v>36</v>
      </c>
      <c r="D26" s="1" t="s">
        <v>18</v>
      </c>
      <c r="E26" s="1" t="s">
        <v>29</v>
      </c>
      <c r="F26" s="1" t="s">
        <v>31</v>
      </c>
      <c r="G26" s="1" t="s">
        <v>21</v>
      </c>
      <c r="H26" s="1">
        <v>1</v>
      </c>
      <c r="I26" s="1">
        <v>4</v>
      </c>
      <c r="J26" s="1" t="s">
        <v>60</v>
      </c>
      <c r="K26" s="1" t="s">
        <v>43</v>
      </c>
      <c r="L26" s="1" t="s">
        <v>24</v>
      </c>
      <c r="M26" s="1" t="s">
        <v>39</v>
      </c>
      <c r="N26" s="1" t="s">
        <v>59</v>
      </c>
      <c r="O26" s="1" t="s">
        <v>26</v>
      </c>
    </row>
    <row r="27" spans="1:15" ht="15.75" x14ac:dyDescent="0.25">
      <c r="A27" s="1" t="s">
        <v>27</v>
      </c>
      <c r="B27" s="1" t="s">
        <v>28</v>
      </c>
      <c r="C27" s="1" t="s">
        <v>29</v>
      </c>
      <c r="D27" s="1" t="s">
        <v>36</v>
      </c>
      <c r="E27" s="1" t="s">
        <v>29</v>
      </c>
      <c r="F27" s="1" t="s">
        <v>42</v>
      </c>
      <c r="G27" s="1" t="s">
        <v>30</v>
      </c>
      <c r="H27" s="1">
        <v>1</v>
      </c>
      <c r="I27" s="1">
        <v>3</v>
      </c>
      <c r="J27" s="1" t="s">
        <v>89</v>
      </c>
      <c r="K27" s="1" t="s">
        <v>19</v>
      </c>
      <c r="L27" s="1" t="s">
        <v>24</v>
      </c>
      <c r="M27" s="1" t="s">
        <v>49</v>
      </c>
      <c r="N27" s="1" t="s">
        <v>44</v>
      </c>
      <c r="O27" s="1" t="s">
        <v>40</v>
      </c>
    </row>
    <row r="28" spans="1:15" ht="15.75" x14ac:dyDescent="0.25">
      <c r="A28" s="1" t="s">
        <v>53</v>
      </c>
      <c r="B28" s="1" t="s">
        <v>35</v>
      </c>
      <c r="C28" s="1" t="s">
        <v>36</v>
      </c>
      <c r="D28" s="1" t="s">
        <v>41</v>
      </c>
      <c r="E28" s="1" t="s">
        <v>36</v>
      </c>
      <c r="F28" s="1" t="s">
        <v>30</v>
      </c>
      <c r="G28" s="1" t="s">
        <v>30</v>
      </c>
      <c r="H28" s="1">
        <v>2</v>
      </c>
      <c r="I28" s="1">
        <v>3</v>
      </c>
      <c r="J28" s="1" t="s">
        <v>61</v>
      </c>
      <c r="K28" s="1" t="s">
        <v>37</v>
      </c>
      <c r="L28" s="1" t="s">
        <v>54</v>
      </c>
      <c r="M28" s="1" t="s">
        <v>39</v>
      </c>
      <c r="N28" s="1" t="s">
        <v>23</v>
      </c>
      <c r="O28" s="1" t="s">
        <v>26</v>
      </c>
    </row>
    <row r="29" spans="1:15" ht="15.75" x14ac:dyDescent="0.25">
      <c r="A29" s="1" t="s">
        <v>15</v>
      </c>
      <c r="B29" s="1" t="s">
        <v>58</v>
      </c>
      <c r="C29" s="1" t="s">
        <v>36</v>
      </c>
      <c r="D29" s="1" t="s">
        <v>41</v>
      </c>
      <c r="E29" s="1" t="s">
        <v>19</v>
      </c>
      <c r="F29" s="1" t="s">
        <v>31</v>
      </c>
      <c r="G29" s="1" t="s">
        <v>31</v>
      </c>
      <c r="H29" s="1">
        <v>5</v>
      </c>
      <c r="I29" s="1">
        <v>3</v>
      </c>
      <c r="J29" s="1" t="s">
        <v>61</v>
      </c>
      <c r="K29" s="1" t="s">
        <v>37</v>
      </c>
      <c r="L29" s="1" t="s">
        <v>48</v>
      </c>
      <c r="M29" s="1" t="s">
        <v>52</v>
      </c>
      <c r="N29" s="1" t="s">
        <v>23</v>
      </c>
      <c r="O29" s="1" t="s">
        <v>46</v>
      </c>
    </row>
    <row r="30" spans="1:15" ht="15.75" x14ac:dyDescent="0.25">
      <c r="A30" s="1" t="s">
        <v>27</v>
      </c>
      <c r="B30" s="1" t="s">
        <v>58</v>
      </c>
      <c r="C30" s="1" t="s">
        <v>17</v>
      </c>
      <c r="D30" s="1" t="s">
        <v>55</v>
      </c>
      <c r="E30" s="1" t="s">
        <v>36</v>
      </c>
      <c r="F30" s="1" t="s">
        <v>21</v>
      </c>
      <c r="G30" s="1" t="s">
        <v>31</v>
      </c>
      <c r="H30" s="1">
        <v>3</v>
      </c>
      <c r="I30" s="1">
        <v>1</v>
      </c>
      <c r="J30" s="1" t="s">
        <v>51</v>
      </c>
      <c r="K30" s="1" t="s">
        <v>62</v>
      </c>
      <c r="L30" s="1" t="s">
        <v>48</v>
      </c>
      <c r="M30" s="1" t="s">
        <v>25</v>
      </c>
      <c r="N30" s="1" t="s">
        <v>59</v>
      </c>
      <c r="O30" s="1" t="s">
        <v>57</v>
      </c>
    </row>
    <row r="31" spans="1:15" ht="15.75" x14ac:dyDescent="0.25">
      <c r="A31" s="1" t="s">
        <v>53</v>
      </c>
      <c r="B31" s="1" t="s">
        <v>58</v>
      </c>
      <c r="C31" s="1" t="s">
        <v>36</v>
      </c>
      <c r="D31" s="1" t="s">
        <v>41</v>
      </c>
      <c r="E31" s="1" t="s">
        <v>29</v>
      </c>
      <c r="F31" s="1" t="s">
        <v>21</v>
      </c>
      <c r="G31" s="1" t="s">
        <v>30</v>
      </c>
      <c r="H31" s="1">
        <v>4</v>
      </c>
      <c r="I31" s="1">
        <v>4</v>
      </c>
      <c r="J31" s="1" t="s">
        <v>61</v>
      </c>
      <c r="K31" s="1" t="s">
        <v>37</v>
      </c>
      <c r="L31" s="1" t="s">
        <v>24</v>
      </c>
      <c r="M31" s="1" t="s">
        <v>39</v>
      </c>
      <c r="N31" s="1" t="s">
        <v>43</v>
      </c>
      <c r="O31" s="1" t="s">
        <v>63</v>
      </c>
    </row>
    <row r="32" spans="1:15" ht="15.75" x14ac:dyDescent="0.25">
      <c r="A32" s="1" t="s">
        <v>15</v>
      </c>
      <c r="B32" s="1" t="s">
        <v>28</v>
      </c>
      <c r="C32" s="1" t="s">
        <v>29</v>
      </c>
      <c r="D32" s="1" t="s">
        <v>36</v>
      </c>
      <c r="E32" s="1" t="s">
        <v>36</v>
      </c>
      <c r="F32" s="1" t="s">
        <v>21</v>
      </c>
      <c r="G32" s="1" t="s">
        <v>42</v>
      </c>
      <c r="H32" s="1">
        <v>2</v>
      </c>
      <c r="I32" s="1">
        <v>4</v>
      </c>
      <c r="J32" s="1" t="s">
        <v>60</v>
      </c>
      <c r="K32" s="1" t="s">
        <v>62</v>
      </c>
      <c r="L32" s="1" t="s">
        <v>38</v>
      </c>
      <c r="M32" s="1" t="s">
        <v>25</v>
      </c>
      <c r="N32" s="1" t="s">
        <v>59</v>
      </c>
      <c r="O32" s="1" t="s">
        <v>34</v>
      </c>
    </row>
    <row r="33" spans="1:15" ht="15.75" x14ac:dyDescent="0.25">
      <c r="A33" s="1" t="s">
        <v>27</v>
      </c>
      <c r="B33" s="1" t="s">
        <v>28</v>
      </c>
      <c r="C33" s="1" t="s">
        <v>36</v>
      </c>
      <c r="D33" s="1" t="s">
        <v>36</v>
      </c>
      <c r="E33" s="1" t="s">
        <v>36</v>
      </c>
      <c r="F33" s="1" t="s">
        <v>42</v>
      </c>
      <c r="G33" s="1" t="s">
        <v>30</v>
      </c>
      <c r="H33" s="1">
        <v>4</v>
      </c>
      <c r="I33" s="1">
        <v>1</v>
      </c>
      <c r="J33" s="1" t="s">
        <v>51</v>
      </c>
      <c r="K33" s="1" t="s">
        <v>37</v>
      </c>
      <c r="L33" s="1" t="s">
        <v>54</v>
      </c>
      <c r="M33" s="1" t="s">
        <v>52</v>
      </c>
      <c r="N33" s="1" t="s">
        <v>33</v>
      </c>
      <c r="O33" s="1" t="s">
        <v>63</v>
      </c>
    </row>
    <row r="34" spans="1:15" ht="15.75" x14ac:dyDescent="0.25">
      <c r="A34" s="1" t="s">
        <v>15</v>
      </c>
      <c r="B34" s="1" t="s">
        <v>58</v>
      </c>
      <c r="C34" s="1" t="s">
        <v>29</v>
      </c>
      <c r="D34" s="1" t="s">
        <v>41</v>
      </c>
      <c r="E34" s="1" t="s">
        <v>36</v>
      </c>
      <c r="F34" s="1" t="s">
        <v>20</v>
      </c>
      <c r="G34" s="1" t="s">
        <v>20</v>
      </c>
      <c r="H34" s="1">
        <v>5</v>
      </c>
      <c r="I34" s="1">
        <v>2</v>
      </c>
      <c r="J34" s="1" t="s">
        <v>89</v>
      </c>
      <c r="K34" s="1" t="s">
        <v>62</v>
      </c>
      <c r="L34" s="1" t="s">
        <v>24</v>
      </c>
      <c r="M34" s="1" t="s">
        <v>49</v>
      </c>
      <c r="N34" s="1" t="s">
        <v>44</v>
      </c>
      <c r="O34" s="1" t="s">
        <v>26</v>
      </c>
    </row>
    <row r="35" spans="1:15" ht="15.75" x14ac:dyDescent="0.25">
      <c r="A35" s="1" t="s">
        <v>15</v>
      </c>
      <c r="B35" s="1" t="s">
        <v>35</v>
      </c>
      <c r="C35" s="1" t="s">
        <v>36</v>
      </c>
      <c r="D35" s="1" t="s">
        <v>55</v>
      </c>
      <c r="E35" s="1" t="s">
        <v>36</v>
      </c>
      <c r="F35" s="1" t="s">
        <v>42</v>
      </c>
      <c r="G35" s="1" t="s">
        <v>20</v>
      </c>
      <c r="H35" s="1">
        <v>2</v>
      </c>
      <c r="I35" s="1">
        <v>5</v>
      </c>
      <c r="J35" s="1" t="s">
        <v>61</v>
      </c>
      <c r="K35" s="1" t="s">
        <v>62</v>
      </c>
      <c r="L35" s="1" t="s">
        <v>38</v>
      </c>
      <c r="M35" s="1" t="s">
        <v>45</v>
      </c>
      <c r="N35" s="1" t="s">
        <v>33</v>
      </c>
      <c r="O35" s="1" t="s">
        <v>57</v>
      </c>
    </row>
    <row r="36" spans="1:15" ht="15.75" x14ac:dyDescent="0.25">
      <c r="A36" s="1" t="s">
        <v>50</v>
      </c>
      <c r="B36" s="1" t="s">
        <v>28</v>
      </c>
      <c r="C36" s="1" t="s">
        <v>17</v>
      </c>
      <c r="D36" s="1" t="s">
        <v>36</v>
      </c>
      <c r="E36" s="1" t="s">
        <v>29</v>
      </c>
      <c r="F36" s="1" t="s">
        <v>21</v>
      </c>
      <c r="G36" s="1" t="s">
        <v>21</v>
      </c>
      <c r="H36" s="1">
        <v>3</v>
      </c>
      <c r="I36" s="1">
        <v>1</v>
      </c>
      <c r="J36" s="1" t="s">
        <v>51</v>
      </c>
      <c r="K36" s="1" t="s">
        <v>62</v>
      </c>
      <c r="L36" s="1" t="s">
        <v>24</v>
      </c>
      <c r="M36" s="1" t="s">
        <v>56</v>
      </c>
      <c r="N36" s="1" t="s">
        <v>23</v>
      </c>
      <c r="O36" s="1" t="s">
        <v>57</v>
      </c>
    </row>
    <row r="37" spans="1:15" ht="15.75" x14ac:dyDescent="0.25">
      <c r="A37" s="1" t="s">
        <v>27</v>
      </c>
      <c r="B37" s="1" t="s">
        <v>58</v>
      </c>
      <c r="C37" s="1" t="s">
        <v>17</v>
      </c>
      <c r="D37" s="1" t="s">
        <v>36</v>
      </c>
      <c r="E37" s="1" t="s">
        <v>19</v>
      </c>
      <c r="F37" s="1" t="s">
        <v>21</v>
      </c>
      <c r="G37" s="1" t="s">
        <v>42</v>
      </c>
      <c r="H37" s="1">
        <v>1</v>
      </c>
      <c r="I37" s="1">
        <v>3</v>
      </c>
      <c r="J37" s="1" t="s">
        <v>51</v>
      </c>
      <c r="K37" s="1" t="s">
        <v>37</v>
      </c>
      <c r="L37" s="1" t="s">
        <v>54</v>
      </c>
      <c r="M37" s="1" t="s">
        <v>49</v>
      </c>
      <c r="N37" s="1" t="s">
        <v>44</v>
      </c>
      <c r="O37" s="1" t="s">
        <v>26</v>
      </c>
    </row>
    <row r="38" spans="1:15" ht="15.75" x14ac:dyDescent="0.25">
      <c r="A38" s="1" t="s">
        <v>27</v>
      </c>
      <c r="B38" s="1" t="s">
        <v>35</v>
      </c>
      <c r="C38" s="1" t="s">
        <v>29</v>
      </c>
      <c r="D38" s="1" t="s">
        <v>41</v>
      </c>
      <c r="E38" s="1" t="s">
        <v>29</v>
      </c>
      <c r="F38" s="1" t="s">
        <v>21</v>
      </c>
      <c r="G38" s="1" t="s">
        <v>30</v>
      </c>
      <c r="H38" s="1">
        <v>2</v>
      </c>
      <c r="I38" s="1">
        <v>2</v>
      </c>
      <c r="J38" s="1" t="s">
        <v>60</v>
      </c>
      <c r="K38" s="1" t="s">
        <v>43</v>
      </c>
      <c r="L38" s="1" t="s">
        <v>48</v>
      </c>
      <c r="M38" s="1" t="s">
        <v>56</v>
      </c>
      <c r="N38" s="1" t="s">
        <v>44</v>
      </c>
      <c r="O38" s="1" t="s">
        <v>34</v>
      </c>
    </row>
    <row r="39" spans="1:15" ht="15.75" x14ac:dyDescent="0.25">
      <c r="A39" s="1" t="s">
        <v>27</v>
      </c>
      <c r="B39" s="1" t="s">
        <v>28</v>
      </c>
      <c r="C39" s="1" t="s">
        <v>36</v>
      </c>
      <c r="D39" s="1" t="s">
        <v>55</v>
      </c>
      <c r="E39" s="1" t="s">
        <v>29</v>
      </c>
      <c r="F39" s="1" t="s">
        <v>20</v>
      </c>
      <c r="G39" s="1" t="s">
        <v>42</v>
      </c>
      <c r="H39" s="1">
        <v>3</v>
      </c>
      <c r="I39" s="1">
        <v>5</v>
      </c>
      <c r="J39" s="1" t="s">
        <v>60</v>
      </c>
      <c r="K39" s="1" t="s">
        <v>37</v>
      </c>
      <c r="L39" s="1" t="s">
        <v>54</v>
      </c>
      <c r="M39" s="1" t="s">
        <v>52</v>
      </c>
      <c r="N39" s="1" t="s">
        <v>44</v>
      </c>
      <c r="O39" s="1" t="s">
        <v>46</v>
      </c>
    </row>
    <row r="40" spans="1:15" ht="15.75" x14ac:dyDescent="0.25">
      <c r="A40" s="1" t="s">
        <v>27</v>
      </c>
      <c r="B40" s="1" t="s">
        <v>58</v>
      </c>
      <c r="C40" s="1" t="s">
        <v>29</v>
      </c>
      <c r="D40" s="1" t="s">
        <v>55</v>
      </c>
      <c r="E40" s="1" t="s">
        <v>36</v>
      </c>
      <c r="F40" s="1" t="s">
        <v>30</v>
      </c>
      <c r="G40" s="1" t="s">
        <v>30</v>
      </c>
      <c r="H40" s="1">
        <v>2</v>
      </c>
      <c r="I40" s="1">
        <v>1</v>
      </c>
      <c r="J40" s="1" t="s">
        <v>22</v>
      </c>
      <c r="K40" s="1" t="s">
        <v>37</v>
      </c>
      <c r="L40" s="1" t="s">
        <v>38</v>
      </c>
      <c r="M40" s="1" t="s">
        <v>25</v>
      </c>
      <c r="N40" s="1" t="s">
        <v>33</v>
      </c>
      <c r="O40" s="1" t="s">
        <v>63</v>
      </c>
    </row>
    <row r="41" spans="1:15" ht="15.75" x14ac:dyDescent="0.25">
      <c r="A41" s="1" t="s">
        <v>50</v>
      </c>
      <c r="B41" s="1" t="s">
        <v>28</v>
      </c>
      <c r="C41" s="1" t="s">
        <v>36</v>
      </c>
      <c r="D41" s="1" t="s">
        <v>41</v>
      </c>
      <c r="E41" s="1" t="s">
        <v>29</v>
      </c>
      <c r="F41" s="1" t="s">
        <v>42</v>
      </c>
      <c r="G41" s="1" t="s">
        <v>31</v>
      </c>
      <c r="H41" s="1">
        <v>3</v>
      </c>
      <c r="I41" s="1">
        <v>4</v>
      </c>
      <c r="J41" s="1" t="s">
        <v>60</v>
      </c>
      <c r="K41" s="1" t="s">
        <v>62</v>
      </c>
      <c r="L41" s="1" t="s">
        <v>38</v>
      </c>
      <c r="M41" s="1" t="s">
        <v>45</v>
      </c>
      <c r="N41" s="1" t="s">
        <v>44</v>
      </c>
      <c r="O41" s="1" t="s">
        <v>63</v>
      </c>
    </row>
    <row r="42" spans="1:15" ht="15.75" x14ac:dyDescent="0.25">
      <c r="A42" s="1" t="s">
        <v>50</v>
      </c>
      <c r="B42" s="1" t="s">
        <v>28</v>
      </c>
      <c r="C42" s="1" t="s">
        <v>36</v>
      </c>
      <c r="D42" s="1" t="s">
        <v>18</v>
      </c>
      <c r="E42" s="1" t="s">
        <v>29</v>
      </c>
      <c r="F42" s="1" t="s">
        <v>21</v>
      </c>
      <c r="G42" s="1" t="s">
        <v>20</v>
      </c>
      <c r="H42" s="1">
        <v>1</v>
      </c>
      <c r="I42" s="1">
        <v>2</v>
      </c>
      <c r="J42" s="1" t="s">
        <v>61</v>
      </c>
      <c r="K42" s="1" t="s">
        <v>37</v>
      </c>
      <c r="L42" s="1" t="s">
        <v>54</v>
      </c>
      <c r="M42" s="1" t="s">
        <v>45</v>
      </c>
      <c r="N42" s="1" t="s">
        <v>33</v>
      </c>
      <c r="O42" s="1" t="s">
        <v>40</v>
      </c>
    </row>
    <row r="43" spans="1:15" ht="15.75" x14ac:dyDescent="0.25">
      <c r="A43" s="1" t="s">
        <v>27</v>
      </c>
      <c r="B43" s="1" t="s">
        <v>16</v>
      </c>
      <c r="C43" s="1" t="s">
        <v>17</v>
      </c>
      <c r="D43" s="1" t="s">
        <v>41</v>
      </c>
      <c r="E43" s="1" t="s">
        <v>36</v>
      </c>
      <c r="F43" s="1" t="s">
        <v>20</v>
      </c>
      <c r="G43" s="1" t="s">
        <v>31</v>
      </c>
      <c r="H43" s="1">
        <v>4</v>
      </c>
      <c r="I43" s="1">
        <v>4</v>
      </c>
      <c r="J43" s="1" t="s">
        <v>89</v>
      </c>
      <c r="K43" s="1" t="s">
        <v>23</v>
      </c>
      <c r="L43" s="1" t="s">
        <v>38</v>
      </c>
      <c r="M43" s="1" t="s">
        <v>49</v>
      </c>
      <c r="N43" s="1" t="s">
        <v>59</v>
      </c>
      <c r="O43" s="1" t="s">
        <v>57</v>
      </c>
    </row>
    <row r="44" spans="1:15" ht="15.75" x14ac:dyDescent="0.25">
      <c r="A44" s="1" t="s">
        <v>53</v>
      </c>
      <c r="B44" s="1" t="s">
        <v>28</v>
      </c>
      <c r="C44" s="1" t="s">
        <v>29</v>
      </c>
      <c r="D44" s="1" t="s">
        <v>18</v>
      </c>
      <c r="E44" s="1" t="s">
        <v>19</v>
      </c>
      <c r="F44" s="1" t="s">
        <v>42</v>
      </c>
      <c r="G44" s="1" t="s">
        <v>30</v>
      </c>
      <c r="H44" s="1">
        <v>3</v>
      </c>
      <c r="I44" s="1">
        <v>3</v>
      </c>
      <c r="J44" s="1" t="s">
        <v>51</v>
      </c>
      <c r="K44" s="1" t="s">
        <v>62</v>
      </c>
      <c r="L44" s="1" t="s">
        <v>24</v>
      </c>
      <c r="M44" s="1" t="s">
        <v>25</v>
      </c>
      <c r="N44" s="1" t="s">
        <v>23</v>
      </c>
      <c r="O44" s="1" t="s">
        <v>34</v>
      </c>
    </row>
    <row r="45" spans="1:15" ht="15.75" x14ac:dyDescent="0.25">
      <c r="A45" s="1" t="s">
        <v>27</v>
      </c>
      <c r="B45" s="1" t="s">
        <v>35</v>
      </c>
      <c r="C45" s="1" t="s">
        <v>36</v>
      </c>
      <c r="D45" s="1" t="s">
        <v>55</v>
      </c>
      <c r="E45" s="1" t="s">
        <v>19</v>
      </c>
      <c r="F45" s="1" t="s">
        <v>21</v>
      </c>
      <c r="G45" s="1" t="s">
        <v>30</v>
      </c>
      <c r="H45" s="1">
        <v>4</v>
      </c>
      <c r="I45" s="1">
        <v>5</v>
      </c>
      <c r="J45" s="1" t="s">
        <v>51</v>
      </c>
      <c r="K45" s="1" t="s">
        <v>19</v>
      </c>
      <c r="L45" s="1" t="s">
        <v>48</v>
      </c>
      <c r="M45" s="1" t="s">
        <v>45</v>
      </c>
      <c r="N45" s="1" t="s">
        <v>44</v>
      </c>
      <c r="O45" s="1" t="s">
        <v>40</v>
      </c>
    </row>
    <row r="46" spans="1:15" ht="15.75" x14ac:dyDescent="0.25">
      <c r="A46" s="1" t="s">
        <v>47</v>
      </c>
      <c r="B46" s="1" t="s">
        <v>35</v>
      </c>
      <c r="C46" s="1" t="s">
        <v>17</v>
      </c>
      <c r="D46" s="1" t="s">
        <v>55</v>
      </c>
      <c r="E46" s="1" t="s">
        <v>36</v>
      </c>
      <c r="F46" s="1" t="s">
        <v>30</v>
      </c>
      <c r="G46" s="1" t="s">
        <v>21</v>
      </c>
      <c r="H46" s="1">
        <v>5</v>
      </c>
      <c r="I46" s="1">
        <v>5</v>
      </c>
      <c r="J46" s="1" t="s">
        <v>22</v>
      </c>
      <c r="K46" s="1" t="s">
        <v>43</v>
      </c>
      <c r="L46" s="1" t="s">
        <v>48</v>
      </c>
      <c r="M46" s="1" t="s">
        <v>25</v>
      </c>
      <c r="N46" s="1" t="s">
        <v>59</v>
      </c>
      <c r="O46" s="1" t="s">
        <v>63</v>
      </c>
    </row>
    <row r="47" spans="1:15" ht="15.75" x14ac:dyDescent="0.25">
      <c r="A47" s="1" t="s">
        <v>50</v>
      </c>
      <c r="B47" s="1" t="s">
        <v>28</v>
      </c>
      <c r="C47" s="1" t="s">
        <v>17</v>
      </c>
      <c r="D47" s="1" t="s">
        <v>41</v>
      </c>
      <c r="E47" s="1" t="s">
        <v>29</v>
      </c>
      <c r="F47" s="1" t="s">
        <v>42</v>
      </c>
      <c r="G47" s="1" t="s">
        <v>20</v>
      </c>
      <c r="H47" s="1">
        <v>3</v>
      </c>
      <c r="I47" s="1">
        <v>1</v>
      </c>
      <c r="J47" s="1" t="s">
        <v>60</v>
      </c>
      <c r="K47" s="1" t="s">
        <v>19</v>
      </c>
      <c r="L47" s="1" t="s">
        <v>54</v>
      </c>
      <c r="M47" s="1" t="s">
        <v>45</v>
      </c>
      <c r="N47" s="1" t="s">
        <v>33</v>
      </c>
      <c r="O47" s="1" t="s">
        <v>57</v>
      </c>
    </row>
    <row r="48" spans="1:15" ht="15.75" x14ac:dyDescent="0.25">
      <c r="A48" s="1" t="s">
        <v>50</v>
      </c>
      <c r="B48" s="1" t="s">
        <v>28</v>
      </c>
      <c r="C48" s="1" t="s">
        <v>29</v>
      </c>
      <c r="D48" s="1" t="s">
        <v>41</v>
      </c>
      <c r="E48" s="1" t="s">
        <v>29</v>
      </c>
      <c r="F48" s="1" t="s">
        <v>21</v>
      </c>
      <c r="G48" s="1" t="s">
        <v>21</v>
      </c>
      <c r="H48" s="1">
        <v>5</v>
      </c>
      <c r="I48" s="1">
        <v>1</v>
      </c>
      <c r="J48" s="1" t="s">
        <v>61</v>
      </c>
      <c r="K48" s="1" t="s">
        <v>37</v>
      </c>
      <c r="L48" s="1" t="s">
        <v>32</v>
      </c>
      <c r="M48" s="1" t="s">
        <v>52</v>
      </c>
      <c r="N48" s="1" t="s">
        <v>44</v>
      </c>
      <c r="O48" s="1" t="s">
        <v>26</v>
      </c>
    </row>
    <row r="49" spans="1:15" ht="15.75" x14ac:dyDescent="0.25">
      <c r="A49" s="1" t="s">
        <v>15</v>
      </c>
      <c r="B49" s="1" t="s">
        <v>58</v>
      </c>
      <c r="C49" s="1" t="s">
        <v>17</v>
      </c>
      <c r="D49" s="1" t="s">
        <v>36</v>
      </c>
      <c r="E49" s="1" t="s">
        <v>36</v>
      </c>
      <c r="F49" s="1" t="s">
        <v>31</v>
      </c>
      <c r="G49" s="1" t="s">
        <v>31</v>
      </c>
      <c r="H49" s="1">
        <v>5</v>
      </c>
      <c r="I49" s="1">
        <v>5</v>
      </c>
      <c r="J49" s="1" t="s">
        <v>61</v>
      </c>
      <c r="K49" s="1" t="s">
        <v>23</v>
      </c>
      <c r="L49" s="1" t="s">
        <v>32</v>
      </c>
      <c r="M49" s="1" t="s">
        <v>52</v>
      </c>
      <c r="N49" s="1" t="s">
        <v>44</v>
      </c>
      <c r="O49" s="1" t="s">
        <v>63</v>
      </c>
    </row>
    <row r="50" spans="1:15" ht="15.75" x14ac:dyDescent="0.25">
      <c r="A50" s="1" t="s">
        <v>27</v>
      </c>
      <c r="B50" s="1" t="s">
        <v>58</v>
      </c>
      <c r="C50" s="1" t="s">
        <v>17</v>
      </c>
      <c r="D50" s="1" t="s">
        <v>55</v>
      </c>
      <c r="E50" s="1" t="s">
        <v>36</v>
      </c>
      <c r="F50" s="1" t="s">
        <v>20</v>
      </c>
      <c r="G50" s="1" t="s">
        <v>20</v>
      </c>
      <c r="H50" s="1">
        <v>3</v>
      </c>
      <c r="I50" s="1">
        <v>4</v>
      </c>
      <c r="J50" s="1" t="s">
        <v>22</v>
      </c>
      <c r="K50" s="1" t="s">
        <v>37</v>
      </c>
      <c r="L50" s="1" t="s">
        <v>24</v>
      </c>
      <c r="M50" s="1" t="s">
        <v>52</v>
      </c>
      <c r="N50" s="1" t="s">
        <v>59</v>
      </c>
      <c r="O50" s="1" t="s">
        <v>26</v>
      </c>
    </row>
    <row r="51" spans="1:15" ht="15.75" x14ac:dyDescent="0.25">
      <c r="A51" s="1" t="s">
        <v>50</v>
      </c>
      <c r="B51" s="1" t="s">
        <v>35</v>
      </c>
      <c r="C51" s="1" t="s">
        <v>17</v>
      </c>
      <c r="D51" s="1" t="s">
        <v>41</v>
      </c>
      <c r="E51" s="1" t="s">
        <v>19</v>
      </c>
      <c r="F51" s="1" t="s">
        <v>21</v>
      </c>
      <c r="G51" s="1" t="s">
        <v>20</v>
      </c>
      <c r="H51" s="1">
        <v>5</v>
      </c>
      <c r="I51" s="1">
        <v>2</v>
      </c>
      <c r="J51" s="1" t="s">
        <v>60</v>
      </c>
      <c r="K51" s="1" t="s">
        <v>37</v>
      </c>
      <c r="L51" s="1" t="s">
        <v>54</v>
      </c>
      <c r="M51" s="1" t="s">
        <v>45</v>
      </c>
      <c r="N51" s="1" t="s">
        <v>33</v>
      </c>
      <c r="O51" s="1" t="s">
        <v>26</v>
      </c>
    </row>
    <row r="52" spans="1:15" ht="15.75" x14ac:dyDescent="0.25">
      <c r="A52" s="1" t="s">
        <v>47</v>
      </c>
      <c r="B52" s="1" t="s">
        <v>35</v>
      </c>
      <c r="C52" s="1" t="s">
        <v>36</v>
      </c>
      <c r="D52" s="1" t="s">
        <v>55</v>
      </c>
      <c r="E52" s="1" t="s">
        <v>19</v>
      </c>
      <c r="F52" s="1" t="s">
        <v>20</v>
      </c>
      <c r="G52" s="1" t="s">
        <v>42</v>
      </c>
      <c r="H52" s="1">
        <v>3</v>
      </c>
      <c r="I52" s="1">
        <v>2</v>
      </c>
      <c r="J52" s="1" t="s">
        <v>22</v>
      </c>
      <c r="K52" s="1" t="s">
        <v>37</v>
      </c>
      <c r="L52" s="1" t="s">
        <v>48</v>
      </c>
      <c r="M52" s="1" t="s">
        <v>49</v>
      </c>
      <c r="N52" s="1" t="s">
        <v>44</v>
      </c>
      <c r="O52" s="1" t="s">
        <v>63</v>
      </c>
    </row>
    <row r="53" spans="1:15" ht="15.75" x14ac:dyDescent="0.25">
      <c r="A53" s="1" t="s">
        <v>50</v>
      </c>
      <c r="B53" s="1" t="s">
        <v>58</v>
      </c>
      <c r="C53" s="1" t="s">
        <v>17</v>
      </c>
      <c r="D53" s="1" t="s">
        <v>41</v>
      </c>
      <c r="E53" s="1" t="s">
        <v>36</v>
      </c>
      <c r="F53" s="1" t="s">
        <v>30</v>
      </c>
      <c r="G53" s="1" t="s">
        <v>21</v>
      </c>
      <c r="H53" s="1">
        <v>5</v>
      </c>
      <c r="I53" s="1">
        <v>2</v>
      </c>
      <c r="J53" s="1" t="s">
        <v>51</v>
      </c>
      <c r="K53" s="1" t="s">
        <v>37</v>
      </c>
      <c r="L53" s="1" t="s">
        <v>54</v>
      </c>
      <c r="M53" s="1" t="s">
        <v>25</v>
      </c>
      <c r="N53" s="1" t="s">
        <v>33</v>
      </c>
      <c r="O53" s="1" t="s">
        <v>40</v>
      </c>
    </row>
    <row r="54" spans="1:15" ht="15.75" x14ac:dyDescent="0.25">
      <c r="A54" s="1" t="s">
        <v>47</v>
      </c>
      <c r="B54" s="1" t="s">
        <v>16</v>
      </c>
      <c r="C54" s="1" t="s">
        <v>29</v>
      </c>
      <c r="D54" s="1" t="s">
        <v>18</v>
      </c>
      <c r="E54" s="1" t="s">
        <v>19</v>
      </c>
      <c r="F54" s="1" t="s">
        <v>42</v>
      </c>
      <c r="G54" s="1" t="s">
        <v>21</v>
      </c>
      <c r="H54" s="1">
        <v>1</v>
      </c>
      <c r="I54" s="1">
        <v>2</v>
      </c>
      <c r="J54" s="1" t="s">
        <v>60</v>
      </c>
      <c r="K54" s="1" t="s">
        <v>43</v>
      </c>
      <c r="L54" s="1" t="s">
        <v>24</v>
      </c>
      <c r="M54" s="1" t="s">
        <v>56</v>
      </c>
      <c r="N54" s="1" t="s">
        <v>44</v>
      </c>
      <c r="O54" s="1" t="s">
        <v>46</v>
      </c>
    </row>
    <row r="55" spans="1:15" ht="15.75" x14ac:dyDescent="0.25">
      <c r="A55" s="1" t="s">
        <v>27</v>
      </c>
      <c r="B55" s="1" t="s">
        <v>35</v>
      </c>
      <c r="C55" s="1" t="s">
        <v>17</v>
      </c>
      <c r="D55" s="1" t="s">
        <v>18</v>
      </c>
      <c r="E55" s="1" t="s">
        <v>29</v>
      </c>
      <c r="F55" s="1" t="s">
        <v>42</v>
      </c>
      <c r="G55" s="1" t="s">
        <v>20</v>
      </c>
      <c r="H55" s="1">
        <v>4</v>
      </c>
      <c r="I55" s="1">
        <v>5</v>
      </c>
      <c r="J55" s="1" t="s">
        <v>61</v>
      </c>
      <c r="K55" s="1" t="s">
        <v>37</v>
      </c>
      <c r="L55" s="1" t="s">
        <v>32</v>
      </c>
      <c r="M55" s="1" t="s">
        <v>56</v>
      </c>
      <c r="N55" s="1" t="s">
        <v>23</v>
      </c>
      <c r="O55" s="1" t="s">
        <v>57</v>
      </c>
    </row>
    <row r="56" spans="1:15" ht="15.75" x14ac:dyDescent="0.25">
      <c r="A56" s="1" t="s">
        <v>50</v>
      </c>
      <c r="B56" s="1" t="s">
        <v>16</v>
      </c>
      <c r="C56" s="1" t="s">
        <v>17</v>
      </c>
      <c r="D56" s="1" t="s">
        <v>55</v>
      </c>
      <c r="E56" s="1" t="s">
        <v>19</v>
      </c>
      <c r="F56" s="1" t="s">
        <v>31</v>
      </c>
      <c r="G56" s="1" t="s">
        <v>30</v>
      </c>
      <c r="H56" s="1">
        <v>2</v>
      </c>
      <c r="I56" s="1">
        <v>5</v>
      </c>
      <c r="J56" s="1" t="s">
        <v>51</v>
      </c>
      <c r="K56" s="1" t="s">
        <v>23</v>
      </c>
      <c r="L56" s="1" t="s">
        <v>24</v>
      </c>
      <c r="M56" s="1" t="s">
        <v>52</v>
      </c>
      <c r="N56" s="1" t="s">
        <v>59</v>
      </c>
      <c r="O56" s="1" t="s">
        <v>63</v>
      </c>
    </row>
    <row r="57" spans="1:15" ht="15.75" x14ac:dyDescent="0.25">
      <c r="A57" s="1" t="s">
        <v>27</v>
      </c>
      <c r="B57" s="1" t="s">
        <v>58</v>
      </c>
      <c r="C57" s="1" t="s">
        <v>36</v>
      </c>
      <c r="D57" s="1" t="s">
        <v>18</v>
      </c>
      <c r="E57" s="1" t="s">
        <v>19</v>
      </c>
      <c r="F57" s="1" t="s">
        <v>30</v>
      </c>
      <c r="G57" s="1" t="s">
        <v>20</v>
      </c>
      <c r="H57" s="1">
        <v>3</v>
      </c>
      <c r="I57" s="1">
        <v>2</v>
      </c>
      <c r="J57" s="1" t="s">
        <v>51</v>
      </c>
      <c r="K57" s="1" t="s">
        <v>43</v>
      </c>
      <c r="L57" s="1" t="s">
        <v>38</v>
      </c>
      <c r="M57" s="1" t="s">
        <v>25</v>
      </c>
      <c r="N57" s="1" t="s">
        <v>44</v>
      </c>
      <c r="O57" s="1" t="s">
        <v>26</v>
      </c>
    </row>
    <row r="58" spans="1:15" ht="15.75" x14ac:dyDescent="0.25">
      <c r="A58" s="1" t="s">
        <v>47</v>
      </c>
      <c r="B58" s="1" t="s">
        <v>58</v>
      </c>
      <c r="C58" s="1" t="s">
        <v>36</v>
      </c>
      <c r="D58" s="1" t="s">
        <v>36</v>
      </c>
      <c r="E58" s="1" t="s">
        <v>19</v>
      </c>
      <c r="F58" s="1" t="s">
        <v>42</v>
      </c>
      <c r="G58" s="1" t="s">
        <v>21</v>
      </c>
      <c r="H58" s="1">
        <v>3</v>
      </c>
      <c r="I58" s="1">
        <v>2</v>
      </c>
      <c r="J58" s="1" t="s">
        <v>51</v>
      </c>
      <c r="K58" s="1" t="s">
        <v>62</v>
      </c>
      <c r="L58" s="1" t="s">
        <v>32</v>
      </c>
      <c r="M58" s="1" t="s">
        <v>25</v>
      </c>
      <c r="N58" s="1" t="s">
        <v>43</v>
      </c>
      <c r="O58" s="1" t="s">
        <v>57</v>
      </c>
    </row>
    <row r="59" spans="1:15" ht="15.75" x14ac:dyDescent="0.25">
      <c r="A59" s="1" t="s">
        <v>50</v>
      </c>
      <c r="B59" s="1" t="s">
        <v>35</v>
      </c>
      <c r="C59" s="1" t="s">
        <v>29</v>
      </c>
      <c r="D59" s="1" t="s">
        <v>18</v>
      </c>
      <c r="E59" s="1" t="s">
        <v>19</v>
      </c>
      <c r="F59" s="1" t="s">
        <v>20</v>
      </c>
      <c r="G59" s="1" t="s">
        <v>42</v>
      </c>
      <c r="H59" s="1">
        <v>3</v>
      </c>
      <c r="I59" s="1">
        <v>1</v>
      </c>
      <c r="J59" s="1" t="s">
        <v>60</v>
      </c>
      <c r="K59" s="1" t="s">
        <v>62</v>
      </c>
      <c r="L59" s="1" t="s">
        <v>32</v>
      </c>
      <c r="M59" s="1" t="s">
        <v>52</v>
      </c>
      <c r="N59" s="1" t="s">
        <v>23</v>
      </c>
      <c r="O59" s="1" t="s">
        <v>57</v>
      </c>
    </row>
    <row r="60" spans="1:15" ht="15.75" x14ac:dyDescent="0.25">
      <c r="A60" s="1" t="s">
        <v>53</v>
      </c>
      <c r="B60" s="1" t="s">
        <v>58</v>
      </c>
      <c r="C60" s="1" t="s">
        <v>17</v>
      </c>
      <c r="D60" s="1" t="s">
        <v>36</v>
      </c>
      <c r="E60" s="1" t="s">
        <v>19</v>
      </c>
      <c r="F60" s="1" t="s">
        <v>42</v>
      </c>
      <c r="G60" s="1" t="s">
        <v>20</v>
      </c>
      <c r="H60" s="1">
        <v>4</v>
      </c>
      <c r="I60" s="1">
        <v>4</v>
      </c>
      <c r="J60" s="1" t="s">
        <v>61</v>
      </c>
      <c r="K60" s="1" t="s">
        <v>62</v>
      </c>
      <c r="L60" s="1" t="s">
        <v>54</v>
      </c>
      <c r="M60" s="1" t="s">
        <v>52</v>
      </c>
      <c r="N60" s="1" t="s">
        <v>43</v>
      </c>
      <c r="O60" s="1" t="s">
        <v>40</v>
      </c>
    </row>
    <row r="61" spans="1:15" ht="15.75" x14ac:dyDescent="0.25">
      <c r="A61" s="1" t="s">
        <v>27</v>
      </c>
      <c r="B61" s="1" t="s">
        <v>16</v>
      </c>
      <c r="C61" s="1" t="s">
        <v>36</v>
      </c>
      <c r="D61" s="1" t="s">
        <v>41</v>
      </c>
      <c r="E61" s="1" t="s">
        <v>19</v>
      </c>
      <c r="F61" s="1" t="s">
        <v>31</v>
      </c>
      <c r="G61" s="1" t="s">
        <v>30</v>
      </c>
      <c r="H61" s="1">
        <v>2</v>
      </c>
      <c r="I61" s="1">
        <v>4</v>
      </c>
      <c r="J61" s="1" t="s">
        <v>60</v>
      </c>
      <c r="K61" s="1" t="s">
        <v>37</v>
      </c>
      <c r="L61" s="1" t="s">
        <v>24</v>
      </c>
      <c r="M61" s="1" t="s">
        <v>52</v>
      </c>
      <c r="N61" s="1" t="s">
        <v>44</v>
      </c>
      <c r="O61" s="1" t="s">
        <v>40</v>
      </c>
    </row>
    <row r="62" spans="1:15" ht="15.75" x14ac:dyDescent="0.25">
      <c r="A62" s="1" t="s">
        <v>15</v>
      </c>
      <c r="B62" s="1" t="s">
        <v>16</v>
      </c>
      <c r="C62" s="1" t="s">
        <v>36</v>
      </c>
      <c r="D62" s="1" t="s">
        <v>41</v>
      </c>
      <c r="E62" s="1" t="s">
        <v>29</v>
      </c>
      <c r="F62" s="1" t="s">
        <v>42</v>
      </c>
      <c r="G62" s="1" t="s">
        <v>30</v>
      </c>
      <c r="H62" s="1">
        <v>4</v>
      </c>
      <c r="I62" s="1">
        <v>2</v>
      </c>
      <c r="J62" s="1" t="s">
        <v>22</v>
      </c>
      <c r="K62" s="1" t="s">
        <v>37</v>
      </c>
      <c r="L62" s="1" t="s">
        <v>38</v>
      </c>
      <c r="M62" s="1" t="s">
        <v>52</v>
      </c>
      <c r="N62" s="1" t="s">
        <v>43</v>
      </c>
      <c r="O62" s="1" t="s">
        <v>34</v>
      </c>
    </row>
    <row r="63" spans="1:15" ht="15.75" x14ac:dyDescent="0.25">
      <c r="A63" s="1" t="s">
        <v>15</v>
      </c>
      <c r="B63" s="1" t="s">
        <v>58</v>
      </c>
      <c r="C63" s="1" t="s">
        <v>36</v>
      </c>
      <c r="D63" s="1" t="s">
        <v>55</v>
      </c>
      <c r="E63" s="1" t="s">
        <v>19</v>
      </c>
      <c r="F63" s="1" t="s">
        <v>31</v>
      </c>
      <c r="G63" s="1" t="s">
        <v>20</v>
      </c>
      <c r="H63" s="1">
        <v>5</v>
      </c>
      <c r="I63" s="1">
        <v>2</v>
      </c>
      <c r="J63" s="1" t="s">
        <v>22</v>
      </c>
      <c r="K63" s="1" t="s">
        <v>37</v>
      </c>
      <c r="L63" s="1" t="s">
        <v>24</v>
      </c>
      <c r="M63" s="1" t="s">
        <v>52</v>
      </c>
      <c r="N63" s="1" t="s">
        <v>23</v>
      </c>
      <c r="O63" s="1" t="s">
        <v>26</v>
      </c>
    </row>
    <row r="64" spans="1:15" ht="15.75" x14ac:dyDescent="0.25">
      <c r="A64" s="1" t="s">
        <v>27</v>
      </c>
      <c r="B64" s="1" t="s">
        <v>16</v>
      </c>
      <c r="C64" s="1" t="s">
        <v>36</v>
      </c>
      <c r="D64" s="1" t="s">
        <v>41</v>
      </c>
      <c r="E64" s="1" t="s">
        <v>29</v>
      </c>
      <c r="F64" s="1" t="s">
        <v>31</v>
      </c>
      <c r="G64" s="1" t="s">
        <v>31</v>
      </c>
      <c r="H64" s="1">
        <v>4</v>
      </c>
      <c r="I64" s="1">
        <v>3</v>
      </c>
      <c r="J64" s="1" t="s">
        <v>61</v>
      </c>
      <c r="K64" s="1" t="s">
        <v>43</v>
      </c>
      <c r="L64" s="1" t="s">
        <v>38</v>
      </c>
      <c r="M64" s="1" t="s">
        <v>45</v>
      </c>
      <c r="N64" s="1" t="s">
        <v>44</v>
      </c>
      <c r="O64" s="1" t="s">
        <v>26</v>
      </c>
    </row>
    <row r="65" spans="1:15" ht="15.75" x14ac:dyDescent="0.25">
      <c r="A65" s="1" t="s">
        <v>50</v>
      </c>
      <c r="B65" s="1" t="s">
        <v>58</v>
      </c>
      <c r="C65" s="1" t="s">
        <v>17</v>
      </c>
      <c r="D65" s="1" t="s">
        <v>55</v>
      </c>
      <c r="E65" s="1" t="s">
        <v>36</v>
      </c>
      <c r="F65" s="1" t="s">
        <v>20</v>
      </c>
      <c r="G65" s="1" t="s">
        <v>31</v>
      </c>
      <c r="H65" s="1">
        <v>3</v>
      </c>
      <c r="I65" s="1">
        <v>2</v>
      </c>
      <c r="J65" s="1" t="s">
        <v>60</v>
      </c>
      <c r="K65" s="1" t="s">
        <v>37</v>
      </c>
      <c r="L65" s="1" t="s">
        <v>24</v>
      </c>
      <c r="M65" s="1" t="s">
        <v>25</v>
      </c>
      <c r="N65" s="1" t="s">
        <v>43</v>
      </c>
      <c r="O65" s="1" t="s">
        <v>57</v>
      </c>
    </row>
    <row r="66" spans="1:15" ht="15.75" x14ac:dyDescent="0.25">
      <c r="A66" s="1" t="s">
        <v>47</v>
      </c>
      <c r="B66" s="1" t="s">
        <v>16</v>
      </c>
      <c r="C66" s="1" t="s">
        <v>36</v>
      </c>
      <c r="D66" s="1" t="s">
        <v>41</v>
      </c>
      <c r="E66" s="1" t="s">
        <v>19</v>
      </c>
      <c r="F66" s="1" t="s">
        <v>31</v>
      </c>
      <c r="G66" s="1" t="s">
        <v>42</v>
      </c>
      <c r="H66" s="1">
        <v>2</v>
      </c>
      <c r="I66" s="1">
        <v>3</v>
      </c>
      <c r="J66" s="1" t="s">
        <v>60</v>
      </c>
      <c r="K66" s="1" t="s">
        <v>37</v>
      </c>
      <c r="L66" s="1" t="s">
        <v>48</v>
      </c>
      <c r="M66" s="1" t="s">
        <v>25</v>
      </c>
      <c r="N66" s="1" t="s">
        <v>23</v>
      </c>
      <c r="O66" s="1" t="s">
        <v>57</v>
      </c>
    </row>
    <row r="67" spans="1:15" ht="15.75" x14ac:dyDescent="0.25">
      <c r="A67" s="1" t="s">
        <v>15</v>
      </c>
      <c r="B67" s="1" t="s">
        <v>35</v>
      </c>
      <c r="C67" s="1" t="s">
        <v>36</v>
      </c>
      <c r="D67" s="1" t="s">
        <v>18</v>
      </c>
      <c r="E67" s="1" t="s">
        <v>36</v>
      </c>
      <c r="F67" s="1" t="s">
        <v>31</v>
      </c>
      <c r="G67" s="1" t="s">
        <v>21</v>
      </c>
      <c r="H67" s="1">
        <v>2</v>
      </c>
      <c r="I67" s="1">
        <v>3</v>
      </c>
      <c r="J67" s="1" t="s">
        <v>22</v>
      </c>
      <c r="K67" s="1" t="s">
        <v>62</v>
      </c>
      <c r="L67" s="1" t="s">
        <v>54</v>
      </c>
      <c r="M67" s="1" t="s">
        <v>39</v>
      </c>
      <c r="N67" s="1" t="s">
        <v>23</v>
      </c>
      <c r="O67" s="1" t="s">
        <v>26</v>
      </c>
    </row>
    <row r="68" spans="1:15" ht="15.75" x14ac:dyDescent="0.25">
      <c r="A68" s="1" t="s">
        <v>50</v>
      </c>
      <c r="B68" s="1" t="s">
        <v>16</v>
      </c>
      <c r="C68" s="1" t="s">
        <v>36</v>
      </c>
      <c r="D68" s="1" t="s">
        <v>41</v>
      </c>
      <c r="E68" s="1" t="s">
        <v>19</v>
      </c>
      <c r="F68" s="1" t="s">
        <v>31</v>
      </c>
      <c r="G68" s="1" t="s">
        <v>31</v>
      </c>
      <c r="H68" s="1">
        <v>4</v>
      </c>
      <c r="I68" s="1">
        <v>3</v>
      </c>
      <c r="J68" s="1" t="s">
        <v>51</v>
      </c>
      <c r="K68" s="1" t="s">
        <v>43</v>
      </c>
      <c r="L68" s="1" t="s">
        <v>38</v>
      </c>
      <c r="M68" s="1" t="s">
        <v>49</v>
      </c>
      <c r="N68" s="1" t="s">
        <v>44</v>
      </c>
      <c r="O68" s="1" t="s">
        <v>57</v>
      </c>
    </row>
    <row r="69" spans="1:15" ht="15.75" x14ac:dyDescent="0.25">
      <c r="A69" s="1" t="s">
        <v>27</v>
      </c>
      <c r="B69" s="1" t="s">
        <v>28</v>
      </c>
      <c r="C69" s="1" t="s">
        <v>29</v>
      </c>
      <c r="D69" s="1" t="s">
        <v>55</v>
      </c>
      <c r="E69" s="1" t="s">
        <v>29</v>
      </c>
      <c r="F69" s="1" t="s">
        <v>31</v>
      </c>
      <c r="G69" s="1" t="s">
        <v>21</v>
      </c>
      <c r="H69" s="1">
        <v>3</v>
      </c>
      <c r="I69" s="1">
        <v>3</v>
      </c>
      <c r="J69" s="1" t="s">
        <v>22</v>
      </c>
      <c r="K69" s="1" t="s">
        <v>62</v>
      </c>
      <c r="L69" s="1" t="s">
        <v>24</v>
      </c>
      <c r="M69" s="1" t="s">
        <v>45</v>
      </c>
      <c r="N69" s="1" t="s">
        <v>33</v>
      </c>
      <c r="O69" s="1" t="s">
        <v>40</v>
      </c>
    </row>
    <row r="70" spans="1:15" ht="15.75" x14ac:dyDescent="0.25">
      <c r="A70" s="1" t="s">
        <v>50</v>
      </c>
      <c r="B70" s="1" t="s">
        <v>28</v>
      </c>
      <c r="C70" s="1" t="s">
        <v>36</v>
      </c>
      <c r="D70" s="1" t="s">
        <v>36</v>
      </c>
      <c r="E70" s="1" t="s">
        <v>36</v>
      </c>
      <c r="F70" s="1" t="s">
        <v>42</v>
      </c>
      <c r="G70" s="1" t="s">
        <v>31</v>
      </c>
      <c r="H70" s="1">
        <v>5</v>
      </c>
      <c r="I70" s="1">
        <v>2</v>
      </c>
      <c r="J70" s="1" t="s">
        <v>61</v>
      </c>
      <c r="K70" s="1" t="s">
        <v>62</v>
      </c>
      <c r="L70" s="1" t="s">
        <v>32</v>
      </c>
      <c r="M70" s="1" t="s">
        <v>49</v>
      </c>
      <c r="N70" s="1" t="s">
        <v>44</v>
      </c>
      <c r="O70" s="1" t="s">
        <v>26</v>
      </c>
    </row>
    <row r="71" spans="1:15" ht="15.75" x14ac:dyDescent="0.25">
      <c r="A71" s="1" t="s">
        <v>27</v>
      </c>
      <c r="B71" s="1" t="s">
        <v>35</v>
      </c>
      <c r="C71" s="1" t="s">
        <v>36</v>
      </c>
      <c r="D71" s="1" t="s">
        <v>18</v>
      </c>
      <c r="E71" s="1" t="s">
        <v>19</v>
      </c>
      <c r="F71" s="1" t="s">
        <v>30</v>
      </c>
      <c r="G71" s="1" t="s">
        <v>20</v>
      </c>
      <c r="H71" s="1">
        <v>5</v>
      </c>
      <c r="I71" s="1">
        <v>3</v>
      </c>
      <c r="J71" s="1" t="s">
        <v>89</v>
      </c>
      <c r="K71" s="1" t="s">
        <v>62</v>
      </c>
      <c r="L71" s="1" t="s">
        <v>48</v>
      </c>
      <c r="M71" s="1" t="s">
        <v>56</v>
      </c>
      <c r="N71" s="1" t="s">
        <v>44</v>
      </c>
      <c r="O71" s="1" t="s">
        <v>46</v>
      </c>
    </row>
    <row r="72" spans="1:15" ht="15.75" x14ac:dyDescent="0.25">
      <c r="A72" s="1" t="s">
        <v>15</v>
      </c>
      <c r="B72" s="1" t="s">
        <v>16</v>
      </c>
      <c r="C72" s="1" t="s">
        <v>29</v>
      </c>
      <c r="D72" s="1" t="s">
        <v>41</v>
      </c>
      <c r="E72" s="1" t="s">
        <v>36</v>
      </c>
      <c r="F72" s="1" t="s">
        <v>20</v>
      </c>
      <c r="G72" s="1" t="s">
        <v>21</v>
      </c>
      <c r="H72" s="1">
        <v>5</v>
      </c>
      <c r="I72" s="1">
        <v>5</v>
      </c>
      <c r="J72" s="1" t="s">
        <v>51</v>
      </c>
      <c r="K72" s="1" t="s">
        <v>23</v>
      </c>
      <c r="L72" s="1" t="s">
        <v>24</v>
      </c>
      <c r="M72" s="1" t="s">
        <v>56</v>
      </c>
      <c r="N72" s="1" t="s">
        <v>44</v>
      </c>
      <c r="O72" s="1" t="s">
        <v>40</v>
      </c>
    </row>
    <row r="73" spans="1:15" ht="15.75" x14ac:dyDescent="0.25">
      <c r="A73" s="1" t="s">
        <v>15</v>
      </c>
      <c r="B73" s="1" t="s">
        <v>16</v>
      </c>
      <c r="C73" s="1" t="s">
        <v>17</v>
      </c>
      <c r="D73" s="1" t="s">
        <v>36</v>
      </c>
      <c r="E73" s="1" t="s">
        <v>29</v>
      </c>
      <c r="F73" s="1" t="s">
        <v>21</v>
      </c>
      <c r="G73" s="1" t="s">
        <v>21</v>
      </c>
      <c r="H73" s="1">
        <v>2</v>
      </c>
      <c r="I73" s="1">
        <v>3</v>
      </c>
      <c r="J73" s="1" t="s">
        <v>89</v>
      </c>
      <c r="K73" s="1" t="s">
        <v>62</v>
      </c>
      <c r="L73" s="1" t="s">
        <v>54</v>
      </c>
      <c r="M73" s="1" t="s">
        <v>49</v>
      </c>
      <c r="N73" s="1" t="s">
        <v>33</v>
      </c>
      <c r="O73" s="1" t="s">
        <v>34</v>
      </c>
    </row>
    <row r="74" spans="1:15" ht="15.75" x14ac:dyDescent="0.25">
      <c r="A74" s="1" t="s">
        <v>27</v>
      </c>
      <c r="B74" s="1" t="s">
        <v>16</v>
      </c>
      <c r="C74" s="1" t="s">
        <v>36</v>
      </c>
      <c r="D74" s="1" t="s">
        <v>41</v>
      </c>
      <c r="E74" s="1" t="s">
        <v>36</v>
      </c>
      <c r="F74" s="1" t="s">
        <v>31</v>
      </c>
      <c r="G74" s="1" t="s">
        <v>20</v>
      </c>
      <c r="H74" s="1">
        <v>4</v>
      </c>
      <c r="I74" s="1">
        <v>4</v>
      </c>
      <c r="J74" s="1" t="s">
        <v>61</v>
      </c>
      <c r="K74" s="1" t="s">
        <v>62</v>
      </c>
      <c r="L74" s="1" t="s">
        <v>24</v>
      </c>
      <c r="M74" s="1" t="s">
        <v>45</v>
      </c>
      <c r="N74" s="1" t="s">
        <v>44</v>
      </c>
      <c r="O74" s="1" t="s">
        <v>40</v>
      </c>
    </row>
    <row r="75" spans="1:15" ht="15.75" x14ac:dyDescent="0.25">
      <c r="A75" s="1" t="s">
        <v>50</v>
      </c>
      <c r="B75" s="1" t="s">
        <v>58</v>
      </c>
      <c r="C75" s="1" t="s">
        <v>36</v>
      </c>
      <c r="D75" s="1" t="s">
        <v>18</v>
      </c>
      <c r="E75" s="1" t="s">
        <v>29</v>
      </c>
      <c r="F75" s="1" t="s">
        <v>42</v>
      </c>
      <c r="G75" s="1" t="s">
        <v>31</v>
      </c>
      <c r="H75" s="1">
        <v>3</v>
      </c>
      <c r="I75" s="1">
        <v>2</v>
      </c>
      <c r="J75" s="1" t="s">
        <v>89</v>
      </c>
      <c r="K75" s="1" t="s">
        <v>62</v>
      </c>
      <c r="L75" s="1" t="s">
        <v>24</v>
      </c>
      <c r="M75" s="1" t="s">
        <v>25</v>
      </c>
      <c r="N75" s="1" t="s">
        <v>43</v>
      </c>
      <c r="O75" s="1" t="s">
        <v>63</v>
      </c>
    </row>
    <row r="76" spans="1:15" ht="15.75" x14ac:dyDescent="0.25">
      <c r="A76" s="1" t="s">
        <v>47</v>
      </c>
      <c r="B76" s="1" t="s">
        <v>28</v>
      </c>
      <c r="C76" s="1" t="s">
        <v>29</v>
      </c>
      <c r="D76" s="1" t="s">
        <v>55</v>
      </c>
      <c r="E76" s="1" t="s">
        <v>19</v>
      </c>
      <c r="F76" s="1" t="s">
        <v>30</v>
      </c>
      <c r="G76" s="1" t="s">
        <v>30</v>
      </c>
      <c r="H76" s="1">
        <v>4</v>
      </c>
      <c r="I76" s="1">
        <v>1</v>
      </c>
      <c r="J76" s="1" t="s">
        <v>89</v>
      </c>
      <c r="K76" s="1" t="s">
        <v>23</v>
      </c>
      <c r="L76" s="1" t="s">
        <v>24</v>
      </c>
      <c r="M76" s="1" t="s">
        <v>39</v>
      </c>
      <c r="N76" s="1" t="s">
        <v>43</v>
      </c>
      <c r="O76" s="1" t="s">
        <v>57</v>
      </c>
    </row>
    <row r="77" spans="1:15" ht="15.75" x14ac:dyDescent="0.25">
      <c r="A77" s="1" t="s">
        <v>50</v>
      </c>
      <c r="B77" s="1" t="s">
        <v>16</v>
      </c>
      <c r="C77" s="1" t="s">
        <v>36</v>
      </c>
      <c r="D77" s="1" t="s">
        <v>55</v>
      </c>
      <c r="E77" s="1" t="s">
        <v>29</v>
      </c>
      <c r="F77" s="1" t="s">
        <v>30</v>
      </c>
      <c r="G77" s="1" t="s">
        <v>21</v>
      </c>
      <c r="H77" s="1">
        <v>4</v>
      </c>
      <c r="I77" s="1">
        <v>5</v>
      </c>
      <c r="J77" s="1" t="s">
        <v>61</v>
      </c>
      <c r="K77" s="1" t="s">
        <v>37</v>
      </c>
      <c r="L77" s="1" t="s">
        <v>24</v>
      </c>
      <c r="M77" s="1" t="s">
        <v>39</v>
      </c>
      <c r="N77" s="1" t="s">
        <v>59</v>
      </c>
      <c r="O77" s="1" t="s">
        <v>40</v>
      </c>
    </row>
    <row r="78" spans="1:15" ht="15.75" x14ac:dyDescent="0.25">
      <c r="A78" s="1" t="s">
        <v>15</v>
      </c>
      <c r="B78" s="1" t="s">
        <v>35</v>
      </c>
      <c r="C78" s="1" t="s">
        <v>36</v>
      </c>
      <c r="D78" s="1" t="s">
        <v>36</v>
      </c>
      <c r="E78" s="1" t="s">
        <v>29</v>
      </c>
      <c r="F78" s="1" t="s">
        <v>30</v>
      </c>
      <c r="G78" s="1" t="s">
        <v>21</v>
      </c>
      <c r="H78" s="1">
        <v>1</v>
      </c>
      <c r="I78" s="1">
        <v>2</v>
      </c>
      <c r="J78" s="1" t="s">
        <v>61</v>
      </c>
      <c r="K78" s="1" t="s">
        <v>62</v>
      </c>
      <c r="L78" s="1" t="s">
        <v>24</v>
      </c>
      <c r="M78" s="1" t="s">
        <v>39</v>
      </c>
      <c r="N78" s="1" t="s">
        <v>33</v>
      </c>
      <c r="O78" s="1" t="s">
        <v>46</v>
      </c>
    </row>
    <row r="79" spans="1:15" ht="15.75" x14ac:dyDescent="0.25">
      <c r="A79" s="1" t="s">
        <v>50</v>
      </c>
      <c r="B79" s="1" t="s">
        <v>35</v>
      </c>
      <c r="C79" s="1" t="s">
        <v>17</v>
      </c>
      <c r="D79" s="1" t="s">
        <v>55</v>
      </c>
      <c r="E79" s="1" t="s">
        <v>36</v>
      </c>
      <c r="F79" s="1" t="s">
        <v>20</v>
      </c>
      <c r="G79" s="1" t="s">
        <v>21</v>
      </c>
      <c r="H79" s="1">
        <v>2</v>
      </c>
      <c r="I79" s="1">
        <v>2</v>
      </c>
      <c r="J79" s="1" t="s">
        <v>51</v>
      </c>
      <c r="K79" s="1" t="s">
        <v>23</v>
      </c>
      <c r="L79" s="1" t="s">
        <v>38</v>
      </c>
      <c r="M79" s="1" t="s">
        <v>49</v>
      </c>
      <c r="N79" s="1" t="s">
        <v>33</v>
      </c>
      <c r="O79" s="1" t="s">
        <v>26</v>
      </c>
    </row>
    <row r="80" spans="1:15" ht="15.75" x14ac:dyDescent="0.25">
      <c r="A80" s="1" t="s">
        <v>50</v>
      </c>
      <c r="B80" s="1" t="s">
        <v>28</v>
      </c>
      <c r="C80" s="1" t="s">
        <v>36</v>
      </c>
      <c r="D80" s="1" t="s">
        <v>55</v>
      </c>
      <c r="E80" s="1" t="s">
        <v>36</v>
      </c>
      <c r="F80" s="1" t="s">
        <v>42</v>
      </c>
      <c r="G80" s="1" t="s">
        <v>30</v>
      </c>
      <c r="H80" s="1">
        <v>3</v>
      </c>
      <c r="I80" s="1">
        <v>5</v>
      </c>
      <c r="J80" s="1" t="s">
        <v>60</v>
      </c>
      <c r="K80" s="1" t="s">
        <v>19</v>
      </c>
      <c r="L80" s="1" t="s">
        <v>24</v>
      </c>
      <c r="M80" s="1" t="s">
        <v>39</v>
      </c>
      <c r="N80" s="1" t="s">
        <v>59</v>
      </c>
      <c r="O80" s="1" t="s">
        <v>57</v>
      </c>
    </row>
    <row r="81" spans="1:15" ht="15.75" x14ac:dyDescent="0.25">
      <c r="A81" s="1" t="s">
        <v>27</v>
      </c>
      <c r="B81" s="1" t="s">
        <v>58</v>
      </c>
      <c r="C81" s="1" t="s">
        <v>29</v>
      </c>
      <c r="D81" s="1" t="s">
        <v>18</v>
      </c>
      <c r="E81" s="1" t="s">
        <v>36</v>
      </c>
      <c r="F81" s="1" t="s">
        <v>31</v>
      </c>
      <c r="G81" s="1" t="s">
        <v>20</v>
      </c>
      <c r="H81" s="1">
        <v>4</v>
      </c>
      <c r="I81" s="1">
        <v>1</v>
      </c>
      <c r="J81" s="1" t="s">
        <v>51</v>
      </c>
      <c r="K81" s="1" t="s">
        <v>37</v>
      </c>
      <c r="L81" s="1" t="s">
        <v>48</v>
      </c>
      <c r="M81" s="1" t="s">
        <v>49</v>
      </c>
      <c r="N81" s="1" t="s">
        <v>59</v>
      </c>
      <c r="O81" s="1" t="s">
        <v>26</v>
      </c>
    </row>
    <row r="82" spans="1:15" ht="15.75" x14ac:dyDescent="0.25">
      <c r="A82" s="1" t="s">
        <v>50</v>
      </c>
      <c r="B82" s="1" t="s">
        <v>16</v>
      </c>
      <c r="C82" s="1" t="s">
        <v>17</v>
      </c>
      <c r="D82" s="1" t="s">
        <v>55</v>
      </c>
      <c r="E82" s="1" t="s">
        <v>19</v>
      </c>
      <c r="F82" s="1" t="s">
        <v>20</v>
      </c>
      <c r="G82" s="1" t="s">
        <v>20</v>
      </c>
      <c r="H82" s="1">
        <v>4</v>
      </c>
      <c r="I82" s="1">
        <v>2</v>
      </c>
      <c r="J82" s="1" t="s">
        <v>61</v>
      </c>
      <c r="K82" s="1" t="s">
        <v>43</v>
      </c>
      <c r="L82" s="1" t="s">
        <v>32</v>
      </c>
      <c r="M82" s="1" t="s">
        <v>52</v>
      </c>
      <c r="N82" s="1" t="s">
        <v>23</v>
      </c>
      <c r="O82" s="1" t="s">
        <v>26</v>
      </c>
    </row>
    <row r="83" spans="1:15" ht="15.75" x14ac:dyDescent="0.25">
      <c r="A83" s="1" t="s">
        <v>53</v>
      </c>
      <c r="B83" s="1" t="s">
        <v>28</v>
      </c>
      <c r="C83" s="1" t="s">
        <v>36</v>
      </c>
      <c r="D83" s="1" t="s">
        <v>41</v>
      </c>
      <c r="E83" s="1" t="s">
        <v>19</v>
      </c>
      <c r="F83" s="1" t="s">
        <v>31</v>
      </c>
      <c r="G83" s="1" t="s">
        <v>31</v>
      </c>
      <c r="H83" s="1">
        <v>3</v>
      </c>
      <c r="I83" s="1">
        <v>4</v>
      </c>
      <c r="J83" s="1" t="s">
        <v>89</v>
      </c>
      <c r="K83" s="1" t="s">
        <v>37</v>
      </c>
      <c r="L83" s="1" t="s">
        <v>24</v>
      </c>
      <c r="M83" s="1" t="s">
        <v>52</v>
      </c>
      <c r="N83" s="1" t="s">
        <v>44</v>
      </c>
      <c r="O83" s="1" t="s">
        <v>63</v>
      </c>
    </row>
    <row r="84" spans="1:15" ht="15.75" x14ac:dyDescent="0.25">
      <c r="A84" s="1" t="s">
        <v>27</v>
      </c>
      <c r="B84" s="1" t="s">
        <v>16</v>
      </c>
      <c r="C84" s="1" t="s">
        <v>17</v>
      </c>
      <c r="D84" s="1" t="s">
        <v>18</v>
      </c>
      <c r="E84" s="1" t="s">
        <v>36</v>
      </c>
      <c r="F84" s="1" t="s">
        <v>21</v>
      </c>
      <c r="G84" s="1" t="s">
        <v>21</v>
      </c>
      <c r="H84" s="1">
        <v>5</v>
      </c>
      <c r="I84" s="1">
        <v>1</v>
      </c>
      <c r="J84" s="1" t="s">
        <v>60</v>
      </c>
      <c r="K84" s="1" t="s">
        <v>62</v>
      </c>
      <c r="L84" s="1" t="s">
        <v>38</v>
      </c>
      <c r="M84" s="1" t="s">
        <v>45</v>
      </c>
      <c r="N84" s="1" t="s">
        <v>33</v>
      </c>
      <c r="O84" s="1" t="s">
        <v>40</v>
      </c>
    </row>
    <row r="85" spans="1:15" ht="15.75" x14ac:dyDescent="0.25">
      <c r="A85" s="1" t="s">
        <v>53</v>
      </c>
      <c r="B85" s="1" t="s">
        <v>28</v>
      </c>
      <c r="C85" s="1" t="s">
        <v>29</v>
      </c>
      <c r="D85" s="1" t="s">
        <v>41</v>
      </c>
      <c r="E85" s="1" t="s">
        <v>29</v>
      </c>
      <c r="F85" s="1" t="s">
        <v>31</v>
      </c>
      <c r="G85" s="1" t="s">
        <v>42</v>
      </c>
      <c r="H85" s="1">
        <v>4</v>
      </c>
      <c r="I85" s="1">
        <v>1</v>
      </c>
      <c r="J85" s="1" t="s">
        <v>61</v>
      </c>
      <c r="K85" s="1" t="s">
        <v>37</v>
      </c>
      <c r="L85" s="1" t="s">
        <v>54</v>
      </c>
      <c r="M85" s="1" t="s">
        <v>52</v>
      </c>
      <c r="N85" s="1" t="s">
        <v>43</v>
      </c>
      <c r="O85" s="1" t="s">
        <v>57</v>
      </c>
    </row>
    <row r="86" spans="1:15" ht="15.75" x14ac:dyDescent="0.25">
      <c r="A86" s="1" t="s">
        <v>47</v>
      </c>
      <c r="B86" s="1" t="s">
        <v>35</v>
      </c>
      <c r="C86" s="1" t="s">
        <v>29</v>
      </c>
      <c r="D86" s="1" t="s">
        <v>41</v>
      </c>
      <c r="E86" s="1" t="s">
        <v>19</v>
      </c>
      <c r="F86" s="1" t="s">
        <v>31</v>
      </c>
      <c r="G86" s="1" t="s">
        <v>20</v>
      </c>
      <c r="H86" s="1">
        <v>4</v>
      </c>
      <c r="I86" s="1">
        <v>2</v>
      </c>
      <c r="J86" s="1" t="s">
        <v>61</v>
      </c>
      <c r="K86" s="1" t="s">
        <v>37</v>
      </c>
      <c r="L86" s="1" t="s">
        <v>24</v>
      </c>
      <c r="M86" s="1" t="s">
        <v>39</v>
      </c>
      <c r="N86" s="1" t="s">
        <v>59</v>
      </c>
      <c r="O86" s="1" t="s">
        <v>63</v>
      </c>
    </row>
    <row r="87" spans="1:15" ht="15.75" x14ac:dyDescent="0.25">
      <c r="A87" s="1" t="s">
        <v>47</v>
      </c>
      <c r="B87" s="1" t="s">
        <v>35</v>
      </c>
      <c r="C87" s="1" t="s">
        <v>36</v>
      </c>
      <c r="D87" s="1" t="s">
        <v>55</v>
      </c>
      <c r="E87" s="1" t="s">
        <v>36</v>
      </c>
      <c r="F87" s="1" t="s">
        <v>42</v>
      </c>
      <c r="G87" s="1" t="s">
        <v>20</v>
      </c>
      <c r="H87" s="1">
        <v>3</v>
      </c>
      <c r="I87" s="1">
        <v>4</v>
      </c>
      <c r="J87" s="1" t="s">
        <v>22</v>
      </c>
      <c r="K87" s="1" t="s">
        <v>62</v>
      </c>
      <c r="L87" s="1" t="s">
        <v>32</v>
      </c>
      <c r="M87" s="1" t="s">
        <v>56</v>
      </c>
      <c r="N87" s="1" t="s">
        <v>44</v>
      </c>
      <c r="O87" s="1" t="s">
        <v>40</v>
      </c>
    </row>
    <row r="88" spans="1:15" ht="15.75" x14ac:dyDescent="0.25">
      <c r="A88" s="1" t="s">
        <v>27</v>
      </c>
      <c r="B88" s="1" t="s">
        <v>35</v>
      </c>
      <c r="C88" s="1" t="s">
        <v>36</v>
      </c>
      <c r="D88" s="1" t="s">
        <v>41</v>
      </c>
      <c r="E88" s="1" t="s">
        <v>19</v>
      </c>
      <c r="F88" s="1" t="s">
        <v>42</v>
      </c>
      <c r="G88" s="1" t="s">
        <v>42</v>
      </c>
      <c r="H88" s="1">
        <v>4</v>
      </c>
      <c r="I88" s="1">
        <v>4</v>
      </c>
      <c r="J88" s="1" t="s">
        <v>22</v>
      </c>
      <c r="K88" s="1" t="s">
        <v>62</v>
      </c>
      <c r="L88" s="1" t="s">
        <v>48</v>
      </c>
      <c r="M88" s="1" t="s">
        <v>45</v>
      </c>
      <c r="N88" s="1" t="s">
        <v>59</v>
      </c>
      <c r="O88" s="1" t="s">
        <v>26</v>
      </c>
    </row>
    <row r="89" spans="1:15" ht="15.75" x14ac:dyDescent="0.25">
      <c r="A89" s="1" t="s">
        <v>27</v>
      </c>
      <c r="B89" s="1" t="s">
        <v>35</v>
      </c>
      <c r="C89" s="1" t="s">
        <v>29</v>
      </c>
      <c r="D89" s="1" t="s">
        <v>36</v>
      </c>
      <c r="E89" s="1" t="s">
        <v>19</v>
      </c>
      <c r="F89" s="1" t="s">
        <v>20</v>
      </c>
      <c r="G89" s="1" t="s">
        <v>30</v>
      </c>
      <c r="H89" s="1">
        <v>4</v>
      </c>
      <c r="I89" s="1">
        <v>1</v>
      </c>
      <c r="J89" s="1" t="s">
        <v>22</v>
      </c>
      <c r="K89" s="1" t="s">
        <v>62</v>
      </c>
      <c r="L89" s="1" t="s">
        <v>32</v>
      </c>
      <c r="M89" s="1" t="s">
        <v>52</v>
      </c>
      <c r="N89" s="1" t="s">
        <v>59</v>
      </c>
      <c r="O89" s="1" t="s">
        <v>63</v>
      </c>
    </row>
    <row r="90" spans="1:15" ht="15.75" x14ac:dyDescent="0.25">
      <c r="A90" s="1" t="s">
        <v>53</v>
      </c>
      <c r="B90" s="1" t="s">
        <v>28</v>
      </c>
      <c r="C90" s="1" t="s">
        <v>17</v>
      </c>
      <c r="D90" s="1" t="s">
        <v>55</v>
      </c>
      <c r="E90" s="1" t="s">
        <v>29</v>
      </c>
      <c r="F90" s="1" t="s">
        <v>42</v>
      </c>
      <c r="G90" s="1" t="s">
        <v>20</v>
      </c>
      <c r="H90" s="1">
        <v>4</v>
      </c>
      <c r="I90" s="1">
        <v>2</v>
      </c>
      <c r="J90" s="1" t="s">
        <v>61</v>
      </c>
      <c r="K90" s="1" t="s">
        <v>37</v>
      </c>
      <c r="L90" s="1" t="s">
        <v>32</v>
      </c>
      <c r="M90" s="1" t="s">
        <v>39</v>
      </c>
      <c r="N90" s="1" t="s">
        <v>23</v>
      </c>
      <c r="O90" s="1" t="s">
        <v>40</v>
      </c>
    </row>
    <row r="91" spans="1:15" ht="15.75" x14ac:dyDescent="0.25">
      <c r="A91" s="1" t="s">
        <v>27</v>
      </c>
      <c r="B91" s="1" t="s">
        <v>16</v>
      </c>
      <c r="C91" s="1" t="s">
        <v>17</v>
      </c>
      <c r="D91" s="1" t="s">
        <v>55</v>
      </c>
      <c r="E91" s="1" t="s">
        <v>29</v>
      </c>
      <c r="F91" s="1" t="s">
        <v>31</v>
      </c>
      <c r="G91" s="1" t="s">
        <v>20</v>
      </c>
      <c r="H91" s="1">
        <v>1</v>
      </c>
      <c r="I91" s="1">
        <v>1</v>
      </c>
      <c r="J91" s="1" t="s">
        <v>61</v>
      </c>
      <c r="K91" s="1" t="s">
        <v>62</v>
      </c>
      <c r="L91" s="1" t="s">
        <v>32</v>
      </c>
      <c r="M91" s="1" t="s">
        <v>25</v>
      </c>
      <c r="N91" s="1" t="s">
        <v>59</v>
      </c>
      <c r="O91" s="1" t="s">
        <v>34</v>
      </c>
    </row>
    <row r="92" spans="1:15" ht="15.75" x14ac:dyDescent="0.25">
      <c r="A92" s="1" t="s">
        <v>47</v>
      </c>
      <c r="B92" s="1" t="s">
        <v>58</v>
      </c>
      <c r="C92" s="1" t="s">
        <v>29</v>
      </c>
      <c r="D92" s="1" t="s">
        <v>41</v>
      </c>
      <c r="E92" s="1" t="s">
        <v>19</v>
      </c>
      <c r="F92" s="1" t="s">
        <v>21</v>
      </c>
      <c r="G92" s="1" t="s">
        <v>20</v>
      </c>
      <c r="H92" s="1">
        <v>2</v>
      </c>
      <c r="I92" s="1">
        <v>5</v>
      </c>
      <c r="J92" s="1" t="s">
        <v>60</v>
      </c>
      <c r="K92" s="1" t="s">
        <v>37</v>
      </c>
      <c r="L92" s="1" t="s">
        <v>54</v>
      </c>
      <c r="M92" s="1" t="s">
        <v>52</v>
      </c>
      <c r="N92" s="1" t="s">
        <v>43</v>
      </c>
      <c r="O92" s="1" t="s">
        <v>63</v>
      </c>
    </row>
    <row r="93" spans="1:15" ht="15.75" x14ac:dyDescent="0.25">
      <c r="A93" s="1" t="s">
        <v>15</v>
      </c>
      <c r="B93" s="1" t="s">
        <v>16</v>
      </c>
      <c r="C93" s="1" t="s">
        <v>36</v>
      </c>
      <c r="D93" s="1" t="s">
        <v>41</v>
      </c>
      <c r="E93" s="1" t="s">
        <v>19</v>
      </c>
      <c r="F93" s="1" t="s">
        <v>30</v>
      </c>
      <c r="G93" s="1" t="s">
        <v>31</v>
      </c>
      <c r="H93" s="1">
        <v>1</v>
      </c>
      <c r="I93" s="1">
        <v>4</v>
      </c>
      <c r="J93" s="1" t="s">
        <v>22</v>
      </c>
      <c r="K93" s="1" t="s">
        <v>37</v>
      </c>
      <c r="L93" s="1" t="s">
        <v>48</v>
      </c>
      <c r="M93" s="1" t="s">
        <v>52</v>
      </c>
      <c r="N93" s="1" t="s">
        <v>44</v>
      </c>
      <c r="O93" s="1" t="s">
        <v>63</v>
      </c>
    </row>
    <row r="94" spans="1:15" ht="15.75" x14ac:dyDescent="0.25">
      <c r="A94" s="1" t="s">
        <v>27</v>
      </c>
      <c r="B94" s="1" t="s">
        <v>16</v>
      </c>
      <c r="C94" s="1" t="s">
        <v>29</v>
      </c>
      <c r="D94" s="1" t="s">
        <v>36</v>
      </c>
      <c r="E94" s="1" t="s">
        <v>19</v>
      </c>
      <c r="F94" s="1" t="s">
        <v>30</v>
      </c>
      <c r="G94" s="1" t="s">
        <v>21</v>
      </c>
      <c r="H94" s="1">
        <v>3</v>
      </c>
      <c r="I94" s="1">
        <v>4</v>
      </c>
      <c r="J94" s="1" t="s">
        <v>22</v>
      </c>
      <c r="K94" s="1" t="s">
        <v>19</v>
      </c>
      <c r="L94" s="1" t="s">
        <v>38</v>
      </c>
      <c r="M94" s="1" t="s">
        <v>45</v>
      </c>
      <c r="N94" s="1" t="s">
        <v>23</v>
      </c>
      <c r="O94" s="1" t="s">
        <v>46</v>
      </c>
    </row>
    <row r="95" spans="1:15" ht="15.75" x14ac:dyDescent="0.25">
      <c r="A95" s="1" t="s">
        <v>53</v>
      </c>
      <c r="B95" s="1" t="s">
        <v>35</v>
      </c>
      <c r="C95" s="1" t="s">
        <v>36</v>
      </c>
      <c r="D95" s="1" t="s">
        <v>55</v>
      </c>
      <c r="E95" s="1" t="s">
        <v>19</v>
      </c>
      <c r="F95" s="1" t="s">
        <v>20</v>
      </c>
      <c r="G95" s="1" t="s">
        <v>21</v>
      </c>
      <c r="H95" s="1">
        <v>1</v>
      </c>
      <c r="I95" s="1">
        <v>1</v>
      </c>
      <c r="J95" s="1" t="s">
        <v>51</v>
      </c>
      <c r="K95" s="1" t="s">
        <v>62</v>
      </c>
      <c r="L95" s="1" t="s">
        <v>54</v>
      </c>
      <c r="M95" s="1" t="s">
        <v>56</v>
      </c>
      <c r="N95" s="1" t="s">
        <v>33</v>
      </c>
      <c r="O95" s="1" t="s">
        <v>63</v>
      </c>
    </row>
    <row r="96" spans="1:15" ht="15.75" x14ac:dyDescent="0.25">
      <c r="A96" s="1" t="s">
        <v>47</v>
      </c>
      <c r="B96" s="1" t="s">
        <v>58</v>
      </c>
      <c r="C96" s="1" t="s">
        <v>29</v>
      </c>
      <c r="D96" s="1" t="s">
        <v>18</v>
      </c>
      <c r="E96" s="1" t="s">
        <v>19</v>
      </c>
      <c r="F96" s="1" t="s">
        <v>31</v>
      </c>
      <c r="G96" s="1" t="s">
        <v>42</v>
      </c>
      <c r="H96" s="1">
        <v>2</v>
      </c>
      <c r="I96" s="1">
        <v>2</v>
      </c>
      <c r="J96" s="1" t="s">
        <v>60</v>
      </c>
      <c r="K96" s="1" t="s">
        <v>62</v>
      </c>
      <c r="L96" s="1" t="s">
        <v>48</v>
      </c>
      <c r="M96" s="1" t="s">
        <v>25</v>
      </c>
      <c r="N96" s="1" t="s">
        <v>59</v>
      </c>
      <c r="O96" s="1" t="s">
        <v>57</v>
      </c>
    </row>
    <row r="97" spans="1:15" ht="15.75" x14ac:dyDescent="0.25">
      <c r="A97" s="1" t="s">
        <v>53</v>
      </c>
      <c r="B97" s="1" t="s">
        <v>35</v>
      </c>
      <c r="C97" s="1" t="s">
        <v>29</v>
      </c>
      <c r="D97" s="1" t="s">
        <v>36</v>
      </c>
      <c r="E97" s="1" t="s">
        <v>36</v>
      </c>
      <c r="F97" s="1" t="s">
        <v>42</v>
      </c>
      <c r="G97" s="1" t="s">
        <v>21</v>
      </c>
      <c r="H97" s="1">
        <v>4</v>
      </c>
      <c r="I97" s="1">
        <v>4</v>
      </c>
      <c r="J97" s="1" t="s">
        <v>61</v>
      </c>
      <c r="K97" s="1" t="s">
        <v>62</v>
      </c>
      <c r="L97" s="1" t="s">
        <v>54</v>
      </c>
      <c r="M97" s="1" t="s">
        <v>52</v>
      </c>
      <c r="N97" s="1" t="s">
        <v>33</v>
      </c>
      <c r="O97" s="1" t="s">
        <v>63</v>
      </c>
    </row>
    <row r="98" spans="1:15" ht="15.75" x14ac:dyDescent="0.25">
      <c r="A98" s="1" t="s">
        <v>47</v>
      </c>
      <c r="B98" s="1" t="s">
        <v>58</v>
      </c>
      <c r="C98" s="1" t="s">
        <v>17</v>
      </c>
      <c r="D98" s="1" t="s">
        <v>36</v>
      </c>
      <c r="E98" s="1" t="s">
        <v>29</v>
      </c>
      <c r="F98" s="1" t="s">
        <v>42</v>
      </c>
      <c r="G98" s="1" t="s">
        <v>20</v>
      </c>
      <c r="H98" s="1">
        <v>3</v>
      </c>
      <c r="I98" s="1">
        <v>3</v>
      </c>
      <c r="J98" s="1" t="s">
        <v>22</v>
      </c>
      <c r="K98" s="1" t="s">
        <v>37</v>
      </c>
      <c r="L98" s="1" t="s">
        <v>54</v>
      </c>
      <c r="M98" s="1" t="s">
        <v>39</v>
      </c>
      <c r="N98" s="1" t="s">
        <v>33</v>
      </c>
      <c r="O98" s="1" t="s">
        <v>26</v>
      </c>
    </row>
    <row r="99" spans="1:15" ht="15.75" x14ac:dyDescent="0.25">
      <c r="A99" s="1" t="s">
        <v>27</v>
      </c>
      <c r="B99" s="1" t="s">
        <v>28</v>
      </c>
      <c r="C99" s="1" t="s">
        <v>17</v>
      </c>
      <c r="D99" s="1" t="s">
        <v>55</v>
      </c>
      <c r="E99" s="1" t="s">
        <v>19</v>
      </c>
      <c r="F99" s="1" t="s">
        <v>30</v>
      </c>
      <c r="G99" s="1" t="s">
        <v>31</v>
      </c>
      <c r="H99" s="1">
        <v>4</v>
      </c>
      <c r="I99" s="1">
        <v>4</v>
      </c>
      <c r="J99" s="1" t="s">
        <v>61</v>
      </c>
      <c r="K99" s="1" t="s">
        <v>37</v>
      </c>
      <c r="L99" s="1" t="s">
        <v>38</v>
      </c>
      <c r="M99" s="1" t="s">
        <v>56</v>
      </c>
      <c r="N99" s="1" t="s">
        <v>43</v>
      </c>
      <c r="O99" s="1" t="s">
        <v>63</v>
      </c>
    </row>
    <row r="100" spans="1:15" ht="15.75" x14ac:dyDescent="0.25">
      <c r="A100" s="1" t="s">
        <v>53</v>
      </c>
      <c r="B100" s="1" t="s">
        <v>35</v>
      </c>
      <c r="C100" s="1" t="s">
        <v>17</v>
      </c>
      <c r="D100" s="1" t="s">
        <v>36</v>
      </c>
      <c r="E100" s="1" t="s">
        <v>19</v>
      </c>
      <c r="F100" s="1" t="s">
        <v>42</v>
      </c>
      <c r="G100" s="1" t="s">
        <v>42</v>
      </c>
      <c r="H100" s="1">
        <v>5</v>
      </c>
      <c r="I100" s="1">
        <v>1</v>
      </c>
      <c r="J100" s="1" t="s">
        <v>22</v>
      </c>
      <c r="K100" s="1" t="s">
        <v>62</v>
      </c>
      <c r="L100" s="1" t="s">
        <v>54</v>
      </c>
      <c r="M100" s="1" t="s">
        <v>56</v>
      </c>
      <c r="N100" s="1" t="s">
        <v>33</v>
      </c>
      <c r="O100" s="1" t="s">
        <v>57</v>
      </c>
    </row>
    <row r="101" spans="1:15" ht="15.75" x14ac:dyDescent="0.25">
      <c r="A101" s="1" t="s">
        <v>27</v>
      </c>
      <c r="B101" s="1" t="s">
        <v>35</v>
      </c>
      <c r="C101" s="1" t="s">
        <v>29</v>
      </c>
      <c r="D101" s="1" t="s">
        <v>18</v>
      </c>
      <c r="E101" s="1" t="s">
        <v>29</v>
      </c>
      <c r="F101" s="1" t="s">
        <v>30</v>
      </c>
      <c r="G101" s="1" t="s">
        <v>21</v>
      </c>
      <c r="H101" s="1">
        <v>5</v>
      </c>
      <c r="I101" s="1">
        <v>1</v>
      </c>
      <c r="J101" s="1" t="s">
        <v>51</v>
      </c>
      <c r="K101" s="1" t="s">
        <v>62</v>
      </c>
      <c r="L101" s="1" t="s">
        <v>48</v>
      </c>
      <c r="M101" s="1" t="s">
        <v>45</v>
      </c>
      <c r="N101" s="1" t="s">
        <v>59</v>
      </c>
      <c r="O101" s="1" t="s">
        <v>26</v>
      </c>
    </row>
    <row r="102" spans="1:15" ht="15.75" x14ac:dyDescent="0.25">
      <c r="A102" s="1" t="s">
        <v>27</v>
      </c>
      <c r="B102" s="1" t="s">
        <v>28</v>
      </c>
      <c r="C102" s="1" t="s">
        <v>36</v>
      </c>
      <c r="D102" s="1" t="s">
        <v>36</v>
      </c>
      <c r="E102" s="1" t="s">
        <v>36</v>
      </c>
      <c r="F102" s="1" t="s">
        <v>21</v>
      </c>
      <c r="G102" s="1" t="s">
        <v>31</v>
      </c>
      <c r="H102" s="1">
        <v>2</v>
      </c>
      <c r="I102" s="1">
        <v>1</v>
      </c>
      <c r="J102" s="1" t="s">
        <v>61</v>
      </c>
      <c r="K102" s="1" t="s">
        <v>37</v>
      </c>
      <c r="L102" s="1" t="s">
        <v>38</v>
      </c>
      <c r="M102" s="1" t="s">
        <v>49</v>
      </c>
      <c r="N102" s="1" t="s">
        <v>59</v>
      </c>
      <c r="O102" s="1" t="s">
        <v>46</v>
      </c>
    </row>
    <row r="103" spans="1:15" ht="15.75" x14ac:dyDescent="0.25">
      <c r="A103" s="1" t="s">
        <v>50</v>
      </c>
      <c r="B103" s="1" t="s">
        <v>16</v>
      </c>
      <c r="C103" s="1" t="s">
        <v>17</v>
      </c>
      <c r="D103" s="1" t="s">
        <v>55</v>
      </c>
      <c r="E103" s="1" t="s">
        <v>29</v>
      </c>
      <c r="F103" s="1" t="s">
        <v>42</v>
      </c>
      <c r="G103" s="1" t="s">
        <v>31</v>
      </c>
      <c r="H103" s="1">
        <v>3</v>
      </c>
      <c r="I103" s="1">
        <v>5</v>
      </c>
      <c r="J103" s="1" t="s">
        <v>22</v>
      </c>
      <c r="K103" s="1" t="s">
        <v>37</v>
      </c>
      <c r="L103" s="1" t="s">
        <v>24</v>
      </c>
      <c r="M103" s="1" t="s">
        <v>39</v>
      </c>
      <c r="N103" s="1" t="s">
        <v>44</v>
      </c>
      <c r="O103" s="1" t="s">
        <v>63</v>
      </c>
    </row>
    <row r="104" spans="1:15" ht="15.75" x14ac:dyDescent="0.25">
      <c r="A104" s="1" t="s">
        <v>27</v>
      </c>
      <c r="B104" s="1" t="s">
        <v>16</v>
      </c>
      <c r="C104" s="1" t="s">
        <v>36</v>
      </c>
      <c r="D104" s="1" t="s">
        <v>36</v>
      </c>
      <c r="E104" s="1" t="s">
        <v>19</v>
      </c>
      <c r="F104" s="1" t="s">
        <v>30</v>
      </c>
      <c r="G104" s="1" t="s">
        <v>20</v>
      </c>
      <c r="H104" s="1">
        <v>5</v>
      </c>
      <c r="I104" s="1">
        <v>1</v>
      </c>
      <c r="J104" s="1" t="s">
        <v>51</v>
      </c>
      <c r="K104" s="1" t="s">
        <v>19</v>
      </c>
      <c r="L104" s="1" t="s">
        <v>54</v>
      </c>
      <c r="M104" s="1" t="s">
        <v>39</v>
      </c>
      <c r="N104" s="1" t="s">
        <v>44</v>
      </c>
      <c r="O104" s="1" t="s">
        <v>46</v>
      </c>
    </row>
    <row r="105" spans="1:15" ht="15.75" x14ac:dyDescent="0.25">
      <c r="A105" s="1" t="s">
        <v>27</v>
      </c>
      <c r="B105" s="1" t="s">
        <v>35</v>
      </c>
      <c r="C105" s="1" t="s">
        <v>29</v>
      </c>
      <c r="D105" s="1" t="s">
        <v>55</v>
      </c>
      <c r="E105" s="1" t="s">
        <v>29</v>
      </c>
      <c r="F105" s="1" t="s">
        <v>42</v>
      </c>
      <c r="G105" s="1" t="s">
        <v>20</v>
      </c>
      <c r="H105" s="1">
        <v>4</v>
      </c>
      <c r="I105" s="1">
        <v>2</v>
      </c>
      <c r="J105" s="1" t="s">
        <v>60</v>
      </c>
      <c r="K105" s="1" t="s">
        <v>37</v>
      </c>
      <c r="L105" s="1" t="s">
        <v>38</v>
      </c>
      <c r="M105" s="1" t="s">
        <v>56</v>
      </c>
      <c r="N105" s="1" t="s">
        <v>23</v>
      </c>
      <c r="O105" s="1" t="s">
        <v>26</v>
      </c>
    </row>
    <row r="106" spans="1:15" ht="15.75" x14ac:dyDescent="0.25">
      <c r="A106" s="1" t="s">
        <v>15</v>
      </c>
      <c r="B106" s="1" t="s">
        <v>16</v>
      </c>
      <c r="C106" s="1" t="s">
        <v>36</v>
      </c>
      <c r="D106" s="1" t="s">
        <v>36</v>
      </c>
      <c r="E106" s="1" t="s">
        <v>29</v>
      </c>
      <c r="F106" s="1" t="s">
        <v>20</v>
      </c>
      <c r="G106" s="1" t="s">
        <v>21</v>
      </c>
      <c r="H106" s="1">
        <v>3</v>
      </c>
      <c r="I106" s="1">
        <v>2</v>
      </c>
      <c r="J106" s="1" t="s">
        <v>22</v>
      </c>
      <c r="K106" s="1" t="s">
        <v>19</v>
      </c>
      <c r="L106" s="1" t="s">
        <v>48</v>
      </c>
      <c r="M106" s="1" t="s">
        <v>45</v>
      </c>
      <c r="N106" s="1" t="s">
        <v>33</v>
      </c>
      <c r="O106" s="1" t="s">
        <v>63</v>
      </c>
    </row>
    <row r="107" spans="1:15" ht="15.75" x14ac:dyDescent="0.25">
      <c r="A107" s="1" t="s">
        <v>50</v>
      </c>
      <c r="B107" s="1" t="s">
        <v>35</v>
      </c>
      <c r="C107" s="1" t="s">
        <v>17</v>
      </c>
      <c r="D107" s="1" t="s">
        <v>36</v>
      </c>
      <c r="E107" s="1" t="s">
        <v>29</v>
      </c>
      <c r="F107" s="1" t="s">
        <v>21</v>
      </c>
      <c r="G107" s="1" t="s">
        <v>31</v>
      </c>
      <c r="H107" s="1">
        <v>4</v>
      </c>
      <c r="I107" s="1">
        <v>2</v>
      </c>
      <c r="J107" s="1" t="s">
        <v>51</v>
      </c>
      <c r="K107" s="1" t="s">
        <v>62</v>
      </c>
      <c r="L107" s="1" t="s">
        <v>24</v>
      </c>
      <c r="M107" s="1" t="s">
        <v>49</v>
      </c>
      <c r="N107" s="1" t="s">
        <v>33</v>
      </c>
      <c r="O107" s="1" t="s">
        <v>34</v>
      </c>
    </row>
    <row r="108" spans="1:15" ht="15.75" x14ac:dyDescent="0.25">
      <c r="A108" s="1" t="s">
        <v>27</v>
      </c>
      <c r="B108" s="1" t="s">
        <v>28</v>
      </c>
      <c r="C108" s="1" t="s">
        <v>17</v>
      </c>
      <c r="D108" s="1" t="s">
        <v>55</v>
      </c>
      <c r="E108" s="1" t="s">
        <v>29</v>
      </c>
      <c r="F108" s="1" t="s">
        <v>20</v>
      </c>
      <c r="G108" s="1" t="s">
        <v>20</v>
      </c>
      <c r="H108" s="1">
        <v>4</v>
      </c>
      <c r="I108" s="1">
        <v>5</v>
      </c>
      <c r="J108" s="1" t="s">
        <v>89</v>
      </c>
      <c r="K108" s="1" t="s">
        <v>62</v>
      </c>
      <c r="L108" s="1" t="s">
        <v>32</v>
      </c>
      <c r="M108" s="1" t="s">
        <v>25</v>
      </c>
      <c r="N108" s="1" t="s">
        <v>59</v>
      </c>
      <c r="O108" s="1" t="s">
        <v>34</v>
      </c>
    </row>
    <row r="109" spans="1:15" ht="15.75" x14ac:dyDescent="0.25">
      <c r="A109" s="1" t="s">
        <v>27</v>
      </c>
      <c r="B109" s="1" t="s">
        <v>28</v>
      </c>
      <c r="C109" s="1" t="s">
        <v>36</v>
      </c>
      <c r="D109" s="1" t="s">
        <v>41</v>
      </c>
      <c r="E109" s="1" t="s">
        <v>19</v>
      </c>
      <c r="F109" s="1" t="s">
        <v>30</v>
      </c>
      <c r="G109" s="1" t="s">
        <v>20</v>
      </c>
      <c r="H109" s="1">
        <v>1</v>
      </c>
      <c r="I109" s="1">
        <v>2</v>
      </c>
      <c r="J109" s="1" t="s">
        <v>61</v>
      </c>
      <c r="K109" s="1" t="s">
        <v>37</v>
      </c>
      <c r="L109" s="1" t="s">
        <v>24</v>
      </c>
      <c r="M109" s="1" t="s">
        <v>25</v>
      </c>
      <c r="N109" s="1" t="s">
        <v>33</v>
      </c>
      <c r="O109" s="1" t="s">
        <v>26</v>
      </c>
    </row>
    <row r="110" spans="1:15" ht="15.75" x14ac:dyDescent="0.25">
      <c r="A110" s="1" t="s">
        <v>53</v>
      </c>
      <c r="B110" s="1" t="s">
        <v>16</v>
      </c>
      <c r="C110" s="1" t="s">
        <v>36</v>
      </c>
      <c r="D110" s="1" t="s">
        <v>18</v>
      </c>
      <c r="E110" s="1" t="s">
        <v>29</v>
      </c>
      <c r="F110" s="1" t="s">
        <v>21</v>
      </c>
      <c r="G110" s="1" t="s">
        <v>20</v>
      </c>
      <c r="H110" s="1">
        <v>4</v>
      </c>
      <c r="I110" s="1">
        <v>5</v>
      </c>
      <c r="J110" s="1" t="s">
        <v>61</v>
      </c>
      <c r="K110" s="1" t="s">
        <v>37</v>
      </c>
      <c r="L110" s="1" t="s">
        <v>24</v>
      </c>
      <c r="M110" s="1" t="s">
        <v>56</v>
      </c>
      <c r="N110" s="1" t="s">
        <v>33</v>
      </c>
      <c r="O110" s="1" t="s">
        <v>57</v>
      </c>
    </row>
    <row r="111" spans="1:15" ht="15.75" x14ac:dyDescent="0.25">
      <c r="A111" s="1" t="s">
        <v>47</v>
      </c>
      <c r="B111" s="1" t="s">
        <v>16</v>
      </c>
      <c r="C111" s="1" t="s">
        <v>36</v>
      </c>
      <c r="D111" s="1" t="s">
        <v>36</v>
      </c>
      <c r="E111" s="1" t="s">
        <v>29</v>
      </c>
      <c r="F111" s="1" t="s">
        <v>31</v>
      </c>
      <c r="G111" s="1" t="s">
        <v>42</v>
      </c>
      <c r="H111" s="1">
        <v>5</v>
      </c>
      <c r="I111" s="1">
        <v>1</v>
      </c>
      <c r="J111" s="1" t="s">
        <v>22</v>
      </c>
      <c r="K111" s="1" t="s">
        <v>23</v>
      </c>
      <c r="L111" s="1" t="s">
        <v>38</v>
      </c>
      <c r="M111" s="1" t="s">
        <v>45</v>
      </c>
      <c r="N111" s="1" t="s">
        <v>43</v>
      </c>
      <c r="O111" s="1" t="s">
        <v>57</v>
      </c>
    </row>
    <row r="112" spans="1:15" ht="15.75" x14ac:dyDescent="0.25">
      <c r="A112" s="1" t="s">
        <v>15</v>
      </c>
      <c r="B112" s="1" t="s">
        <v>28</v>
      </c>
      <c r="C112" s="1" t="s">
        <v>17</v>
      </c>
      <c r="D112" s="1" t="s">
        <v>36</v>
      </c>
      <c r="E112" s="1" t="s">
        <v>19</v>
      </c>
      <c r="F112" s="1" t="s">
        <v>30</v>
      </c>
      <c r="G112" s="1" t="s">
        <v>30</v>
      </c>
      <c r="H112" s="1">
        <v>3</v>
      </c>
      <c r="I112" s="1">
        <v>1</v>
      </c>
      <c r="J112" s="1" t="s">
        <v>60</v>
      </c>
      <c r="K112" s="1" t="s">
        <v>37</v>
      </c>
      <c r="L112" s="1" t="s">
        <v>24</v>
      </c>
      <c r="M112" s="1" t="s">
        <v>45</v>
      </c>
      <c r="N112" s="1" t="s">
        <v>59</v>
      </c>
      <c r="O112" s="1" t="s">
        <v>46</v>
      </c>
    </row>
    <row r="113" spans="1:15" ht="15.75" x14ac:dyDescent="0.25">
      <c r="A113" s="1" t="s">
        <v>15</v>
      </c>
      <c r="B113" s="1" t="s">
        <v>35</v>
      </c>
      <c r="C113" s="1" t="s">
        <v>17</v>
      </c>
      <c r="D113" s="1" t="s">
        <v>18</v>
      </c>
      <c r="E113" s="1" t="s">
        <v>36</v>
      </c>
      <c r="F113" s="1" t="s">
        <v>21</v>
      </c>
      <c r="G113" s="1" t="s">
        <v>31</v>
      </c>
      <c r="H113" s="1">
        <v>3</v>
      </c>
      <c r="I113" s="1">
        <v>5</v>
      </c>
      <c r="J113" s="1" t="s">
        <v>60</v>
      </c>
      <c r="K113" s="1" t="s">
        <v>43</v>
      </c>
      <c r="L113" s="1" t="s">
        <v>38</v>
      </c>
      <c r="M113" s="1" t="s">
        <v>25</v>
      </c>
      <c r="N113" s="1" t="s">
        <v>33</v>
      </c>
      <c r="O113" s="1" t="s">
        <v>34</v>
      </c>
    </row>
    <row r="114" spans="1:15" ht="15.75" x14ac:dyDescent="0.25">
      <c r="A114" s="1" t="s">
        <v>50</v>
      </c>
      <c r="B114" s="1" t="s">
        <v>28</v>
      </c>
      <c r="C114" s="1" t="s">
        <v>17</v>
      </c>
      <c r="D114" s="1" t="s">
        <v>41</v>
      </c>
      <c r="E114" s="1" t="s">
        <v>29</v>
      </c>
      <c r="F114" s="1" t="s">
        <v>31</v>
      </c>
      <c r="G114" s="1" t="s">
        <v>30</v>
      </c>
      <c r="H114" s="1">
        <v>2</v>
      </c>
      <c r="I114" s="1">
        <v>2</v>
      </c>
      <c r="J114" s="1" t="s">
        <v>22</v>
      </c>
      <c r="K114" s="1" t="s">
        <v>19</v>
      </c>
      <c r="L114" s="1" t="s">
        <v>48</v>
      </c>
      <c r="M114" s="1" t="s">
        <v>52</v>
      </c>
      <c r="N114" s="1" t="s">
        <v>23</v>
      </c>
      <c r="O114" s="1" t="s">
        <v>46</v>
      </c>
    </row>
    <row r="115" spans="1:15" ht="15.75" x14ac:dyDescent="0.25">
      <c r="A115" s="1" t="s">
        <v>47</v>
      </c>
      <c r="B115" s="1" t="s">
        <v>35</v>
      </c>
      <c r="C115" s="1" t="s">
        <v>17</v>
      </c>
      <c r="D115" s="1" t="s">
        <v>41</v>
      </c>
      <c r="E115" s="1" t="s">
        <v>19</v>
      </c>
      <c r="F115" s="1" t="s">
        <v>30</v>
      </c>
      <c r="G115" s="1" t="s">
        <v>30</v>
      </c>
      <c r="H115" s="1">
        <v>5</v>
      </c>
      <c r="I115" s="1">
        <v>1</v>
      </c>
      <c r="J115" s="1" t="s">
        <v>61</v>
      </c>
      <c r="K115" s="1" t="s">
        <v>37</v>
      </c>
      <c r="L115" s="1" t="s">
        <v>24</v>
      </c>
      <c r="M115" s="1" t="s">
        <v>45</v>
      </c>
      <c r="N115" s="1" t="s">
        <v>23</v>
      </c>
      <c r="O115" s="1" t="s">
        <v>46</v>
      </c>
    </row>
    <row r="116" spans="1:15" ht="15.75" x14ac:dyDescent="0.25">
      <c r="A116" s="1" t="s">
        <v>27</v>
      </c>
      <c r="B116" s="1" t="s">
        <v>28</v>
      </c>
      <c r="C116" s="1" t="s">
        <v>17</v>
      </c>
      <c r="D116" s="1" t="s">
        <v>55</v>
      </c>
      <c r="E116" s="1" t="s">
        <v>29</v>
      </c>
      <c r="F116" s="1" t="s">
        <v>30</v>
      </c>
      <c r="G116" s="1" t="s">
        <v>31</v>
      </c>
      <c r="H116" s="1">
        <v>1</v>
      </c>
      <c r="I116" s="1">
        <v>3</v>
      </c>
      <c r="J116" s="1" t="s">
        <v>61</v>
      </c>
      <c r="K116" s="1" t="s">
        <v>62</v>
      </c>
      <c r="L116" s="1" t="s">
        <v>48</v>
      </c>
      <c r="M116" s="1" t="s">
        <v>45</v>
      </c>
      <c r="N116" s="1" t="s">
        <v>33</v>
      </c>
      <c r="O116" s="1" t="s">
        <v>26</v>
      </c>
    </row>
    <row r="117" spans="1:15" ht="15.75" x14ac:dyDescent="0.25">
      <c r="A117" s="1" t="s">
        <v>53</v>
      </c>
      <c r="B117" s="1" t="s">
        <v>16</v>
      </c>
      <c r="C117" s="1" t="s">
        <v>17</v>
      </c>
      <c r="D117" s="1" t="s">
        <v>41</v>
      </c>
      <c r="E117" s="1" t="s">
        <v>36</v>
      </c>
      <c r="F117" s="1" t="s">
        <v>42</v>
      </c>
      <c r="G117" s="1" t="s">
        <v>20</v>
      </c>
      <c r="H117" s="1">
        <v>3</v>
      </c>
      <c r="I117" s="1">
        <v>1</v>
      </c>
      <c r="J117" s="1" t="s">
        <v>22</v>
      </c>
      <c r="K117" s="1" t="s">
        <v>37</v>
      </c>
      <c r="L117" s="1" t="s">
        <v>32</v>
      </c>
      <c r="M117" s="1" t="s">
        <v>39</v>
      </c>
      <c r="N117" s="1" t="s">
        <v>33</v>
      </c>
      <c r="O117" s="1" t="s">
        <v>63</v>
      </c>
    </row>
    <row r="118" spans="1:15" ht="15.75" x14ac:dyDescent="0.25">
      <c r="A118" s="1" t="s">
        <v>27</v>
      </c>
      <c r="B118" s="1" t="s">
        <v>35</v>
      </c>
      <c r="C118" s="1" t="s">
        <v>17</v>
      </c>
      <c r="D118" s="1" t="s">
        <v>55</v>
      </c>
      <c r="E118" s="1" t="s">
        <v>36</v>
      </c>
      <c r="F118" s="1" t="s">
        <v>42</v>
      </c>
      <c r="G118" s="1" t="s">
        <v>31</v>
      </c>
      <c r="H118" s="1">
        <v>1</v>
      </c>
      <c r="I118" s="1">
        <v>1</v>
      </c>
      <c r="J118" s="1" t="s">
        <v>61</v>
      </c>
      <c r="K118" s="1" t="s">
        <v>37</v>
      </c>
      <c r="L118" s="1" t="s">
        <v>48</v>
      </c>
      <c r="M118" s="1" t="s">
        <v>45</v>
      </c>
      <c r="N118" s="1" t="s">
        <v>33</v>
      </c>
      <c r="O118" s="1" t="s">
        <v>46</v>
      </c>
    </row>
    <row r="119" spans="1:15" ht="15.75" x14ac:dyDescent="0.25">
      <c r="A119" s="1" t="s">
        <v>27</v>
      </c>
      <c r="B119" s="1" t="s">
        <v>35</v>
      </c>
      <c r="C119" s="1" t="s">
        <v>29</v>
      </c>
      <c r="D119" s="1" t="s">
        <v>55</v>
      </c>
      <c r="E119" s="1" t="s">
        <v>19</v>
      </c>
      <c r="F119" s="1" t="s">
        <v>42</v>
      </c>
      <c r="G119" s="1" t="s">
        <v>20</v>
      </c>
      <c r="H119" s="1">
        <v>4</v>
      </c>
      <c r="I119" s="1">
        <v>2</v>
      </c>
      <c r="J119" s="1" t="s">
        <v>61</v>
      </c>
      <c r="K119" s="1" t="s">
        <v>62</v>
      </c>
      <c r="L119" s="1" t="s">
        <v>24</v>
      </c>
      <c r="M119" s="1" t="s">
        <v>49</v>
      </c>
      <c r="N119" s="1" t="s">
        <v>43</v>
      </c>
      <c r="O119" s="1" t="s">
        <v>34</v>
      </c>
    </row>
    <row r="120" spans="1:15" ht="15.75" x14ac:dyDescent="0.25">
      <c r="A120" s="1" t="s">
        <v>50</v>
      </c>
      <c r="B120" s="1" t="s">
        <v>16</v>
      </c>
      <c r="C120" s="1" t="s">
        <v>29</v>
      </c>
      <c r="D120" s="1" t="s">
        <v>41</v>
      </c>
      <c r="E120" s="1" t="s">
        <v>36</v>
      </c>
      <c r="F120" s="1" t="s">
        <v>30</v>
      </c>
      <c r="G120" s="1" t="s">
        <v>31</v>
      </c>
      <c r="H120" s="1">
        <v>1</v>
      </c>
      <c r="I120" s="1">
        <v>3</v>
      </c>
      <c r="J120" s="1" t="s">
        <v>61</v>
      </c>
      <c r="K120" s="1" t="s">
        <v>37</v>
      </c>
      <c r="L120" s="1" t="s">
        <v>38</v>
      </c>
      <c r="M120" s="1" t="s">
        <v>39</v>
      </c>
      <c r="N120" s="1" t="s">
        <v>43</v>
      </c>
      <c r="O120" s="1" t="s">
        <v>63</v>
      </c>
    </row>
    <row r="121" spans="1:15" ht="15.75" x14ac:dyDescent="0.25">
      <c r="A121" s="1" t="s">
        <v>27</v>
      </c>
      <c r="B121" s="1" t="s">
        <v>16</v>
      </c>
      <c r="C121" s="1" t="s">
        <v>36</v>
      </c>
      <c r="D121" s="1" t="s">
        <v>18</v>
      </c>
      <c r="E121" s="1" t="s">
        <v>36</v>
      </c>
      <c r="F121" s="1" t="s">
        <v>42</v>
      </c>
      <c r="G121" s="1" t="s">
        <v>20</v>
      </c>
      <c r="H121" s="1">
        <v>4</v>
      </c>
      <c r="I121" s="1">
        <v>1</v>
      </c>
      <c r="J121" s="1" t="s">
        <v>61</v>
      </c>
      <c r="K121" s="1" t="s">
        <v>62</v>
      </c>
      <c r="L121" s="1" t="s">
        <v>54</v>
      </c>
      <c r="M121" s="1" t="s">
        <v>56</v>
      </c>
      <c r="N121" s="1" t="s">
        <v>23</v>
      </c>
      <c r="O121" s="1" t="s">
        <v>26</v>
      </c>
    </row>
    <row r="122" spans="1:15" ht="15.75" x14ac:dyDescent="0.25">
      <c r="A122" s="1" t="s">
        <v>47</v>
      </c>
      <c r="B122" s="1" t="s">
        <v>35</v>
      </c>
      <c r="C122" s="1" t="s">
        <v>29</v>
      </c>
      <c r="D122" s="1" t="s">
        <v>55</v>
      </c>
      <c r="E122" s="1" t="s">
        <v>29</v>
      </c>
      <c r="F122" s="1" t="s">
        <v>30</v>
      </c>
      <c r="G122" s="1" t="s">
        <v>31</v>
      </c>
      <c r="H122" s="1">
        <v>5</v>
      </c>
      <c r="I122" s="1">
        <v>1</v>
      </c>
      <c r="J122" s="1" t="s">
        <v>60</v>
      </c>
      <c r="K122" s="1" t="s">
        <v>19</v>
      </c>
      <c r="L122" s="1" t="s">
        <v>38</v>
      </c>
      <c r="M122" s="1" t="s">
        <v>49</v>
      </c>
      <c r="N122" s="1" t="s">
        <v>44</v>
      </c>
      <c r="O122" s="1" t="s">
        <v>46</v>
      </c>
    </row>
    <row r="123" spans="1:15" ht="15.75" x14ac:dyDescent="0.25">
      <c r="A123" s="1" t="s">
        <v>50</v>
      </c>
      <c r="B123" s="1" t="s">
        <v>35</v>
      </c>
      <c r="C123" s="1" t="s">
        <v>29</v>
      </c>
      <c r="D123" s="1" t="s">
        <v>18</v>
      </c>
      <c r="E123" s="1" t="s">
        <v>29</v>
      </c>
      <c r="F123" s="1" t="s">
        <v>30</v>
      </c>
      <c r="G123" s="1" t="s">
        <v>21</v>
      </c>
      <c r="H123" s="1">
        <v>4</v>
      </c>
      <c r="I123" s="1">
        <v>2</v>
      </c>
      <c r="J123" s="1" t="s">
        <v>22</v>
      </c>
      <c r="K123" s="1" t="s">
        <v>37</v>
      </c>
      <c r="L123" s="1" t="s">
        <v>38</v>
      </c>
      <c r="M123" s="1" t="s">
        <v>39</v>
      </c>
      <c r="N123" s="1" t="s">
        <v>23</v>
      </c>
      <c r="O123" s="1" t="s">
        <v>63</v>
      </c>
    </row>
    <row r="126" spans="1:15" ht="27" thickBot="1" x14ac:dyDescent="0.45">
      <c r="A126" s="5" t="s">
        <v>111</v>
      </c>
    </row>
    <row r="127" spans="1:15" ht="16.5" thickTop="1" x14ac:dyDescent="0.25">
      <c r="A127" s="1"/>
      <c r="B127" s="1"/>
      <c r="C127" s="1"/>
      <c r="D127" s="1"/>
      <c r="E127" s="1"/>
      <c r="F127" s="1"/>
      <c r="G127" s="1"/>
    </row>
    <row r="128" spans="1:15" ht="21.75" thickBot="1" x14ac:dyDescent="0.4">
      <c r="A128" s="8" t="s">
        <v>65</v>
      </c>
      <c r="B128" s="2">
        <f>COUNTA(A4:A123)</f>
        <v>120</v>
      </c>
      <c r="C128" s="1"/>
      <c r="F128" s="1"/>
      <c r="G128" s="1"/>
    </row>
    <row r="129" spans="1:15" ht="15.75" x14ac:dyDescent="0.25">
      <c r="C129" s="1"/>
      <c r="F129" s="1"/>
    </row>
    <row r="130" spans="1:15" ht="21.75" thickBot="1" x14ac:dyDescent="0.4">
      <c r="A130" s="23" t="s">
        <v>72</v>
      </c>
      <c r="B130" s="23"/>
      <c r="C130" s="1"/>
      <c r="D130" s="23" t="s">
        <v>68</v>
      </c>
      <c r="E130" s="23"/>
      <c r="M130" s="23" t="s">
        <v>85</v>
      </c>
      <c r="N130" s="23"/>
    </row>
    <row r="131" spans="1:15" ht="15.75" x14ac:dyDescent="0.25">
      <c r="A131" s="1" t="s">
        <v>67</v>
      </c>
      <c r="B131" s="7">
        <f>COUNTIF(C4:C123,"No")/B128</f>
        <v>0.375</v>
      </c>
      <c r="C131" s="1"/>
      <c r="D131" t="s">
        <v>70</v>
      </c>
      <c r="E131" s="1">
        <f>COUNTIF(E4:E123, "No")</f>
        <v>34</v>
      </c>
      <c r="M131" s="1" t="s">
        <v>86</v>
      </c>
      <c r="N131" s="7">
        <f>COUNTIF($J$4:$J$123, "Lost Job/Income")/$B$128</f>
        <v>0.25</v>
      </c>
    </row>
    <row r="132" spans="1:15" ht="15.75" x14ac:dyDescent="0.25">
      <c r="A132" s="1" t="s">
        <v>66</v>
      </c>
      <c r="B132" s="7">
        <f>COUNTIF(C4:C123,"Yes")/B128</f>
        <v>0.29166666666666669</v>
      </c>
      <c r="C132" s="1"/>
      <c r="D132" s="1" t="s">
        <v>69</v>
      </c>
      <c r="E132" s="1">
        <f>COUNTIF(E4:E123, "Yes")</f>
        <v>41</v>
      </c>
      <c r="M132" s="1" t="s">
        <v>87</v>
      </c>
      <c r="N132" s="7">
        <f>COUNTIF($J$4:$J$123, "Slight Decrease")/$B$128</f>
        <v>0.27500000000000002</v>
      </c>
    </row>
    <row r="133" spans="1:15" ht="15.75" x14ac:dyDescent="0.25">
      <c r="A133" t="s">
        <v>112</v>
      </c>
      <c r="B133" s="6">
        <f>COUNTIF(C4:C123,"Not Sure")/B128</f>
        <v>0.33333333333333331</v>
      </c>
      <c r="C133" s="1"/>
      <c r="D133" s="1" t="s">
        <v>71</v>
      </c>
      <c r="E133" s="1">
        <f>COUNTIF(E4:E123, "Sometimes")</f>
        <v>45</v>
      </c>
      <c r="M133" s="1" t="s">
        <v>88</v>
      </c>
      <c r="N133" s="7">
        <f>COUNTIF($J$4:$J$123, "No Impact")/$B$128</f>
        <v>0.19166666666666668</v>
      </c>
    </row>
    <row r="134" spans="1:15" ht="15.75" x14ac:dyDescent="0.25">
      <c r="D134" s="1"/>
      <c r="E134" s="1"/>
      <c r="F134" s="1"/>
      <c r="M134" s="1" t="s">
        <v>90</v>
      </c>
      <c r="N134" s="7">
        <f>COUNTIF($J$4:$J$123, "Income Increased")/$B$128</f>
        <v>0.10833333333333334</v>
      </c>
    </row>
    <row r="135" spans="1:15" ht="21.75" thickBot="1" x14ac:dyDescent="0.4">
      <c r="A135" s="23" t="s">
        <v>73</v>
      </c>
      <c r="B135" s="23"/>
      <c r="C135" s="1"/>
      <c r="D135" s="23" t="s">
        <v>84</v>
      </c>
      <c r="E135" s="23"/>
      <c r="F135" s="1"/>
      <c r="G135" s="23" t="s">
        <v>11</v>
      </c>
      <c r="H135" s="23"/>
      <c r="J135" s="23" t="s">
        <v>13</v>
      </c>
      <c r="K135" s="23"/>
      <c r="N135" s="1"/>
    </row>
    <row r="136" spans="1:15" ht="15.75" x14ac:dyDescent="0.25">
      <c r="A136" s="1" t="s">
        <v>74</v>
      </c>
      <c r="B136" s="7">
        <f>COUNTIF(F3:F123,"&lt;2 hours")/B128</f>
        <v>0.24166666666666667</v>
      </c>
      <c r="C136" s="1"/>
      <c r="D136" s="1" t="s">
        <v>74</v>
      </c>
      <c r="E136" s="7">
        <f>COUNTIF(G10:G128,"&lt;2 hours")/B128</f>
        <v>0.10833333333333334</v>
      </c>
      <c r="F136" s="1"/>
      <c r="G136" s="1" t="s">
        <v>95</v>
      </c>
      <c r="H136" s="1">
        <f>COUNTIF($L$4:$L$123,"Strongly Agree")</f>
        <v>34</v>
      </c>
      <c r="I136" s="1"/>
      <c r="J136" s="1" t="s">
        <v>91</v>
      </c>
      <c r="K136" s="1">
        <f>COUNTIF($N$4:$N$123,"Never")</f>
        <v>22</v>
      </c>
      <c r="N136" s="1"/>
    </row>
    <row r="137" spans="1:15" ht="15.75" x14ac:dyDescent="0.25">
      <c r="A137" s="1" t="s">
        <v>75</v>
      </c>
      <c r="B137" s="7">
        <f>COUNTIF(F4:F123,"2–4 hours")/B128</f>
        <v>0.23333333333333334</v>
      </c>
      <c r="C137" s="1"/>
      <c r="D137" s="1" t="s">
        <v>75</v>
      </c>
      <c r="E137" s="7">
        <f>COUNTIF(G11:G128,"2–4 hours")/B128</f>
        <v>0.18333333333333332</v>
      </c>
      <c r="F137" s="1"/>
      <c r="G137" s="1" t="s">
        <v>96</v>
      </c>
      <c r="H137" s="1">
        <f>COUNTIF($L$4:$L$123,"Agree")</f>
        <v>25</v>
      </c>
      <c r="I137" s="1"/>
      <c r="J137" t="s">
        <v>92</v>
      </c>
      <c r="K137" s="1">
        <f>COUNTIF($N$4:$N$123,"Rarely")</f>
        <v>15</v>
      </c>
      <c r="N137" s="1"/>
    </row>
    <row r="138" spans="1:15" ht="15.75" x14ac:dyDescent="0.25">
      <c r="A138" s="1" t="s">
        <v>76</v>
      </c>
      <c r="B138" s="7">
        <f>COUNTIF(F4:F123,"4–6 hours")/B128</f>
        <v>0.2</v>
      </c>
      <c r="C138" s="1"/>
      <c r="D138" s="1" t="s">
        <v>76</v>
      </c>
      <c r="E138" s="7">
        <f>COUNTIF(G11:G128,"4–6 hours")/B128</f>
        <v>0.19166666666666668</v>
      </c>
      <c r="F138" s="1"/>
      <c r="G138" s="1" t="s">
        <v>97</v>
      </c>
      <c r="H138" s="1">
        <f>COUNTIF($L$4:$L$123,"Neutral")</f>
        <v>22</v>
      </c>
      <c r="I138" s="1"/>
      <c r="J138" s="1" t="s">
        <v>106</v>
      </c>
      <c r="K138" s="1">
        <f>COUNTIF($N$4:$N$123,"Few times a week")</f>
        <v>29</v>
      </c>
      <c r="N138" s="1"/>
    </row>
    <row r="139" spans="1:15" ht="15.75" x14ac:dyDescent="0.25">
      <c r="A139" s="1" t="s">
        <v>77</v>
      </c>
      <c r="B139" s="7">
        <f>COUNTIF(F4:F123,"6–8 hours")/B128</f>
        <v>0.19166666666666668</v>
      </c>
      <c r="C139" s="1"/>
      <c r="D139" s="1" t="s">
        <v>77</v>
      </c>
      <c r="E139" s="7">
        <f>COUNTIF(G11:G128,"6–8 hours")/B128</f>
        <v>0.19166666666666668</v>
      </c>
      <c r="F139" s="1"/>
      <c r="G139" s="1" t="s">
        <v>98</v>
      </c>
      <c r="H139" s="1">
        <f>COUNTIF($L$4:$L$123,"Disagree")</f>
        <v>18</v>
      </c>
      <c r="I139" s="1"/>
      <c r="J139" s="1" t="s">
        <v>107</v>
      </c>
      <c r="K139" s="1">
        <f>COUNTIF($N$4:$N$123,"Once a day")</f>
        <v>31</v>
      </c>
      <c r="N139" s="1"/>
    </row>
    <row r="140" spans="1:15" ht="15.75" x14ac:dyDescent="0.25">
      <c r="A140" s="1" t="s">
        <v>78</v>
      </c>
      <c r="B140" s="7">
        <f>COUNTIF(F4:F123,"8+ hours")/B128</f>
        <v>0.13333333333333333</v>
      </c>
      <c r="C140" s="1"/>
      <c r="D140" s="1" t="s">
        <v>78</v>
      </c>
      <c r="E140" s="7">
        <f>COUNTIF(G11:G128,"8+ hours")/B128</f>
        <v>0.26666666666666666</v>
      </c>
      <c r="F140" s="1"/>
      <c r="G140" s="1" t="s">
        <v>99</v>
      </c>
      <c r="H140" s="1">
        <f>COUNTIF($L$4:$L$123,"Strongly Disagree")</f>
        <v>21</v>
      </c>
      <c r="I140" s="1"/>
      <c r="J140" s="1" t="s">
        <v>108</v>
      </c>
      <c r="K140" s="1">
        <f>COUNTIF($N$4:$N$123,"Multiple times a day")</f>
        <v>23</v>
      </c>
      <c r="N140" s="1"/>
    </row>
    <row r="141" spans="1:15" ht="15.75" customHeight="1" x14ac:dyDescent="0.3">
      <c r="A141" s="1"/>
      <c r="B141" s="1"/>
      <c r="C141" s="1"/>
      <c r="D141" s="1"/>
      <c r="E141" s="1"/>
      <c r="F141" s="1"/>
      <c r="H141" s="11"/>
      <c r="I141" s="1"/>
      <c r="J141" s="1"/>
      <c r="K141" s="1"/>
      <c r="N141" s="1"/>
    </row>
    <row r="142" spans="1:15" ht="21.75" thickBot="1" x14ac:dyDescent="0.4">
      <c r="A142" s="23" t="s">
        <v>7</v>
      </c>
      <c r="B142" s="23"/>
      <c r="C142" s="1"/>
      <c r="D142" s="23" t="s">
        <v>8</v>
      </c>
      <c r="E142" s="23"/>
      <c r="F142" s="1"/>
      <c r="G142" s="23" t="s">
        <v>12</v>
      </c>
      <c r="H142" s="23"/>
      <c r="J142" s="23" t="s">
        <v>14</v>
      </c>
      <c r="K142" s="23"/>
      <c r="M142" s="23" t="s">
        <v>10</v>
      </c>
      <c r="N142" s="23"/>
    </row>
    <row r="143" spans="1:15" ht="15.75" x14ac:dyDescent="0.25">
      <c r="A143" s="9" t="s">
        <v>82</v>
      </c>
      <c r="B143" s="7">
        <f>COUNTIF($H$3:$H$123,"1")/$B$128</f>
        <v>0.14166666666666666</v>
      </c>
      <c r="C143" s="1"/>
      <c r="D143" s="9" t="s">
        <v>82</v>
      </c>
      <c r="E143" s="7">
        <f>COUNTIF($I$3:$I$123,"1")/$B$128</f>
        <v>0.25</v>
      </c>
      <c r="F143" s="1"/>
      <c r="G143" s="1" t="s">
        <v>100</v>
      </c>
      <c r="H143" s="7">
        <f>COUNTIF($M$4:$M$123,"Managing Kids")/B128</f>
        <v>0.15</v>
      </c>
      <c r="I143" s="1"/>
      <c r="J143" s="1" t="s">
        <v>109</v>
      </c>
      <c r="K143" s="1">
        <f>COUNTIF($O$4:$O$123, "Online learning is tough")</f>
        <v>23</v>
      </c>
      <c r="M143" s="1" t="s">
        <v>91</v>
      </c>
      <c r="N143" s="7">
        <f>COUNTIF($K$4:$K$123, "Never")/$B$128</f>
        <v>7.4999999999999997E-2</v>
      </c>
      <c r="O143" s="1"/>
    </row>
    <row r="144" spans="1:15" ht="15.75" x14ac:dyDescent="0.25">
      <c r="A144" s="10" t="s">
        <v>83</v>
      </c>
      <c r="B144" s="7">
        <f>COUNTIF($H$3:$H$123,"2")/$B$128</f>
        <v>0.15833333333333333</v>
      </c>
      <c r="C144" s="1"/>
      <c r="D144" s="10" t="s">
        <v>83</v>
      </c>
      <c r="E144" s="7">
        <f>COUNTIF($I$3:$I$123,"2")/$B$128</f>
        <v>0.25833333333333336</v>
      </c>
      <c r="F144" s="1"/>
      <c r="G144" s="1" t="s">
        <v>101</v>
      </c>
      <c r="H144" s="7">
        <f>COUNTIF($M$4:$M$123,"Online Learning")/B128</f>
        <v>0.15</v>
      </c>
      <c r="I144" s="1"/>
      <c r="J144" s="1" t="s">
        <v>46</v>
      </c>
      <c r="K144" s="1">
        <f>COUNTIF($O$4:$O$123, "Preparedness is key")</f>
        <v>16</v>
      </c>
      <c r="M144" s="1" t="s">
        <v>92</v>
      </c>
      <c r="N144" s="7">
        <f>COUNTIF($K$4:$K$123, "Rarely")/$B$128</f>
        <v>0.11666666666666667</v>
      </c>
      <c r="O144" s="1"/>
    </row>
    <row r="145" spans="1:15" ht="15.75" x14ac:dyDescent="0.25">
      <c r="A145" s="1" t="s">
        <v>79</v>
      </c>
      <c r="B145" s="7">
        <f>COUNTIF($H$3:$H$123,"3")/$B$128</f>
        <v>0.22500000000000001</v>
      </c>
      <c r="C145" s="1"/>
      <c r="D145" s="1" t="s">
        <v>79</v>
      </c>
      <c r="E145" s="7">
        <f>COUNTIF($I$3:$I$123,"3")/$B$128</f>
        <v>0.16666666666666666</v>
      </c>
      <c r="F145" s="1"/>
      <c r="G145" s="1" t="s">
        <v>102</v>
      </c>
      <c r="H145" s="7">
        <f>COUNTIF($M$4:$M$123,"Healthcare Access")/B128</f>
        <v>0.14166666666666666</v>
      </c>
      <c r="I145" s="1"/>
      <c r="J145" s="1" t="s">
        <v>26</v>
      </c>
      <c r="K145" s="1">
        <f>COUNTIF($O$4:$O$123, "Family is important")</f>
        <v>24</v>
      </c>
      <c r="M145" s="1" t="s">
        <v>71</v>
      </c>
      <c r="N145" s="7">
        <f>COUNTIF($K$4:$K$123, "Sometimes")/$B$128</f>
        <v>0.11666666666666667</v>
      </c>
      <c r="O145" s="1"/>
    </row>
    <row r="146" spans="1:15" ht="15.75" x14ac:dyDescent="0.25">
      <c r="A146" s="1" t="s">
        <v>80</v>
      </c>
      <c r="B146" s="7">
        <f>COUNTIF($H$3:$H$123,"4")/$B$128</f>
        <v>0.25833333333333336</v>
      </c>
      <c r="C146" s="1"/>
      <c r="D146" s="1" t="s">
        <v>80</v>
      </c>
      <c r="E146" s="7">
        <f>COUNTIF($I$3:$I$123,"4")/$B$128</f>
        <v>0.16666666666666666</v>
      </c>
      <c r="F146" s="1"/>
      <c r="G146" s="1" t="s">
        <v>103</v>
      </c>
      <c r="H146" s="7">
        <f>COUNTIF($M$4:$M$123,"Fear of Infection")/B128</f>
        <v>0.17499999999999999</v>
      </c>
      <c r="I146" s="1"/>
      <c r="J146" s="1" t="s">
        <v>34</v>
      </c>
      <c r="K146" s="1">
        <f>COUNTIF($O$4:$O$123, "Mental health matters")</f>
        <v>16</v>
      </c>
      <c r="M146" s="1" t="s">
        <v>94</v>
      </c>
      <c r="N146" s="7">
        <f>COUNTIF(K4:K123,"Mostly")/B128</f>
        <v>0.29166666666666669</v>
      </c>
      <c r="O146" s="1"/>
    </row>
    <row r="147" spans="1:15" ht="15.75" x14ac:dyDescent="0.25">
      <c r="A147" s="1" t="s">
        <v>81</v>
      </c>
      <c r="B147" s="7">
        <f>COUNTIF($H$3:$H$123,"5")/$B$128</f>
        <v>0.21666666666666667</v>
      </c>
      <c r="C147" s="1"/>
      <c r="D147" s="1" t="s">
        <v>81</v>
      </c>
      <c r="E147" s="7">
        <f>COUNTIF($I$3:$I$123,"5")/$B$128</f>
        <v>0.15833333333333333</v>
      </c>
      <c r="F147" s="1"/>
      <c r="G147" s="1" t="s">
        <v>104</v>
      </c>
      <c r="H147" s="7">
        <f>COUNTIF($M$4:$M$123,"isolation")/B128</f>
        <v>0.15833333333333333</v>
      </c>
      <c r="I147" s="1"/>
      <c r="J147" s="1" t="s">
        <v>57</v>
      </c>
      <c r="K147" s="1">
        <f>COUNTIF($O$4:$O$123, "Trust science")</f>
        <v>21</v>
      </c>
      <c r="M147" s="1" t="s">
        <v>93</v>
      </c>
      <c r="N147" s="7">
        <f>COUNTIF($K$4:$K$123, "Always")/$B$128</f>
        <v>0.4</v>
      </c>
      <c r="O147" s="1"/>
    </row>
    <row r="148" spans="1:15" ht="15.75" x14ac:dyDescent="0.25">
      <c r="F148" s="1"/>
      <c r="G148" s="1" t="s">
        <v>105</v>
      </c>
      <c r="H148" s="7">
        <f>COUNTIF($M$4:$M$123,"Job Loss")/B128</f>
        <v>0.22500000000000001</v>
      </c>
      <c r="I148" s="1"/>
      <c r="J148" s="1" t="s">
        <v>40</v>
      </c>
      <c r="K148" s="1">
        <f>COUNTIF($O$4:$O$123, "Health is wealth")</f>
        <v>20</v>
      </c>
      <c r="O148" s="1"/>
    </row>
    <row r="149" spans="1:15" ht="15.75" x14ac:dyDescent="0.25">
      <c r="F149" s="1"/>
      <c r="G149" s="1"/>
      <c r="H149" s="1"/>
      <c r="I149" s="1"/>
      <c r="O149" s="1"/>
    </row>
    <row r="150" spans="1:15" ht="15.75" x14ac:dyDescent="0.25">
      <c r="F150" s="1"/>
      <c r="G150" s="1"/>
      <c r="I150" s="1"/>
      <c r="J150" s="1"/>
      <c r="K150" s="1"/>
      <c r="L150" s="1"/>
      <c r="M150" s="1"/>
      <c r="N150" s="1"/>
      <c r="O150" s="1"/>
    </row>
    <row r="151" spans="1:15" ht="27" thickBot="1" x14ac:dyDescent="0.45">
      <c r="A151" s="5" t="s">
        <v>110</v>
      </c>
      <c r="F151" s="1"/>
      <c r="G151" s="1"/>
      <c r="I151" s="1"/>
      <c r="J151" s="1"/>
      <c r="K151" s="1"/>
      <c r="L151" s="1"/>
      <c r="M151" s="1"/>
      <c r="N151" s="1"/>
      <c r="O151" s="1"/>
    </row>
    <row r="152" spans="1:15" ht="16.5" thickTop="1" x14ac:dyDescent="0.25">
      <c r="A152" s="1"/>
      <c r="B152" s="1"/>
      <c r="C152" s="1"/>
      <c r="D152" s="1"/>
      <c r="E152" s="1"/>
      <c r="F152" s="1"/>
      <c r="G152" s="1"/>
      <c r="M152" s="1"/>
      <c r="N152" s="1"/>
      <c r="O152" s="1"/>
    </row>
    <row r="153" spans="1:15" ht="15.75" x14ac:dyDescent="0.25">
      <c r="A153" s="1"/>
      <c r="B153" s="1"/>
      <c r="C153" s="1"/>
      <c r="D153" s="1"/>
      <c r="E153" s="1"/>
      <c r="F153" s="1"/>
      <c r="G153" s="1"/>
      <c r="M153" s="1"/>
      <c r="N153" s="1"/>
      <c r="O153" s="1"/>
    </row>
    <row r="154" spans="1:15" ht="15.75" x14ac:dyDescent="0.25">
      <c r="M154" s="1"/>
      <c r="N154" s="1"/>
      <c r="O154" s="1"/>
    </row>
    <row r="155" spans="1:15" ht="15.75" x14ac:dyDescent="0.25">
      <c r="M155" s="1"/>
      <c r="N155" s="1"/>
      <c r="O155" s="1"/>
    </row>
    <row r="156" spans="1:15" ht="15.75" x14ac:dyDescent="0.25">
      <c r="M156" s="1"/>
      <c r="N156" s="1"/>
      <c r="O156" s="1"/>
    </row>
    <row r="166" spans="8:12" ht="15.75" x14ac:dyDescent="0.25">
      <c r="H166" s="1"/>
      <c r="I166" s="1"/>
      <c r="J166" s="1"/>
      <c r="K166" s="1"/>
      <c r="L166" s="1"/>
    </row>
  </sheetData>
  <mergeCells count="13">
    <mergeCell ref="H1:I1"/>
    <mergeCell ref="A135:B135"/>
    <mergeCell ref="A142:B142"/>
    <mergeCell ref="D142:E142"/>
    <mergeCell ref="D135:E135"/>
    <mergeCell ref="A130:B130"/>
    <mergeCell ref="D130:E130"/>
    <mergeCell ref="J135:K135"/>
    <mergeCell ref="J142:K142"/>
    <mergeCell ref="M130:N130"/>
    <mergeCell ref="M142:N142"/>
    <mergeCell ref="G142:H142"/>
    <mergeCell ref="G135:H13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192EE-012F-4D5A-84D5-869899E31CF5}">
  <dimension ref="A1:R93"/>
  <sheetViews>
    <sheetView tabSelected="1" zoomScale="87" zoomScaleNormal="160" workbookViewId="0">
      <selection activeCell="Q64" sqref="Q64"/>
    </sheetView>
  </sheetViews>
  <sheetFormatPr defaultRowHeight="15" x14ac:dyDescent="0.25"/>
  <cols>
    <col min="1" max="1" width="44.140625" bestFit="1" customWidth="1"/>
    <col min="2" max="2" width="31.42578125" bestFit="1" customWidth="1"/>
    <col min="3" max="3" width="46.28515625" bestFit="1" customWidth="1"/>
    <col min="4" max="4" width="18.140625" customWidth="1"/>
    <col min="6" max="6" width="15.7109375" bestFit="1" customWidth="1"/>
    <col min="7" max="7" width="49.140625" bestFit="1" customWidth="1"/>
    <col min="12" max="12" width="18.85546875" bestFit="1" customWidth="1"/>
    <col min="13" max="13" width="45" bestFit="1" customWidth="1"/>
    <col min="16" max="16" width="9.5703125" customWidth="1"/>
    <col min="17" max="17" width="20" bestFit="1" customWidth="1"/>
    <col min="18" max="18" width="30.28515625" bestFit="1" customWidth="1"/>
  </cols>
  <sheetData>
    <row r="1" spans="1:13" ht="18" thickBot="1" x14ac:dyDescent="0.35">
      <c r="A1" s="13" t="s">
        <v>113</v>
      </c>
      <c r="B1" s="1" t="s">
        <v>115</v>
      </c>
      <c r="C1" s="1" t="s">
        <v>116</v>
      </c>
      <c r="D1" s="16" t="s">
        <v>117</v>
      </c>
      <c r="F1" s="13" t="s">
        <v>113</v>
      </c>
      <c r="G1" s="1" t="s">
        <v>116</v>
      </c>
      <c r="L1" s="13" t="s">
        <v>113</v>
      </c>
      <c r="M1" s="1" t="s">
        <v>118</v>
      </c>
    </row>
    <row r="2" spans="1:13" ht="16.5" thickTop="1" x14ac:dyDescent="0.25">
      <c r="A2" s="14" t="s">
        <v>53</v>
      </c>
      <c r="B2" s="15">
        <v>3.4615384615384617</v>
      </c>
      <c r="C2" s="15">
        <v>2.9230769230769229</v>
      </c>
      <c r="D2" s="12">
        <f>GETPIVOTDATA("Average of Mental Health Rating (Before COVID)",$A$1,"Age Group","Elderly (60+)")-GETPIVOTDATA("Average of Mental Health Rating (During COVID)",$A$1,"Age Group","Elderly (60+)")</f>
        <v>0.53846153846153877</v>
      </c>
      <c r="F2" s="14" t="s">
        <v>42</v>
      </c>
      <c r="G2" s="15">
        <v>2.6428571428571428</v>
      </c>
      <c r="L2" s="14" t="s">
        <v>28</v>
      </c>
      <c r="M2" s="17">
        <v>30</v>
      </c>
    </row>
    <row r="3" spans="1:13" ht="15.75" x14ac:dyDescent="0.25">
      <c r="A3" s="14" t="s">
        <v>50</v>
      </c>
      <c r="B3" s="15">
        <v>3.074074074074074</v>
      </c>
      <c r="C3" s="15">
        <v>2.6296296296296298</v>
      </c>
      <c r="D3" s="12">
        <f>GETPIVOTDATA("Average of Mental Health Rating (Before COVID)",$A$1,"Age Group","Middle-Aged Adult (36-60)")-GETPIVOTDATA("Average of Mental Health Rating (During COVID)",$A$1,"Age Group","Middle-Aged Adult (36-60)")</f>
        <v>0.4444444444444442</v>
      </c>
      <c r="F3" s="14" t="s">
        <v>30</v>
      </c>
      <c r="G3" s="15">
        <v>2.5217391304347827</v>
      </c>
      <c r="L3" s="18" t="s">
        <v>89</v>
      </c>
      <c r="M3" s="17">
        <v>7</v>
      </c>
    </row>
    <row r="4" spans="1:13" ht="15.75" x14ac:dyDescent="0.25">
      <c r="A4" s="14" t="s">
        <v>47</v>
      </c>
      <c r="B4" s="15">
        <v>3.1764705882352939</v>
      </c>
      <c r="C4" s="15">
        <v>2.6470588235294117</v>
      </c>
      <c r="D4" s="12">
        <f>GETPIVOTDATA("Average of Mental Health Rating (Before COVID)",$A$1,"Age Group","Pre-Teen (5-12)")-GETPIVOTDATA("Average of Mental Health Rating (During COVID)",$A$1,"Age Group","Pre-Teen (5-12)")</f>
        <v>0.52941176470588225</v>
      </c>
      <c r="F4" s="14" t="s">
        <v>31</v>
      </c>
      <c r="G4" s="15">
        <v>2.8333333333333335</v>
      </c>
      <c r="L4" s="18" t="s">
        <v>22</v>
      </c>
      <c r="M4" s="17">
        <v>4</v>
      </c>
    </row>
    <row r="5" spans="1:13" ht="15.75" x14ac:dyDescent="0.25">
      <c r="A5" s="14" t="s">
        <v>15</v>
      </c>
      <c r="B5" s="15">
        <v>3.3333333333333335</v>
      </c>
      <c r="C5" s="15">
        <v>3.3333333333333335</v>
      </c>
      <c r="D5" s="12">
        <f>GETPIVOTDATA("Average of Mental Health Rating (Before COVID)",$A$1,"Age Group","Teen (13-19)")-GETPIVOTDATA("Average of Mental Health Rating (During COVID)",$A$1,"Age Group","Teen (13-19)")</f>
        <v>0</v>
      </c>
      <c r="F5" s="14" t="s">
        <v>21</v>
      </c>
      <c r="G5" s="15">
        <v>2.8461538461538463</v>
      </c>
      <c r="L5" s="18" t="s">
        <v>60</v>
      </c>
      <c r="M5" s="17">
        <v>6</v>
      </c>
    </row>
    <row r="6" spans="1:13" ht="15.75" x14ac:dyDescent="0.25">
      <c r="A6" s="14" t="s">
        <v>27</v>
      </c>
      <c r="B6" s="15">
        <v>3.2888888888888888</v>
      </c>
      <c r="C6" s="15">
        <v>2.5111111111111111</v>
      </c>
      <c r="D6" s="12">
        <f>GETPIVOTDATA("Average of Mental Health Rating (Before COVID)",$A$1,"Age Group","Young Adult (20-35)")-GETPIVOTDATA("Average of Mental Health Rating (During COVID)",$A$1,"Age Group","Young Adult (20-35)")</f>
        <v>0.77777777777777768</v>
      </c>
      <c r="F6" s="14" t="s">
        <v>20</v>
      </c>
      <c r="G6" s="15">
        <v>2.7272727272727271</v>
      </c>
      <c r="L6" s="18" t="s">
        <v>51</v>
      </c>
      <c r="M6" s="17">
        <v>4</v>
      </c>
    </row>
    <row r="7" spans="1:13" ht="15.75" x14ac:dyDescent="0.25">
      <c r="A7" s="14" t="s">
        <v>114</v>
      </c>
      <c r="B7" s="15">
        <v>3.25</v>
      </c>
      <c r="C7" s="15">
        <v>2.7250000000000001</v>
      </c>
      <c r="D7" s="12">
        <f>GETPIVOTDATA("Average of Mental Health Rating (Before COVID)",$A$1)-GETPIVOTDATA("Average of Mental Health Rating (During COVID)",$A$1)</f>
        <v>0.52499999999999991</v>
      </c>
      <c r="F7" s="14" t="s">
        <v>114</v>
      </c>
      <c r="G7" s="17">
        <v>2.7250000000000001</v>
      </c>
      <c r="L7" s="18" t="s">
        <v>61</v>
      </c>
      <c r="M7" s="17">
        <v>9</v>
      </c>
    </row>
    <row r="8" spans="1:13" ht="15.75" x14ac:dyDescent="0.25">
      <c r="L8" s="14" t="s">
        <v>58</v>
      </c>
      <c r="M8" s="17">
        <v>22</v>
      </c>
    </row>
    <row r="9" spans="1:13" ht="15.75" x14ac:dyDescent="0.25">
      <c r="L9" s="18" t="s">
        <v>89</v>
      </c>
      <c r="M9" s="17">
        <v>2</v>
      </c>
    </row>
    <row r="10" spans="1:13" ht="15.75" x14ac:dyDescent="0.25">
      <c r="L10" s="18" t="s">
        <v>22</v>
      </c>
      <c r="M10" s="17">
        <v>4</v>
      </c>
    </row>
    <row r="11" spans="1:13" ht="15.75" x14ac:dyDescent="0.25">
      <c r="L11" s="18" t="s">
        <v>60</v>
      </c>
      <c r="M11" s="17">
        <v>3</v>
      </c>
    </row>
    <row r="12" spans="1:13" ht="15.75" x14ac:dyDescent="0.25">
      <c r="L12" s="18" t="s">
        <v>51</v>
      </c>
      <c r="M12" s="17">
        <v>7</v>
      </c>
    </row>
    <row r="13" spans="1:13" ht="15.75" x14ac:dyDescent="0.25">
      <c r="L13" s="18" t="s">
        <v>61</v>
      </c>
      <c r="M13" s="17">
        <v>6</v>
      </c>
    </row>
    <row r="14" spans="1:13" ht="15.75" x14ac:dyDescent="0.25">
      <c r="L14" s="14" t="s">
        <v>16</v>
      </c>
      <c r="M14" s="17">
        <v>32</v>
      </c>
    </row>
    <row r="15" spans="1:13" ht="15.75" x14ac:dyDescent="0.25">
      <c r="L15" s="18" t="s">
        <v>89</v>
      </c>
      <c r="M15" s="17">
        <v>3</v>
      </c>
    </row>
    <row r="16" spans="1:13" ht="15.75" x14ac:dyDescent="0.25">
      <c r="L16" s="18" t="s">
        <v>22</v>
      </c>
      <c r="M16" s="17">
        <v>10</v>
      </c>
    </row>
    <row r="17" spans="1:13" ht="15.75" x14ac:dyDescent="0.25">
      <c r="L17" s="18" t="s">
        <v>60</v>
      </c>
      <c r="M17" s="17">
        <v>6</v>
      </c>
    </row>
    <row r="18" spans="1:13" ht="15.75" x14ac:dyDescent="0.25">
      <c r="L18" s="18" t="s">
        <v>51</v>
      </c>
      <c r="M18" s="17">
        <v>4</v>
      </c>
    </row>
    <row r="19" spans="1:13" ht="15.75" x14ac:dyDescent="0.25">
      <c r="L19" s="18" t="s">
        <v>61</v>
      </c>
      <c r="M19" s="17">
        <v>9</v>
      </c>
    </row>
    <row r="20" spans="1:13" ht="15.75" x14ac:dyDescent="0.25">
      <c r="L20" s="14" t="s">
        <v>35</v>
      </c>
      <c r="M20" s="17">
        <v>36</v>
      </c>
    </row>
    <row r="21" spans="1:13" ht="15.75" x14ac:dyDescent="0.25">
      <c r="L21" s="18" t="s">
        <v>89</v>
      </c>
      <c r="M21" s="17">
        <v>1</v>
      </c>
    </row>
    <row r="22" spans="1:13" ht="15.75" x14ac:dyDescent="0.25">
      <c r="L22" s="18" t="s">
        <v>22</v>
      </c>
      <c r="M22" s="17">
        <v>12</v>
      </c>
    </row>
    <row r="23" spans="1:13" ht="15.75" x14ac:dyDescent="0.25">
      <c r="L23" s="18" t="s">
        <v>60</v>
      </c>
      <c r="M23" s="17">
        <v>8</v>
      </c>
    </row>
    <row r="24" spans="1:13" ht="15.75" x14ac:dyDescent="0.25">
      <c r="L24" s="18" t="s">
        <v>51</v>
      </c>
      <c r="M24" s="17">
        <v>6</v>
      </c>
    </row>
    <row r="25" spans="1:13" ht="15.75" x14ac:dyDescent="0.25">
      <c r="L25" s="18" t="s">
        <v>61</v>
      </c>
      <c r="M25" s="17">
        <v>9</v>
      </c>
    </row>
    <row r="26" spans="1:13" ht="15.75" x14ac:dyDescent="0.25">
      <c r="L26" s="14" t="s">
        <v>114</v>
      </c>
      <c r="M26" s="17">
        <v>120</v>
      </c>
    </row>
    <row r="30" spans="1:13" ht="15.75" x14ac:dyDescent="0.25">
      <c r="L30" s="13" t="s">
        <v>113</v>
      </c>
      <c r="M30" s="1" t="s">
        <v>120</v>
      </c>
    </row>
    <row r="31" spans="1:13" ht="15.75" x14ac:dyDescent="0.25">
      <c r="A31" s="13" t="s">
        <v>113</v>
      </c>
      <c r="B31" s="1" t="s">
        <v>119</v>
      </c>
      <c r="L31" s="14" t="s">
        <v>53</v>
      </c>
      <c r="M31" s="17">
        <v>13</v>
      </c>
    </row>
    <row r="32" spans="1:13" ht="15.75" x14ac:dyDescent="0.25">
      <c r="A32" s="14" t="s">
        <v>53</v>
      </c>
      <c r="B32" s="17">
        <v>13</v>
      </c>
      <c r="L32" s="18" t="s">
        <v>42</v>
      </c>
      <c r="M32" s="17">
        <v>2</v>
      </c>
    </row>
    <row r="33" spans="1:13" ht="15.75" x14ac:dyDescent="0.25">
      <c r="A33" s="18" t="s">
        <v>37</v>
      </c>
      <c r="B33" s="17">
        <v>7</v>
      </c>
      <c r="L33" s="18" t="s">
        <v>30</v>
      </c>
      <c r="M33" s="17">
        <v>3</v>
      </c>
    </row>
    <row r="34" spans="1:13" ht="15.75" x14ac:dyDescent="0.25">
      <c r="A34" s="18" t="s">
        <v>62</v>
      </c>
      <c r="B34" s="17">
        <v>5</v>
      </c>
      <c r="L34" s="18" t="s">
        <v>31</v>
      </c>
      <c r="M34" s="17">
        <v>1</v>
      </c>
    </row>
    <row r="35" spans="1:13" ht="15.75" x14ac:dyDescent="0.25">
      <c r="A35" s="18" t="s">
        <v>19</v>
      </c>
      <c r="B35" s="17">
        <v>1</v>
      </c>
      <c r="L35" s="18" t="s">
        <v>21</v>
      </c>
      <c r="M35" s="17">
        <v>3</v>
      </c>
    </row>
    <row r="36" spans="1:13" ht="15.75" x14ac:dyDescent="0.25">
      <c r="A36" s="14" t="s">
        <v>50</v>
      </c>
      <c r="B36" s="17">
        <v>27</v>
      </c>
      <c r="L36" s="18" t="s">
        <v>20</v>
      </c>
      <c r="M36" s="17">
        <v>4</v>
      </c>
    </row>
    <row r="37" spans="1:13" ht="15.75" x14ac:dyDescent="0.25">
      <c r="A37" s="18" t="s">
        <v>37</v>
      </c>
      <c r="B37" s="17">
        <v>11</v>
      </c>
      <c r="L37" s="14" t="s">
        <v>50</v>
      </c>
      <c r="M37" s="17">
        <v>27</v>
      </c>
    </row>
    <row r="38" spans="1:13" ht="15.75" x14ac:dyDescent="0.25">
      <c r="A38" s="18" t="s">
        <v>62</v>
      </c>
      <c r="B38" s="17">
        <v>6</v>
      </c>
      <c r="L38" s="18" t="s">
        <v>42</v>
      </c>
      <c r="M38" s="17">
        <v>1</v>
      </c>
    </row>
    <row r="39" spans="1:13" ht="15.75" x14ac:dyDescent="0.25">
      <c r="A39" s="18" t="s">
        <v>23</v>
      </c>
      <c r="B39" s="17">
        <v>3</v>
      </c>
      <c r="L39" s="18" t="s">
        <v>30</v>
      </c>
      <c r="M39" s="17">
        <v>6</v>
      </c>
    </row>
    <row r="40" spans="1:13" ht="15.75" x14ac:dyDescent="0.25">
      <c r="A40" s="18" t="s">
        <v>43</v>
      </c>
      <c r="B40" s="17">
        <v>4</v>
      </c>
      <c r="L40" s="18" t="s">
        <v>31</v>
      </c>
      <c r="M40" s="17">
        <v>8</v>
      </c>
    </row>
    <row r="41" spans="1:13" ht="15.75" x14ac:dyDescent="0.25">
      <c r="A41" s="18" t="s">
        <v>19</v>
      </c>
      <c r="B41" s="17">
        <v>3</v>
      </c>
      <c r="L41" s="18" t="s">
        <v>21</v>
      </c>
      <c r="M41" s="17">
        <v>7</v>
      </c>
    </row>
    <row r="42" spans="1:13" ht="15.75" x14ac:dyDescent="0.25">
      <c r="A42" s="14" t="s">
        <v>47</v>
      </c>
      <c r="B42" s="17">
        <v>17</v>
      </c>
      <c r="L42" s="18" t="s">
        <v>20</v>
      </c>
      <c r="M42" s="17">
        <v>5</v>
      </c>
    </row>
    <row r="43" spans="1:13" ht="15.75" x14ac:dyDescent="0.25">
      <c r="A43" s="18" t="s">
        <v>37</v>
      </c>
      <c r="B43" s="17">
        <v>7</v>
      </c>
      <c r="L43" s="14" t="s">
        <v>47</v>
      </c>
      <c r="M43" s="17">
        <v>17</v>
      </c>
    </row>
    <row r="44" spans="1:13" ht="15.75" x14ac:dyDescent="0.25">
      <c r="A44" s="18" t="s">
        <v>62</v>
      </c>
      <c r="B44" s="17">
        <v>4</v>
      </c>
      <c r="L44" s="18" t="s">
        <v>42</v>
      </c>
      <c r="M44" s="17">
        <v>4</v>
      </c>
    </row>
    <row r="45" spans="1:13" ht="15.75" x14ac:dyDescent="0.25">
      <c r="A45" s="18" t="s">
        <v>23</v>
      </c>
      <c r="B45" s="17">
        <v>2</v>
      </c>
      <c r="L45" s="18" t="s">
        <v>30</v>
      </c>
      <c r="M45" s="17">
        <v>3</v>
      </c>
    </row>
    <row r="46" spans="1:13" ht="15.75" x14ac:dyDescent="0.25">
      <c r="A46" s="18" t="s">
        <v>43</v>
      </c>
      <c r="B46" s="17">
        <v>2</v>
      </c>
      <c r="L46" s="18" t="s">
        <v>31</v>
      </c>
      <c r="M46" s="17">
        <v>1</v>
      </c>
    </row>
    <row r="47" spans="1:13" ht="15.75" x14ac:dyDescent="0.25">
      <c r="A47" s="18" t="s">
        <v>19</v>
      </c>
      <c r="B47" s="17">
        <v>2</v>
      </c>
      <c r="L47" s="18" t="s">
        <v>21</v>
      </c>
      <c r="M47" s="17">
        <v>3</v>
      </c>
    </row>
    <row r="48" spans="1:13" ht="15.75" x14ac:dyDescent="0.25">
      <c r="A48" s="14" t="s">
        <v>15</v>
      </c>
      <c r="B48" s="17">
        <v>18</v>
      </c>
      <c r="L48" s="18" t="s">
        <v>20</v>
      </c>
      <c r="M48" s="17">
        <v>6</v>
      </c>
    </row>
    <row r="49" spans="1:18" ht="15.75" x14ac:dyDescent="0.25">
      <c r="A49" s="18" t="s">
        <v>37</v>
      </c>
      <c r="B49" s="17">
        <v>5</v>
      </c>
      <c r="L49" s="14" t="s">
        <v>15</v>
      </c>
      <c r="M49" s="17">
        <v>18</v>
      </c>
    </row>
    <row r="50" spans="1:18" ht="15.75" x14ac:dyDescent="0.25">
      <c r="A50" s="18" t="s">
        <v>62</v>
      </c>
      <c r="B50" s="17">
        <v>6</v>
      </c>
      <c r="L50" s="18" t="s">
        <v>42</v>
      </c>
      <c r="M50" s="17">
        <v>2</v>
      </c>
    </row>
    <row r="51" spans="1:18" ht="15.75" x14ac:dyDescent="0.25">
      <c r="A51" s="18" t="s">
        <v>23</v>
      </c>
      <c r="B51" s="17">
        <v>3</v>
      </c>
      <c r="L51" s="18" t="s">
        <v>30</v>
      </c>
      <c r="M51" s="17">
        <v>2</v>
      </c>
    </row>
    <row r="52" spans="1:18" ht="15.75" x14ac:dyDescent="0.25">
      <c r="A52" s="18" t="s">
        <v>43</v>
      </c>
      <c r="B52" s="17">
        <v>2</v>
      </c>
      <c r="L52" s="18" t="s">
        <v>31</v>
      </c>
      <c r="M52" s="17">
        <v>4</v>
      </c>
    </row>
    <row r="53" spans="1:18" ht="15.75" x14ac:dyDescent="0.25">
      <c r="A53" s="18" t="s">
        <v>19</v>
      </c>
      <c r="B53" s="17">
        <v>2</v>
      </c>
      <c r="L53" s="18" t="s">
        <v>21</v>
      </c>
      <c r="M53" s="17">
        <v>7</v>
      </c>
    </row>
    <row r="54" spans="1:18" ht="15.75" x14ac:dyDescent="0.25">
      <c r="A54" s="14" t="s">
        <v>27</v>
      </c>
      <c r="B54" s="17">
        <v>45</v>
      </c>
      <c r="L54" s="18" t="s">
        <v>20</v>
      </c>
      <c r="M54" s="17">
        <v>3</v>
      </c>
    </row>
    <row r="55" spans="1:18" ht="15.75" x14ac:dyDescent="0.25">
      <c r="A55" s="18" t="s">
        <v>37</v>
      </c>
      <c r="B55" s="17">
        <v>18</v>
      </c>
      <c r="L55" s="14" t="s">
        <v>27</v>
      </c>
      <c r="M55" s="17">
        <v>45</v>
      </c>
    </row>
    <row r="56" spans="1:18" ht="15.75" x14ac:dyDescent="0.25">
      <c r="A56" s="18" t="s">
        <v>62</v>
      </c>
      <c r="B56" s="17">
        <v>14</v>
      </c>
      <c r="L56" s="18" t="s">
        <v>42</v>
      </c>
      <c r="M56" s="17">
        <v>5</v>
      </c>
    </row>
    <row r="57" spans="1:18" ht="15.75" x14ac:dyDescent="0.25">
      <c r="A57" s="18" t="s">
        <v>23</v>
      </c>
      <c r="B57" s="17">
        <v>1</v>
      </c>
      <c r="L57" s="18" t="s">
        <v>30</v>
      </c>
      <c r="M57" s="17">
        <v>9</v>
      </c>
    </row>
    <row r="58" spans="1:18" ht="15.75" x14ac:dyDescent="0.25">
      <c r="A58" s="18" t="s">
        <v>43</v>
      </c>
      <c r="B58" s="17">
        <v>6</v>
      </c>
      <c r="L58" s="18" t="s">
        <v>31</v>
      </c>
      <c r="M58" s="17">
        <v>10</v>
      </c>
    </row>
    <row r="59" spans="1:18" ht="15.75" x14ac:dyDescent="0.25">
      <c r="A59" s="18" t="s">
        <v>19</v>
      </c>
      <c r="B59" s="17">
        <v>6</v>
      </c>
      <c r="L59" s="18" t="s">
        <v>21</v>
      </c>
      <c r="M59" s="17">
        <v>6</v>
      </c>
    </row>
    <row r="60" spans="1:18" ht="15.75" x14ac:dyDescent="0.25">
      <c r="A60" s="14" t="s">
        <v>114</v>
      </c>
      <c r="B60" s="17">
        <v>120</v>
      </c>
      <c r="L60" s="18" t="s">
        <v>20</v>
      </c>
      <c r="M60" s="17">
        <v>15</v>
      </c>
    </row>
    <row r="61" spans="1:18" ht="15.75" x14ac:dyDescent="0.25">
      <c r="L61" s="14" t="s">
        <v>114</v>
      </c>
      <c r="M61" s="17">
        <v>120</v>
      </c>
    </row>
    <row r="63" spans="1:18" ht="15.75" x14ac:dyDescent="0.25">
      <c r="A63" s="13" t="s">
        <v>113</v>
      </c>
      <c r="B63" s="1" t="s">
        <v>121</v>
      </c>
      <c r="L63" s="19" t="s">
        <v>113</v>
      </c>
      <c r="M63" t="s">
        <v>116</v>
      </c>
      <c r="Q63" s="19" t="s">
        <v>113</v>
      </c>
      <c r="R63" t="s">
        <v>122</v>
      </c>
    </row>
    <row r="64" spans="1:18" ht="15.75" x14ac:dyDescent="0.25">
      <c r="A64" s="14" t="s">
        <v>53</v>
      </c>
      <c r="B64" s="17">
        <v>13</v>
      </c>
      <c r="L64" s="20" t="s">
        <v>33</v>
      </c>
      <c r="M64" s="12">
        <v>2.2758620689655173</v>
      </c>
      <c r="Q64" s="20" t="s">
        <v>45</v>
      </c>
      <c r="R64" s="21">
        <v>21</v>
      </c>
    </row>
    <row r="65" spans="1:18" ht="15.75" x14ac:dyDescent="0.25">
      <c r="A65" s="18" t="s">
        <v>36</v>
      </c>
      <c r="B65" s="17">
        <v>3</v>
      </c>
      <c r="L65" s="20" t="s">
        <v>59</v>
      </c>
      <c r="M65" s="12">
        <v>2.8260869565217392</v>
      </c>
      <c r="Q65" s="22" t="s">
        <v>28</v>
      </c>
      <c r="R65" s="21">
        <v>6</v>
      </c>
    </row>
    <row r="66" spans="1:18" ht="15.75" x14ac:dyDescent="0.25">
      <c r="A66" s="18" t="s">
        <v>19</v>
      </c>
      <c r="B66" s="17">
        <v>6</v>
      </c>
      <c r="L66" s="20" t="s">
        <v>23</v>
      </c>
      <c r="M66" s="12">
        <v>2.4090909090909092</v>
      </c>
      <c r="Q66" s="22" t="s">
        <v>58</v>
      </c>
      <c r="R66" s="21">
        <v>1</v>
      </c>
    </row>
    <row r="67" spans="1:18" ht="15.75" x14ac:dyDescent="0.25">
      <c r="A67" s="18" t="s">
        <v>29</v>
      </c>
      <c r="B67" s="17">
        <v>4</v>
      </c>
      <c r="L67" s="20" t="s">
        <v>44</v>
      </c>
      <c r="M67" s="12">
        <v>3.3548387096774195</v>
      </c>
      <c r="Q67" s="22" t="s">
        <v>16</v>
      </c>
      <c r="R67" s="21">
        <v>6</v>
      </c>
    </row>
    <row r="68" spans="1:18" ht="15.75" x14ac:dyDescent="0.25">
      <c r="A68" s="14" t="s">
        <v>50</v>
      </c>
      <c r="B68" s="17">
        <v>27</v>
      </c>
      <c r="L68" s="20" t="s">
        <v>43</v>
      </c>
      <c r="M68" s="12">
        <v>2.6</v>
      </c>
      <c r="Q68" s="22" t="s">
        <v>35</v>
      </c>
      <c r="R68" s="21">
        <v>8</v>
      </c>
    </row>
    <row r="69" spans="1:18" ht="15.75" x14ac:dyDescent="0.25">
      <c r="A69" s="18" t="s">
        <v>36</v>
      </c>
      <c r="B69" s="17">
        <v>8</v>
      </c>
      <c r="L69" s="20" t="s">
        <v>114</v>
      </c>
      <c r="M69" s="21">
        <v>2.7250000000000001</v>
      </c>
      <c r="Q69" s="20" t="s">
        <v>49</v>
      </c>
      <c r="R69" s="21">
        <v>17</v>
      </c>
    </row>
    <row r="70" spans="1:18" ht="15.75" x14ac:dyDescent="0.25">
      <c r="A70" s="18" t="s">
        <v>19</v>
      </c>
      <c r="B70" s="17">
        <v>7</v>
      </c>
      <c r="Q70" s="22" t="s">
        <v>28</v>
      </c>
      <c r="R70" s="21">
        <v>3</v>
      </c>
    </row>
    <row r="71" spans="1:18" ht="15.75" x14ac:dyDescent="0.25">
      <c r="A71" s="18" t="s">
        <v>29</v>
      </c>
      <c r="B71" s="17">
        <v>12</v>
      </c>
      <c r="Q71" s="22" t="s">
        <v>58</v>
      </c>
      <c r="R71" s="21">
        <v>3</v>
      </c>
    </row>
    <row r="72" spans="1:18" ht="15.75" x14ac:dyDescent="0.25">
      <c r="A72" s="14" t="s">
        <v>47</v>
      </c>
      <c r="B72" s="17">
        <v>17</v>
      </c>
      <c r="Q72" s="22" t="s">
        <v>16</v>
      </c>
      <c r="R72" s="21">
        <v>4</v>
      </c>
    </row>
    <row r="73" spans="1:18" ht="15.75" x14ac:dyDescent="0.25">
      <c r="A73" s="18" t="s">
        <v>36</v>
      </c>
      <c r="B73" s="17">
        <v>3</v>
      </c>
      <c r="Q73" s="22" t="s">
        <v>35</v>
      </c>
      <c r="R73" s="21">
        <v>7</v>
      </c>
    </row>
    <row r="74" spans="1:18" ht="15.75" x14ac:dyDescent="0.25">
      <c r="A74" s="18" t="s">
        <v>19</v>
      </c>
      <c r="B74" s="17">
        <v>10</v>
      </c>
      <c r="Q74" s="20" t="s">
        <v>25</v>
      </c>
      <c r="R74" s="21">
        <v>19</v>
      </c>
    </row>
    <row r="75" spans="1:18" ht="15.75" x14ac:dyDescent="0.25">
      <c r="A75" s="18" t="s">
        <v>29</v>
      </c>
      <c r="B75" s="17">
        <v>4</v>
      </c>
      <c r="Q75" s="22" t="s">
        <v>28</v>
      </c>
      <c r="R75" s="21">
        <v>6</v>
      </c>
    </row>
    <row r="76" spans="1:18" ht="15.75" x14ac:dyDescent="0.25">
      <c r="A76" s="14" t="s">
        <v>15</v>
      </c>
      <c r="B76" s="17">
        <v>18</v>
      </c>
      <c r="Q76" s="22" t="s">
        <v>58</v>
      </c>
      <c r="R76" s="21">
        <v>8</v>
      </c>
    </row>
    <row r="77" spans="1:18" ht="15.75" x14ac:dyDescent="0.25">
      <c r="A77" s="18" t="s">
        <v>36</v>
      </c>
      <c r="B77" s="17">
        <v>8</v>
      </c>
      <c r="Q77" s="22" t="s">
        <v>16</v>
      </c>
      <c r="R77" s="21">
        <v>3</v>
      </c>
    </row>
    <row r="78" spans="1:18" ht="15.75" x14ac:dyDescent="0.25">
      <c r="A78" s="18" t="s">
        <v>19</v>
      </c>
      <c r="B78" s="17">
        <v>6</v>
      </c>
      <c r="Q78" s="22" t="s">
        <v>35</v>
      </c>
      <c r="R78" s="21">
        <v>2</v>
      </c>
    </row>
    <row r="79" spans="1:18" ht="15.75" x14ac:dyDescent="0.25">
      <c r="A79" s="18" t="s">
        <v>29</v>
      </c>
      <c r="B79" s="17">
        <v>4</v>
      </c>
      <c r="Q79" s="20" t="s">
        <v>52</v>
      </c>
      <c r="R79" s="21">
        <v>27</v>
      </c>
    </row>
    <row r="80" spans="1:18" ht="15.75" x14ac:dyDescent="0.25">
      <c r="A80" s="14" t="s">
        <v>27</v>
      </c>
      <c r="B80" s="17">
        <v>45</v>
      </c>
      <c r="Q80" s="22" t="s">
        <v>28</v>
      </c>
      <c r="R80" s="21">
        <v>8</v>
      </c>
    </row>
    <row r="81" spans="1:18" ht="15.75" x14ac:dyDescent="0.25">
      <c r="A81" s="18" t="s">
        <v>36</v>
      </c>
      <c r="B81" s="17">
        <v>12</v>
      </c>
      <c r="Q81" s="22" t="s">
        <v>58</v>
      </c>
      <c r="R81" s="21">
        <v>8</v>
      </c>
    </row>
    <row r="82" spans="1:18" ht="15.75" x14ac:dyDescent="0.25">
      <c r="A82" s="18" t="s">
        <v>19</v>
      </c>
      <c r="B82" s="17">
        <v>16</v>
      </c>
      <c r="Q82" s="22" t="s">
        <v>16</v>
      </c>
      <c r="R82" s="21">
        <v>6</v>
      </c>
    </row>
    <row r="83" spans="1:18" ht="15.75" x14ac:dyDescent="0.25">
      <c r="A83" s="18" t="s">
        <v>29</v>
      </c>
      <c r="B83" s="17">
        <v>17</v>
      </c>
      <c r="Q83" s="22" t="s">
        <v>35</v>
      </c>
      <c r="R83" s="21">
        <v>5</v>
      </c>
    </row>
    <row r="84" spans="1:18" ht="15.75" x14ac:dyDescent="0.25">
      <c r="A84" s="14" t="s">
        <v>114</v>
      </c>
      <c r="B84" s="17">
        <v>120</v>
      </c>
      <c r="Q84" s="20" t="s">
        <v>39</v>
      </c>
      <c r="R84" s="21">
        <v>18</v>
      </c>
    </row>
    <row r="85" spans="1:18" x14ac:dyDescent="0.25">
      <c r="Q85" s="22" t="s">
        <v>28</v>
      </c>
      <c r="R85" s="21">
        <v>4</v>
      </c>
    </row>
    <row r="86" spans="1:18" x14ac:dyDescent="0.25">
      <c r="Q86" s="22" t="s">
        <v>58</v>
      </c>
      <c r="R86" s="21">
        <v>2</v>
      </c>
    </row>
    <row r="87" spans="1:18" x14ac:dyDescent="0.25">
      <c r="Q87" s="22" t="s">
        <v>16</v>
      </c>
      <c r="R87" s="21">
        <v>6</v>
      </c>
    </row>
    <row r="88" spans="1:18" x14ac:dyDescent="0.25">
      <c r="Q88" s="22" t="s">
        <v>35</v>
      </c>
      <c r="R88" s="21">
        <v>6</v>
      </c>
    </row>
    <row r="89" spans="1:18" x14ac:dyDescent="0.25">
      <c r="Q89" s="20" t="s">
        <v>56</v>
      </c>
      <c r="R89" s="21">
        <v>18</v>
      </c>
    </row>
    <row r="90" spans="1:18" x14ac:dyDescent="0.25">
      <c r="Q90" s="22" t="s">
        <v>28</v>
      </c>
      <c r="R90" s="21">
        <v>3</v>
      </c>
    </row>
    <row r="91" spans="1:18" x14ac:dyDescent="0.25">
      <c r="Q91" s="22" t="s">
        <v>16</v>
      </c>
      <c r="R91" s="21">
        <v>7</v>
      </c>
    </row>
    <row r="92" spans="1:18" x14ac:dyDescent="0.25">
      <c r="Q92" s="22" t="s">
        <v>35</v>
      </c>
      <c r="R92" s="21">
        <v>8</v>
      </c>
    </row>
    <row r="93" spans="1:18" x14ac:dyDescent="0.25">
      <c r="Q93" s="20" t="s">
        <v>114</v>
      </c>
      <c r="R93" s="21">
        <v>120</v>
      </c>
    </row>
  </sheetData>
  <conditionalFormatting sqref="D2:D6">
    <cfRule type="expression" dxfId="0" priority="1">
      <formula>D2=MAX($D$2:$D$6)</formula>
    </cfRule>
  </conditionalFormatting>
  <pageMargins left="0.7" right="0.7" top="0.75" bottom="0.75" header="0.3" footer="0.3"/>
  <drawing r:id="rId9"/>
  <extLst>
    <ext xmlns:x14="http://schemas.microsoft.com/office/spreadsheetml/2009/9/main" uri="{A8765BA9-456A-4dab-B4F3-ACF838C121DE}">
      <x14:slicerList>
        <x14:slicer r:id="rId10"/>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COVID Data</vt:lpstr>
      <vt:lpstr>Pivot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Ananya Jha</dc:creator>
  <cp:lastModifiedBy>Ananya Jha</cp:lastModifiedBy>
  <dcterms:created xsi:type="dcterms:W3CDTF">2025-06-06T04:19:46Z</dcterms:created>
  <dcterms:modified xsi:type="dcterms:W3CDTF">2025-06-10T03:15:06Z</dcterms:modified>
</cp:coreProperties>
</file>