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ierre-Olivier.Pilot\Documents\Innovation\eCS\"/>
    </mc:Choice>
  </mc:AlternateContent>
  <xr:revisionPtr revIDLastSave="0" documentId="13_ncr:1_{EF0DA221-158D-4282-85CB-7330C35EC179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Inpu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0" i="2" l="1"/>
  <c r="M53" i="2"/>
  <c r="K48" i="2" s="1"/>
  <c r="M49" i="2" s="1"/>
  <c r="K14" i="2"/>
  <c r="I58" i="2"/>
  <c r="I51" i="2"/>
  <c r="B58" i="2"/>
  <c r="F60" i="2" s="1"/>
  <c r="D55" i="2" s="1"/>
  <c r="D57" i="2"/>
  <c r="D56" i="2"/>
  <c r="K50" i="2"/>
  <c r="B51" i="2"/>
  <c r="D50" i="2" s="1"/>
  <c r="M46" i="2"/>
  <c r="M30" i="2"/>
  <c r="I28" i="2"/>
  <c r="I21" i="2"/>
  <c r="K20" i="2" s="1"/>
  <c r="K26" i="2"/>
  <c r="K51" i="2" l="1"/>
  <c r="K55" i="2"/>
  <c r="K58" i="2" s="1"/>
  <c r="D58" i="2"/>
  <c r="F56" i="2"/>
  <c r="F53" i="2"/>
  <c r="D48" i="2" s="1"/>
  <c r="K57" i="2"/>
  <c r="K25" i="2"/>
  <c r="K27" i="2"/>
  <c r="M23" i="2"/>
  <c r="K18" i="2" s="1"/>
  <c r="K21" i="2" s="1"/>
  <c r="M39" i="2"/>
  <c r="I44" i="2"/>
  <c r="K42" i="2"/>
  <c r="I37" i="2"/>
  <c r="K36" i="2" s="1"/>
  <c r="B44" i="2"/>
  <c r="F46" i="2" s="1"/>
  <c r="D41" i="2" s="1"/>
  <c r="D44" i="2" s="1"/>
  <c r="D42" i="2"/>
  <c r="B37" i="2"/>
  <c r="D36" i="2" s="1"/>
  <c r="M56" i="2" l="1"/>
  <c r="F49" i="2"/>
  <c r="D51" i="2"/>
  <c r="K28" i="2"/>
  <c r="M26" i="2"/>
  <c r="M19" i="2"/>
  <c r="K41" i="2"/>
  <c r="K44" i="2" s="1"/>
  <c r="K34" i="2"/>
  <c r="K37" i="2" s="1"/>
  <c r="K43" i="2"/>
  <c r="D43" i="2"/>
  <c r="F39" i="2"/>
  <c r="D34" i="2" s="1"/>
  <c r="D37" i="2" s="1"/>
  <c r="F42" i="2"/>
  <c r="M16" i="2"/>
  <c r="K12" i="2"/>
  <c r="M9" i="2"/>
  <c r="K4" i="2" s="1"/>
  <c r="K7" i="2" s="1"/>
  <c r="I14" i="2"/>
  <c r="I7" i="2"/>
  <c r="M42" i="2" l="1"/>
  <c r="M35" i="2"/>
  <c r="F35" i="2"/>
  <c r="M5" i="2"/>
  <c r="K11" i="2"/>
  <c r="M12" i="2" s="1"/>
  <c r="K13" i="2" l="1"/>
  <c r="K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Florian Massot-Meier</author>
  </authors>
  <commentList>
    <comment ref="J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Florian Massot-Meier:</t>
        </r>
        <r>
          <rPr>
            <sz val="9"/>
            <color indexed="81"/>
            <rFont val="Tahoma"/>
            <family val="2"/>
          </rPr>
          <t xml:space="preserve">
Calculation method is :
((CAN_Raw_value - Offset) *  Conversion factor) / 2^(Shift Power) = Algo value
Algo Value to be converted in fixed point using Stored Integer in the MBD VDA Model
</t>
        </r>
      </text>
    </comment>
  </commentList>
</comments>
</file>

<file path=xl/sharedStrings.xml><?xml version="1.0" encoding="utf-8"?>
<sst xmlns="http://schemas.openxmlformats.org/spreadsheetml/2006/main" count="323" uniqueCount="53">
  <si>
    <t>QF</t>
  </si>
  <si>
    <t>Special values</t>
  </si>
  <si>
    <t>Debounce</t>
  </si>
  <si>
    <t>Signal</t>
  </si>
  <si>
    <t>x Sign</t>
  </si>
  <si>
    <t>Error values</t>
  </si>
  <si>
    <t>Undefined values</t>
  </si>
  <si>
    <t>Filter</t>
  </si>
  <si>
    <t>Interpolation (HWA / RWA)</t>
  </si>
  <si>
    <t>Resampling at 50Hz</t>
  </si>
  <si>
    <t>Rate calculation (Brake Pressure)</t>
  </si>
  <si>
    <t>Resampling at other freq?</t>
  </si>
  <si>
    <t xml:space="preserve">A-CAN signal </t>
  </si>
  <si>
    <t>A-CAN QF</t>
  </si>
  <si>
    <t>Offset</t>
  </si>
  <si>
    <t>fixdt(1,16,9)</t>
  </si>
  <si>
    <t>Frequency (ms)</t>
  </si>
  <si>
    <t>Resolution</t>
  </si>
  <si>
    <t>Unit</t>
  </si>
  <si>
    <t>g</t>
  </si>
  <si>
    <t>Error (%)</t>
  </si>
  <si>
    <t>Model name</t>
  </si>
  <si>
    <t>Model type</t>
  </si>
  <si>
    <t>Model unit</t>
  </si>
  <si>
    <t>Frequency used by model</t>
  </si>
  <si>
    <t>Scaling factor CAN / Algo</t>
  </si>
  <si>
    <t>PP4G Name</t>
  </si>
  <si>
    <t>Longitudinal Acceleration</t>
  </si>
  <si>
    <t>Conversion factor</t>
  </si>
  <si>
    <t>Shift Power</t>
  </si>
  <si>
    <t>Physical name</t>
  </si>
  <si>
    <t>SPI</t>
  </si>
  <si>
    <t>SPIIF</t>
  </si>
  <si>
    <t>eCS</t>
  </si>
  <si>
    <t>Ax</t>
  </si>
  <si>
    <t>m.s²</t>
  </si>
  <si>
    <t>fixdt(0,16,9)</t>
  </si>
  <si>
    <t>Max value</t>
  </si>
  <si>
    <t>Max Value</t>
  </si>
  <si>
    <t>Max S16</t>
  </si>
  <si>
    <t>AX_Algo</t>
  </si>
  <si>
    <t>fixdt(1,16,13)</t>
  </si>
  <si>
    <t>TDK [-2,2]g</t>
  </si>
  <si>
    <t>Freescale [-2,2]g</t>
  </si>
  <si>
    <t>TDK [-4,4]g</t>
  </si>
  <si>
    <t>Freescale [-4,4]g</t>
  </si>
  <si>
    <t>Freescale  [-2,2]g</t>
  </si>
  <si>
    <t>Scaling factor SPI / Algo</t>
  </si>
  <si>
    <t>m.s-2</t>
  </si>
  <si>
    <t>ALGO inputs in g</t>
  </si>
  <si>
    <t>2^-13</t>
  </si>
  <si>
    <t>2^-9</t>
  </si>
  <si>
    <t>ALGO inputs in m.s-2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</si>
</sst>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auto="1"/>
      </bottom>
      <diagonal/>
    </border>
    <border>
      <left style="double">
        <color indexed="64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double">
        <color auto="1"/>
      </right>
      <top style="medium">
        <color indexed="64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medium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4" xfId="0" applyFill="1" applyBorder="1"/>
    <xf numFmtId="0" fontId="0" fillId="0" borderId="4" xfId="0" applyBorder="1"/>
    <xf numFmtId="0" fontId="0" fillId="3" borderId="2" xfId="0" applyFont="1" applyFill="1" applyBorder="1"/>
    <xf numFmtId="0" fontId="0" fillId="0" borderId="14" xfId="0" applyBorder="1"/>
    <xf numFmtId="0" fontId="0" fillId="0" borderId="15" xfId="0" applyBorder="1"/>
    <xf numFmtId="0" fontId="0" fillId="2" borderId="19" xfId="0" applyFill="1" applyBorder="1"/>
    <xf numFmtId="0" fontId="0" fillId="2" borderId="20" xfId="0" applyFill="1" applyBorder="1"/>
    <xf numFmtId="0" fontId="0" fillId="2" borderId="24" xfId="0" applyFill="1" applyBorder="1"/>
    <xf numFmtId="0" fontId="0" fillId="2" borderId="25" xfId="0" applyFill="1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2" borderId="30" xfId="0" applyFont="1" applyFill="1" applyBorder="1" applyAlignment="1">
      <alignment horizontal="left"/>
    </xf>
    <xf numFmtId="0" fontId="0" fillId="2" borderId="29" xfId="0" applyFont="1" applyFill="1" applyBorder="1" applyAlignment="1">
      <alignment horizontal="left"/>
    </xf>
    <xf numFmtId="0" fontId="0" fillId="2" borderId="31" xfId="0" applyFont="1" applyFill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2" borderId="20" xfId="0" applyFont="1" applyFill="1" applyBorder="1"/>
    <xf numFmtId="0" fontId="0" fillId="2" borderId="22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/>
    </xf>
    <xf numFmtId="0" fontId="0" fillId="2" borderId="11" xfId="0" applyFont="1" applyFill="1" applyBorder="1"/>
    <xf numFmtId="0" fontId="0" fillId="2" borderId="23" xfId="0" applyFont="1" applyFill="1" applyBorder="1"/>
    <xf numFmtId="0" fontId="0" fillId="2" borderId="2" xfId="0" applyFont="1" applyFill="1" applyBorder="1"/>
    <xf numFmtId="0" fontId="0" fillId="2" borderId="9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 vertical="center"/>
    </xf>
    <xf numFmtId="0" fontId="0" fillId="2" borderId="4" xfId="0" applyFont="1" applyFill="1" applyBorder="1"/>
    <xf numFmtId="0" fontId="0" fillId="2" borderId="10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0" fillId="2" borderId="12" xfId="0" applyFont="1" applyFill="1" applyBorder="1"/>
    <xf numFmtId="0" fontId="0" fillId="0" borderId="20" xfId="0" applyFont="1" applyFill="1" applyBorder="1"/>
    <xf numFmtId="0" fontId="0" fillId="0" borderId="22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0" fillId="0" borderId="23" xfId="0" applyFont="1" applyBorder="1"/>
    <xf numFmtId="0" fontId="0" fillId="0" borderId="9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11" xfId="0" applyFont="1" applyBorder="1"/>
    <xf numFmtId="0" fontId="0" fillId="0" borderId="6" xfId="0" applyFont="1" applyBorder="1" applyAlignment="1">
      <alignment horizontal="center"/>
    </xf>
    <xf numFmtId="0" fontId="0" fillId="0" borderId="2" xfId="0" applyFont="1" applyBorder="1"/>
    <xf numFmtId="0" fontId="0" fillId="0" borderId="9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11" xfId="0" applyFont="1" applyFill="1" applyBorder="1"/>
    <xf numFmtId="0" fontId="0" fillId="0" borderId="4" xfId="0" applyFont="1" applyBorder="1"/>
    <xf numFmtId="0" fontId="0" fillId="0" borderId="10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12" xfId="0" applyFont="1" applyBorder="1"/>
    <xf numFmtId="0" fontId="0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32" xfId="0" applyFont="1" applyBorder="1"/>
    <xf numFmtId="0" fontId="0" fillId="0" borderId="1" xfId="0" applyFont="1" applyBorder="1"/>
    <xf numFmtId="0" fontId="0" fillId="0" borderId="6" xfId="0" applyFont="1" applyFill="1" applyBorder="1" applyAlignment="1">
      <alignment horizontal="center"/>
    </xf>
    <xf numFmtId="0" fontId="0" fillId="0" borderId="1" xfId="0" applyBorder="1"/>
    <xf numFmtId="0" fontId="0" fillId="0" borderId="33" xfId="0" applyBorder="1"/>
    <xf numFmtId="0" fontId="0" fillId="0" borderId="0" xfId="0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N61"/>
  <sheetViews>
    <sheetView tabSelected="1" topLeftCell="H1" zoomScale="110" zoomScaleNormal="110" zoomScaleSheetLayoutView="70" workbookViewId="0">
      <pane ySplit="3" topLeftCell="A4" activePane="bottomLeft" state="frozen"/>
      <selection activeCell="K1" sqref="K1"/>
      <selection pane="bottomLeft" activeCell="K20" sqref="K20"/>
    </sheetView>
  </sheetViews>
  <sheetFormatPr defaultRowHeight="15" x14ac:dyDescent="0.25"/>
  <cols>
    <col min="1" max="1" width="12.85546875" hidden="1" customWidth="1"/>
    <col min="2" max="2" width="9.85546875" hidden="1" customWidth="1"/>
    <col min="3" max="3" width="24.28515625" hidden="1" customWidth="1"/>
    <col min="4" max="4" width="16.7109375" hidden="1" customWidth="1"/>
    <col min="5" max="5" width="10" hidden="1" customWidth="1"/>
    <col min="6" max="6" width="30.7109375" hidden="1" customWidth="1"/>
    <col min="7" max="7" width="0" hidden="1" customWidth="1"/>
    <col min="8" max="8" width="26.7109375" style="61" customWidth="1"/>
    <col min="9" max="9" width="26.7109375" style="57" customWidth="1"/>
    <col min="10" max="10" width="26.7109375" style="58" customWidth="1"/>
    <col min="11" max="11" width="26.7109375" style="59" customWidth="1"/>
    <col min="12" max="12" width="26.7109375" style="60" customWidth="1"/>
    <col min="13" max="13" width="26.7109375" style="22" customWidth="1"/>
  </cols>
  <sheetData>
    <row r="1" spans="1:14" x14ac:dyDescent="0.25">
      <c r="H1" s="76" t="s">
        <v>52</v>
      </c>
      <c r="I1" s="76"/>
      <c r="J1" s="76"/>
      <c r="K1" s="76"/>
      <c r="L1" s="76"/>
      <c r="M1" s="77"/>
    </row>
    <row r="2" spans="1:14" ht="15.75" thickBot="1" x14ac:dyDescent="0.3">
      <c r="H2" s="74"/>
      <c r="I2" s="74"/>
      <c r="J2" s="74"/>
      <c r="K2" s="74"/>
      <c r="L2" s="74"/>
      <c r="M2" s="75"/>
    </row>
    <row r="3" spans="1:14" s="7" customFormat="1" ht="15.75" thickBot="1" x14ac:dyDescent="0.3">
      <c r="A3" s="6"/>
      <c r="H3" s="68" t="s">
        <v>31</v>
      </c>
      <c r="I3" s="69"/>
      <c r="J3" s="66" t="s">
        <v>32</v>
      </c>
      <c r="K3" s="67"/>
      <c r="L3" s="66" t="s">
        <v>33</v>
      </c>
      <c r="M3" s="67"/>
    </row>
    <row r="4" spans="1:14" s="9" customFormat="1" x14ac:dyDescent="0.25">
      <c r="A4" s="8"/>
      <c r="H4" s="23" t="s">
        <v>30</v>
      </c>
      <c r="I4" s="24" t="s">
        <v>42</v>
      </c>
      <c r="J4" s="25" t="s">
        <v>28</v>
      </c>
      <c r="K4" s="26">
        <f>ROUND(M9*2^K5,0)</f>
        <v>2511</v>
      </c>
      <c r="L4" s="28" t="s">
        <v>21</v>
      </c>
      <c r="M4" s="17" t="s">
        <v>40</v>
      </c>
      <c r="N4" s="9" t="s">
        <v>51</v>
      </c>
    </row>
    <row r="5" spans="1:14" s="2" customFormat="1" x14ac:dyDescent="0.25">
      <c r="A5" s="10"/>
      <c r="H5" s="29" t="s">
        <v>26</v>
      </c>
      <c r="I5" s="30" t="s">
        <v>34</v>
      </c>
      <c r="J5" s="31" t="s">
        <v>29</v>
      </c>
      <c r="K5" s="32">
        <v>13</v>
      </c>
      <c r="L5" s="27" t="s">
        <v>38</v>
      </c>
      <c r="M5" s="16">
        <f>(I6/I7*K4)/2^K5</f>
        <v>10044</v>
      </c>
    </row>
    <row r="6" spans="1:14" s="2" customFormat="1" x14ac:dyDescent="0.25">
      <c r="A6" s="10"/>
      <c r="H6" s="29" t="s">
        <v>37</v>
      </c>
      <c r="I6" s="30">
        <v>2</v>
      </c>
      <c r="J6" s="31" t="s">
        <v>14</v>
      </c>
      <c r="K6" s="32">
        <f>-(I9/I7)</f>
        <v>0</v>
      </c>
      <c r="L6" s="27" t="s">
        <v>39</v>
      </c>
      <c r="M6" s="16">
        <v>32767</v>
      </c>
    </row>
    <row r="7" spans="1:14" s="2" customFormat="1" x14ac:dyDescent="0.25">
      <c r="A7" s="10"/>
      <c r="H7" s="29" t="s">
        <v>17</v>
      </c>
      <c r="I7" s="30">
        <f>2^-14</f>
        <v>6.103515625E-5</v>
      </c>
      <c r="J7" s="31" t="s">
        <v>20</v>
      </c>
      <c r="K7" s="32">
        <f>(K4-M9*2^K5)/2^K5*100</f>
        <v>4.980468749998801E-3</v>
      </c>
      <c r="L7" s="27" t="s">
        <v>22</v>
      </c>
      <c r="M7" s="16" t="s">
        <v>15</v>
      </c>
    </row>
    <row r="8" spans="1:14" s="2" customFormat="1" ht="15.75" thickBot="1" x14ac:dyDescent="0.3">
      <c r="A8" s="10" t="s">
        <v>12</v>
      </c>
      <c r="B8" s="2" t="s">
        <v>3</v>
      </c>
      <c r="E8" s="2" t="s">
        <v>4</v>
      </c>
      <c r="H8" s="29" t="s">
        <v>18</v>
      </c>
      <c r="I8" s="30" t="s">
        <v>19</v>
      </c>
      <c r="J8" s="31"/>
      <c r="K8" s="32"/>
      <c r="L8" s="27" t="s">
        <v>23</v>
      </c>
      <c r="M8" s="18" t="s">
        <v>48</v>
      </c>
    </row>
    <row r="9" spans="1:14" s="2" customFormat="1" x14ac:dyDescent="0.25">
      <c r="A9" s="10"/>
      <c r="C9" s="2" t="s">
        <v>9</v>
      </c>
      <c r="F9" s="2" t="s">
        <v>10</v>
      </c>
      <c r="H9" s="29" t="s">
        <v>14</v>
      </c>
      <c r="I9" s="30">
        <v>0</v>
      </c>
      <c r="J9" s="33"/>
      <c r="K9" s="32"/>
      <c r="L9" s="27" t="s">
        <v>47</v>
      </c>
      <c r="M9" s="16">
        <f>I7*9.807*2^9</f>
        <v>0.30646875000000001</v>
      </c>
    </row>
    <row r="10" spans="1:14" s="3" customFormat="1" ht="15.75" thickBot="1" x14ac:dyDescent="0.3">
      <c r="A10" s="11"/>
      <c r="C10" s="3" t="s">
        <v>11</v>
      </c>
      <c r="D10" s="3" t="s">
        <v>5</v>
      </c>
      <c r="F10" s="3" t="s">
        <v>8</v>
      </c>
      <c r="H10" s="34" t="s">
        <v>16</v>
      </c>
      <c r="I10" s="35">
        <v>0.5</v>
      </c>
      <c r="J10" s="36"/>
      <c r="K10" s="37"/>
      <c r="L10" s="38" t="s">
        <v>24</v>
      </c>
      <c r="M10" s="18">
        <v>0.5</v>
      </c>
    </row>
    <row r="11" spans="1:14" s="13" customFormat="1" x14ac:dyDescent="0.25">
      <c r="A11" s="12"/>
      <c r="D11" s="13" t="s">
        <v>1</v>
      </c>
      <c r="G11" s="13" t="s">
        <v>7</v>
      </c>
      <c r="H11" s="39" t="s">
        <v>30</v>
      </c>
      <c r="I11" s="44" t="s">
        <v>44</v>
      </c>
      <c r="J11" s="41" t="s">
        <v>28</v>
      </c>
      <c r="K11" s="42">
        <f>ROUND(M16*2^K12,0)</f>
        <v>5021</v>
      </c>
      <c r="L11" s="43" t="s">
        <v>21</v>
      </c>
      <c r="M11" s="19" t="s">
        <v>40</v>
      </c>
    </row>
    <row r="12" spans="1:14" s="1" customFormat="1" x14ac:dyDescent="0.25">
      <c r="A12" s="14"/>
      <c r="D12" s="1" t="s">
        <v>6</v>
      </c>
      <c r="H12" s="5" t="s">
        <v>26</v>
      </c>
      <c r="I12" s="44" t="s">
        <v>34</v>
      </c>
      <c r="J12" s="45" t="s">
        <v>29</v>
      </c>
      <c r="K12" s="62">
        <f>K5</f>
        <v>13</v>
      </c>
      <c r="L12" s="46" t="s">
        <v>38</v>
      </c>
      <c r="M12" s="16">
        <f>(I13/I14*K11)/2^K12</f>
        <v>20084</v>
      </c>
    </row>
    <row r="13" spans="1:14" s="1" customFormat="1" x14ac:dyDescent="0.25">
      <c r="A13" s="14"/>
      <c r="H13" s="48" t="s">
        <v>37</v>
      </c>
      <c r="I13" s="44">
        <v>4</v>
      </c>
      <c r="J13" s="45" t="s">
        <v>14</v>
      </c>
      <c r="K13" s="47">
        <f>-(I16/I14)</f>
        <v>0</v>
      </c>
      <c r="L13" s="46" t="s">
        <v>39</v>
      </c>
      <c r="M13" s="20">
        <v>32767</v>
      </c>
    </row>
    <row r="14" spans="1:14" s="1" customFormat="1" x14ac:dyDescent="0.25">
      <c r="A14" s="14"/>
      <c r="H14" s="48" t="s">
        <v>17</v>
      </c>
      <c r="I14" s="49">
        <f>2^-13</f>
        <v>1.220703125E-4</v>
      </c>
      <c r="J14" s="50" t="s">
        <v>20</v>
      </c>
      <c r="K14" s="47">
        <f>(K11-M16*2^K12)/2^K12*100</f>
        <v>-2.2460937500023981E-3</v>
      </c>
      <c r="L14" s="46" t="s">
        <v>22</v>
      </c>
      <c r="M14" s="20" t="s">
        <v>15</v>
      </c>
    </row>
    <row r="15" spans="1:14" s="1" customFormat="1" x14ac:dyDescent="0.25">
      <c r="A15" s="14" t="s">
        <v>13</v>
      </c>
      <c r="B15" s="1" t="s">
        <v>0</v>
      </c>
      <c r="E15" s="1" t="s">
        <v>2</v>
      </c>
      <c r="H15" s="48" t="s">
        <v>18</v>
      </c>
      <c r="I15" s="44" t="s">
        <v>19</v>
      </c>
      <c r="J15" s="45"/>
      <c r="K15" s="47"/>
      <c r="L15" s="46" t="s">
        <v>23</v>
      </c>
      <c r="M15" s="20" t="s">
        <v>48</v>
      </c>
    </row>
    <row r="16" spans="1:14" s="1" customFormat="1" x14ac:dyDescent="0.25">
      <c r="A16" s="14"/>
      <c r="H16" s="48" t="s">
        <v>14</v>
      </c>
      <c r="I16" s="44">
        <v>0</v>
      </c>
      <c r="J16" s="45"/>
      <c r="K16" s="47"/>
      <c r="L16" s="46" t="s">
        <v>47</v>
      </c>
      <c r="M16" s="20">
        <f>I14*2^9*9.807</f>
        <v>0.61293750000000002</v>
      </c>
    </row>
    <row r="17" spans="1:13" s="4" customFormat="1" ht="15.75" thickBot="1" x14ac:dyDescent="0.3">
      <c r="A17" s="15"/>
      <c r="H17" s="52" t="s">
        <v>16</v>
      </c>
      <c r="I17" s="53">
        <v>0.5</v>
      </c>
      <c r="J17" s="54"/>
      <c r="K17" s="55"/>
      <c r="L17" s="56" t="s">
        <v>24</v>
      </c>
      <c r="M17" s="21">
        <v>0.5</v>
      </c>
    </row>
    <row r="18" spans="1:13" s="9" customFormat="1" x14ac:dyDescent="0.25">
      <c r="A18" s="8"/>
      <c r="H18" s="23" t="s">
        <v>30</v>
      </c>
      <c r="I18" s="24" t="s">
        <v>43</v>
      </c>
      <c r="J18" s="25" t="s">
        <v>28</v>
      </c>
      <c r="K18" s="26">
        <f>ROUND(M23*2^K19,0)</f>
        <v>10042</v>
      </c>
      <c r="L18" s="28" t="s">
        <v>21</v>
      </c>
      <c r="M18" s="17" t="s">
        <v>40</v>
      </c>
    </row>
    <row r="19" spans="1:13" s="2" customFormat="1" x14ac:dyDescent="0.25">
      <c r="A19" s="10"/>
      <c r="H19" s="29" t="s">
        <v>26</v>
      </c>
      <c r="I19" s="30" t="s">
        <v>34</v>
      </c>
      <c r="J19" s="31" t="s">
        <v>29</v>
      </c>
      <c r="K19" s="32">
        <v>13</v>
      </c>
      <c r="L19" s="27" t="s">
        <v>38</v>
      </c>
      <c r="M19" s="16">
        <f>(I20/I21*K18)/2^K19</f>
        <v>10042</v>
      </c>
    </row>
    <row r="20" spans="1:13" s="2" customFormat="1" x14ac:dyDescent="0.25">
      <c r="A20" s="10"/>
      <c r="H20" s="29" t="s">
        <v>37</v>
      </c>
      <c r="I20" s="30">
        <v>2</v>
      </c>
      <c r="J20" s="31" t="s">
        <v>14</v>
      </c>
      <c r="K20" s="32">
        <f>-(I23/I21)</f>
        <v>0</v>
      </c>
      <c r="L20" s="27" t="s">
        <v>39</v>
      </c>
      <c r="M20" s="16">
        <v>32767</v>
      </c>
    </row>
    <row r="21" spans="1:13" s="2" customFormat="1" x14ac:dyDescent="0.25">
      <c r="A21" s="10"/>
      <c r="H21" s="29" t="s">
        <v>17</v>
      </c>
      <c r="I21" s="30">
        <f>2^-12</f>
        <v>2.44140625E-4</v>
      </c>
      <c r="J21" s="31" t="s">
        <v>20</v>
      </c>
      <c r="K21" s="32">
        <f>(K18-M23*2^K19)/2^K19*100</f>
        <v>-4.4921875000047962E-3</v>
      </c>
      <c r="L21" s="27" t="s">
        <v>22</v>
      </c>
      <c r="M21" s="16" t="s">
        <v>15</v>
      </c>
    </row>
    <row r="22" spans="1:13" s="2" customFormat="1" ht="15.75" thickBot="1" x14ac:dyDescent="0.3">
      <c r="A22" s="10" t="s">
        <v>12</v>
      </c>
      <c r="B22" s="2" t="s">
        <v>3</v>
      </c>
      <c r="E22" s="2" t="s">
        <v>4</v>
      </c>
      <c r="H22" s="29" t="s">
        <v>18</v>
      </c>
      <c r="I22" s="30" t="s">
        <v>19</v>
      </c>
      <c r="J22" s="31"/>
      <c r="K22" s="32"/>
      <c r="L22" s="27" t="s">
        <v>23</v>
      </c>
      <c r="M22" s="18" t="s">
        <v>48</v>
      </c>
    </row>
    <row r="23" spans="1:13" s="2" customFormat="1" x14ac:dyDescent="0.25">
      <c r="A23" s="10"/>
      <c r="C23" s="2" t="s">
        <v>9</v>
      </c>
      <c r="F23" s="2" t="s">
        <v>10</v>
      </c>
      <c r="H23" s="29" t="s">
        <v>14</v>
      </c>
      <c r="I23" s="30">
        <v>0</v>
      </c>
      <c r="J23" s="33"/>
      <c r="K23" s="32"/>
      <c r="L23" s="27" t="s">
        <v>47</v>
      </c>
      <c r="M23" s="16">
        <f>I21*9.807*2^9</f>
        <v>1.225875</v>
      </c>
    </row>
    <row r="24" spans="1:13" s="3" customFormat="1" ht="15.75" thickBot="1" x14ac:dyDescent="0.3">
      <c r="A24" s="11"/>
      <c r="C24" s="3" t="s">
        <v>11</v>
      </c>
      <c r="D24" s="3" t="s">
        <v>5</v>
      </c>
      <c r="F24" s="3" t="s">
        <v>8</v>
      </c>
      <c r="H24" s="34" t="s">
        <v>16</v>
      </c>
      <c r="I24" s="35">
        <v>0.5</v>
      </c>
      <c r="J24" s="36"/>
      <c r="K24" s="37"/>
      <c r="L24" s="38" t="s">
        <v>24</v>
      </c>
      <c r="M24" s="18">
        <v>0.5</v>
      </c>
    </row>
    <row r="25" spans="1:13" s="13" customFormat="1" x14ac:dyDescent="0.25">
      <c r="A25" s="12"/>
      <c r="D25" s="13" t="s">
        <v>1</v>
      </c>
      <c r="G25" s="13" t="s">
        <v>7</v>
      </c>
      <c r="H25" s="39" t="s">
        <v>30</v>
      </c>
      <c r="I25" s="44" t="s">
        <v>45</v>
      </c>
      <c r="J25" s="41" t="s">
        <v>28</v>
      </c>
      <c r="K25" s="42">
        <f>ROUND(M30*2^K26,0)</f>
        <v>20085</v>
      </c>
      <c r="L25" s="43" t="s">
        <v>21</v>
      </c>
      <c r="M25" s="19" t="s">
        <v>40</v>
      </c>
    </row>
    <row r="26" spans="1:13" s="1" customFormat="1" x14ac:dyDescent="0.25">
      <c r="A26" s="14"/>
      <c r="D26" s="1" t="s">
        <v>6</v>
      </c>
      <c r="H26" s="5" t="s">
        <v>26</v>
      </c>
      <c r="I26" s="44" t="s">
        <v>34</v>
      </c>
      <c r="J26" s="45" t="s">
        <v>29</v>
      </c>
      <c r="K26" s="62">
        <f>K19</f>
        <v>13</v>
      </c>
      <c r="L26" s="46" t="s">
        <v>38</v>
      </c>
      <c r="M26" s="16">
        <f>(I27/I28*K25)/2^K26</f>
        <v>20085</v>
      </c>
    </row>
    <row r="27" spans="1:13" s="1" customFormat="1" x14ac:dyDescent="0.25">
      <c r="A27" s="14"/>
      <c r="H27" s="48" t="s">
        <v>37</v>
      </c>
      <c r="I27" s="44">
        <v>4</v>
      </c>
      <c r="J27" s="45" t="s">
        <v>14</v>
      </c>
      <c r="K27" s="47">
        <f>-(I30/I28)</f>
        <v>0</v>
      </c>
      <c r="L27" s="46" t="s">
        <v>39</v>
      </c>
      <c r="M27" s="20">
        <v>32767</v>
      </c>
    </row>
    <row r="28" spans="1:13" s="1" customFormat="1" x14ac:dyDescent="0.25">
      <c r="A28" s="14"/>
      <c r="H28" s="48" t="s">
        <v>17</v>
      </c>
      <c r="I28" s="49">
        <f>2^-11</f>
        <v>4.8828125E-4</v>
      </c>
      <c r="J28" s="50" t="s">
        <v>20</v>
      </c>
      <c r="K28" s="47">
        <f>(K25-M30*2^K26)/2^K26*100</f>
        <v>3.2226562499904077E-3</v>
      </c>
      <c r="L28" s="46" t="s">
        <v>22</v>
      </c>
      <c r="M28" s="20" t="s">
        <v>15</v>
      </c>
    </row>
    <row r="29" spans="1:13" s="1" customFormat="1" x14ac:dyDescent="0.25">
      <c r="A29" s="14" t="s">
        <v>13</v>
      </c>
      <c r="B29" s="1" t="s">
        <v>0</v>
      </c>
      <c r="E29" s="1" t="s">
        <v>2</v>
      </c>
      <c r="H29" s="48" t="s">
        <v>18</v>
      </c>
      <c r="I29" s="44" t="s">
        <v>19</v>
      </c>
      <c r="J29" s="45"/>
      <c r="K29" s="47"/>
      <c r="L29" s="46" t="s">
        <v>23</v>
      </c>
      <c r="M29" s="20" t="s">
        <v>48</v>
      </c>
    </row>
    <row r="30" spans="1:13" s="1" customFormat="1" x14ac:dyDescent="0.25">
      <c r="A30" s="14"/>
      <c r="H30" s="48" t="s">
        <v>14</v>
      </c>
      <c r="I30" s="44">
        <v>0</v>
      </c>
      <c r="J30" s="45"/>
      <c r="K30" s="47"/>
      <c r="L30" s="46" t="s">
        <v>47</v>
      </c>
      <c r="M30" s="20">
        <f>I28*2^9*9.807</f>
        <v>2.4517500000000001</v>
      </c>
    </row>
    <row r="31" spans="1:13" s="4" customFormat="1" ht="15.75" thickBot="1" x14ac:dyDescent="0.3">
      <c r="A31" s="15"/>
      <c r="H31" s="52" t="s">
        <v>16</v>
      </c>
      <c r="I31" s="53">
        <v>0.5</v>
      </c>
      <c r="J31" s="54"/>
      <c r="K31" s="55"/>
      <c r="L31" s="56" t="s">
        <v>24</v>
      </c>
      <c r="M31" s="21">
        <v>0.5</v>
      </c>
    </row>
    <row r="32" spans="1:13" s="65" customFormat="1" x14ac:dyDescent="0.25">
      <c r="A32" s="63"/>
      <c r="B32" s="64"/>
      <c r="D32" s="64"/>
      <c r="E32" s="63"/>
      <c r="H32" s="70" t="s">
        <v>49</v>
      </c>
      <c r="I32" s="71"/>
      <c r="J32" s="71"/>
      <c r="K32" s="71"/>
      <c r="L32" s="71"/>
      <c r="M32" s="72"/>
    </row>
    <row r="33" spans="1:14" s="65" customFormat="1" ht="15.75" thickBot="1" x14ac:dyDescent="0.3">
      <c r="A33" s="63"/>
      <c r="B33" s="64"/>
      <c r="D33" s="64"/>
      <c r="E33" s="63"/>
      <c r="H33" s="73"/>
      <c r="I33" s="74"/>
      <c r="J33" s="74"/>
      <c r="K33" s="74"/>
      <c r="L33" s="74"/>
      <c r="M33" s="75"/>
    </row>
    <row r="34" spans="1:14" x14ac:dyDescent="0.25">
      <c r="A34" s="23" t="s">
        <v>30</v>
      </c>
      <c r="B34" s="24" t="s">
        <v>27</v>
      </c>
      <c r="C34" s="25" t="s">
        <v>28</v>
      </c>
      <c r="D34" s="26">
        <f>ROUND(F39*2^D35,0)</f>
        <v>5021</v>
      </c>
      <c r="E34" s="28" t="s">
        <v>21</v>
      </c>
      <c r="F34" s="17" t="s">
        <v>40</v>
      </c>
      <c r="H34" s="23" t="s">
        <v>30</v>
      </c>
      <c r="I34" s="24" t="s">
        <v>42</v>
      </c>
      <c r="J34" s="25" t="s">
        <v>28</v>
      </c>
      <c r="K34" s="26">
        <f>ROUND(M39*2^K35,0)</f>
        <v>4096</v>
      </c>
      <c r="L34" s="28" t="s">
        <v>21</v>
      </c>
      <c r="M34" s="17" t="s">
        <v>40</v>
      </c>
      <c r="N34" t="s">
        <v>50</v>
      </c>
    </row>
    <row r="35" spans="1:14" x14ac:dyDescent="0.25">
      <c r="A35" s="29" t="s">
        <v>26</v>
      </c>
      <c r="B35" s="30" t="s">
        <v>34</v>
      </c>
      <c r="C35" s="31" t="s">
        <v>29</v>
      </c>
      <c r="D35" s="32">
        <v>14</v>
      </c>
      <c r="E35" s="27" t="s">
        <v>38</v>
      </c>
      <c r="F35" s="16">
        <f>(B36/B37*D34)/2^D35</f>
        <v>10042</v>
      </c>
      <c r="H35" s="29" t="s">
        <v>26</v>
      </c>
      <c r="I35" s="30" t="s">
        <v>34</v>
      </c>
      <c r="J35" s="31" t="s">
        <v>29</v>
      </c>
      <c r="K35" s="32">
        <v>13</v>
      </c>
      <c r="L35" s="27" t="s">
        <v>38</v>
      </c>
      <c r="M35" s="16">
        <f>(I36/I37*K34)/2^K35</f>
        <v>16384</v>
      </c>
    </row>
    <row r="36" spans="1:14" x14ac:dyDescent="0.25">
      <c r="A36" s="29" t="s">
        <v>37</v>
      </c>
      <c r="B36" s="30">
        <v>2</v>
      </c>
      <c r="C36" s="31" t="s">
        <v>14</v>
      </c>
      <c r="D36" s="32">
        <f>-(B39/B37)</f>
        <v>0</v>
      </c>
      <c r="E36" s="27" t="s">
        <v>39</v>
      </c>
      <c r="F36" s="16">
        <v>32767</v>
      </c>
      <c r="H36" s="29" t="s">
        <v>37</v>
      </c>
      <c r="I36" s="30">
        <v>2</v>
      </c>
      <c r="J36" s="31" t="s">
        <v>14</v>
      </c>
      <c r="K36" s="32">
        <f>-(I39/I37)</f>
        <v>0</v>
      </c>
      <c r="L36" s="27" t="s">
        <v>39</v>
      </c>
      <c r="M36" s="16">
        <v>32767</v>
      </c>
    </row>
    <row r="37" spans="1:14" x14ac:dyDescent="0.25">
      <c r="A37" s="29" t="s">
        <v>17</v>
      </c>
      <c r="B37" s="30">
        <f>2^-14</f>
        <v>6.103515625E-5</v>
      </c>
      <c r="C37" s="31" t="s">
        <v>20</v>
      </c>
      <c r="D37" s="32">
        <f>(D34-F39*2^D35)/2^D35*100</f>
        <v>-1.123046875001199E-3</v>
      </c>
      <c r="E37" s="27" t="s">
        <v>22</v>
      </c>
      <c r="F37" s="16" t="s">
        <v>36</v>
      </c>
      <c r="H37" s="29" t="s">
        <v>17</v>
      </c>
      <c r="I37" s="30">
        <f>2^-14</f>
        <v>6.103515625E-5</v>
      </c>
      <c r="J37" s="31" t="s">
        <v>20</v>
      </c>
      <c r="K37" s="32">
        <f>(K34-M39*2^K35)/2^K35*100</f>
        <v>0</v>
      </c>
      <c r="L37" s="27" t="s">
        <v>22</v>
      </c>
      <c r="M37" s="16" t="s">
        <v>41</v>
      </c>
    </row>
    <row r="38" spans="1:14" x14ac:dyDescent="0.25">
      <c r="A38" s="29" t="s">
        <v>18</v>
      </c>
      <c r="B38" s="30" t="s">
        <v>19</v>
      </c>
      <c r="C38" s="31"/>
      <c r="D38" s="32"/>
      <c r="E38" s="27" t="s">
        <v>23</v>
      </c>
      <c r="F38" s="16" t="s">
        <v>35</v>
      </c>
      <c r="H38" s="29" t="s">
        <v>18</v>
      </c>
      <c r="I38" s="30" t="s">
        <v>19</v>
      </c>
      <c r="J38" s="31"/>
      <c r="K38" s="32"/>
      <c r="L38" s="27" t="s">
        <v>23</v>
      </c>
      <c r="M38" s="16" t="s">
        <v>19</v>
      </c>
    </row>
    <row r="39" spans="1:14" x14ac:dyDescent="0.25">
      <c r="A39" s="29" t="s">
        <v>14</v>
      </c>
      <c r="B39" s="30">
        <v>0</v>
      </c>
      <c r="C39" s="33"/>
      <c r="D39" s="32"/>
      <c r="E39" s="27" t="s">
        <v>25</v>
      </c>
      <c r="F39" s="16">
        <f>B37*9.807*2^9</f>
        <v>0.30646875000000001</v>
      </c>
      <c r="H39" s="29" t="s">
        <v>14</v>
      </c>
      <c r="I39" s="30">
        <v>0</v>
      </c>
      <c r="J39" s="33"/>
      <c r="K39" s="32"/>
      <c r="L39" s="27" t="s">
        <v>47</v>
      </c>
      <c r="M39" s="16">
        <f>I37*2^13</f>
        <v>0.5</v>
      </c>
    </row>
    <row r="40" spans="1:14" ht="15.75" thickBot="1" x14ac:dyDescent="0.3">
      <c r="A40" s="34" t="s">
        <v>16</v>
      </c>
      <c r="B40" s="35">
        <v>0.5</v>
      </c>
      <c r="C40" s="36"/>
      <c r="D40" s="37"/>
      <c r="E40" s="38" t="s">
        <v>24</v>
      </c>
      <c r="F40" s="18">
        <v>0.5</v>
      </c>
      <c r="H40" s="34" t="s">
        <v>16</v>
      </c>
      <c r="I40" s="35">
        <v>0.5</v>
      </c>
      <c r="J40" s="36"/>
      <c r="K40" s="37"/>
      <c r="L40" s="38" t="s">
        <v>24</v>
      </c>
      <c r="M40" s="18">
        <v>0.5</v>
      </c>
    </row>
    <row r="41" spans="1:14" x14ac:dyDescent="0.25">
      <c r="A41" s="39" t="s">
        <v>30</v>
      </c>
      <c r="B41" s="40" t="s">
        <v>27</v>
      </c>
      <c r="C41" s="41" t="s">
        <v>28</v>
      </c>
      <c r="D41" s="42">
        <f>ROUND(F46*2^D42,0)</f>
        <v>10042</v>
      </c>
      <c r="E41" s="43" t="s">
        <v>21</v>
      </c>
      <c r="F41" s="19" t="s">
        <v>40</v>
      </c>
      <c r="H41" s="39" t="s">
        <v>30</v>
      </c>
      <c r="I41" s="44" t="s">
        <v>44</v>
      </c>
      <c r="J41" s="41" t="s">
        <v>28</v>
      </c>
      <c r="K41" s="42">
        <f>ROUND(M46*2^K42,0)</f>
        <v>8192</v>
      </c>
      <c r="L41" s="43" t="s">
        <v>21</v>
      </c>
      <c r="M41" s="19" t="s">
        <v>40</v>
      </c>
    </row>
    <row r="42" spans="1:14" x14ac:dyDescent="0.25">
      <c r="A42" s="5" t="s">
        <v>26</v>
      </c>
      <c r="B42" s="44" t="s">
        <v>34</v>
      </c>
      <c r="C42" s="45" t="s">
        <v>29</v>
      </c>
      <c r="D42" s="62">
        <f>D35</f>
        <v>14</v>
      </c>
      <c r="E42" s="46" t="s">
        <v>38</v>
      </c>
      <c r="F42" s="16">
        <f>(B43/B44*D41)/2^D42</f>
        <v>20084</v>
      </c>
      <c r="H42" s="5" t="s">
        <v>26</v>
      </c>
      <c r="I42" s="44" t="s">
        <v>34</v>
      </c>
      <c r="J42" s="45" t="s">
        <v>29</v>
      </c>
      <c r="K42" s="62">
        <f>K35</f>
        <v>13</v>
      </c>
      <c r="L42" s="46" t="s">
        <v>38</v>
      </c>
      <c r="M42" s="16">
        <f>(I43/I44*K41)/2^K42</f>
        <v>32768</v>
      </c>
    </row>
    <row r="43" spans="1:14" x14ac:dyDescent="0.25">
      <c r="A43" s="48" t="s">
        <v>37</v>
      </c>
      <c r="B43" s="44">
        <v>4</v>
      </c>
      <c r="C43" s="45" t="s">
        <v>14</v>
      </c>
      <c r="D43" s="47">
        <f>-(B46/B44)</f>
        <v>0</v>
      </c>
      <c r="E43" s="46" t="s">
        <v>39</v>
      </c>
      <c r="F43" s="20">
        <v>32767</v>
      </c>
      <c r="H43" s="48" t="s">
        <v>37</v>
      </c>
      <c r="I43" s="44">
        <v>4</v>
      </c>
      <c r="J43" s="45" t="s">
        <v>14</v>
      </c>
      <c r="K43" s="47">
        <f>-(I46/I44)</f>
        <v>0</v>
      </c>
      <c r="L43" s="46" t="s">
        <v>39</v>
      </c>
      <c r="M43" s="20">
        <v>32767</v>
      </c>
    </row>
    <row r="44" spans="1:14" x14ac:dyDescent="0.25">
      <c r="A44" s="48" t="s">
        <v>17</v>
      </c>
      <c r="B44" s="49">
        <f>2^-13</f>
        <v>1.220703125E-4</v>
      </c>
      <c r="C44" s="50" t="s">
        <v>20</v>
      </c>
      <c r="D44" s="47">
        <f>(D41-F46*2^D42)/2^D42*100</f>
        <v>-2.2460937500023981E-3</v>
      </c>
      <c r="E44" s="46" t="s">
        <v>22</v>
      </c>
      <c r="F44" s="20" t="s">
        <v>15</v>
      </c>
      <c r="H44" s="48" t="s">
        <v>17</v>
      </c>
      <c r="I44" s="49">
        <f>2^-13</f>
        <v>1.220703125E-4</v>
      </c>
      <c r="J44" s="50" t="s">
        <v>20</v>
      </c>
      <c r="K44" s="47">
        <f>(K41-M46*2^K42)/2^K42*100</f>
        <v>0</v>
      </c>
      <c r="L44" s="46" t="s">
        <v>22</v>
      </c>
      <c r="M44" s="20" t="s">
        <v>41</v>
      </c>
    </row>
    <row r="45" spans="1:14" x14ac:dyDescent="0.25">
      <c r="A45" s="48" t="s">
        <v>18</v>
      </c>
      <c r="B45" s="44" t="s">
        <v>19</v>
      </c>
      <c r="C45" s="45"/>
      <c r="D45" s="47"/>
      <c r="E45" s="46" t="s">
        <v>23</v>
      </c>
      <c r="F45" s="20" t="s">
        <v>35</v>
      </c>
      <c r="H45" s="48" t="s">
        <v>18</v>
      </c>
      <c r="I45" s="44" t="s">
        <v>19</v>
      </c>
      <c r="J45" s="45"/>
      <c r="K45" s="47"/>
      <c r="L45" s="46" t="s">
        <v>23</v>
      </c>
      <c r="M45" s="20" t="s">
        <v>19</v>
      </c>
    </row>
    <row r="46" spans="1:14" x14ac:dyDescent="0.25">
      <c r="A46" s="48" t="s">
        <v>14</v>
      </c>
      <c r="B46" s="44">
        <v>0</v>
      </c>
      <c r="C46" s="45"/>
      <c r="D46" s="47"/>
      <c r="E46" s="51" t="s">
        <v>25</v>
      </c>
      <c r="F46" s="20">
        <f>B44*2^9*9.807</f>
        <v>0.61293750000000002</v>
      </c>
      <c r="H46" s="48" t="s">
        <v>14</v>
      </c>
      <c r="I46" s="44">
        <v>0</v>
      </c>
      <c r="J46" s="45"/>
      <c r="K46" s="47"/>
      <c r="L46" s="51" t="s">
        <v>47</v>
      </c>
      <c r="M46" s="20">
        <f>I44*2^13</f>
        <v>1</v>
      </c>
    </row>
    <row r="47" spans="1:14" ht="15.75" thickBot="1" x14ac:dyDescent="0.3">
      <c r="A47" s="52" t="s">
        <v>16</v>
      </c>
      <c r="B47" s="53">
        <v>0.5</v>
      </c>
      <c r="C47" s="54"/>
      <c r="D47" s="55"/>
      <c r="E47" s="56" t="s">
        <v>24</v>
      </c>
      <c r="F47" s="21">
        <v>0.5</v>
      </c>
      <c r="H47" s="52" t="s">
        <v>16</v>
      </c>
      <c r="I47" s="53">
        <v>0.5</v>
      </c>
      <c r="J47" s="54"/>
      <c r="K47" s="55"/>
      <c r="L47" s="56" t="s">
        <v>24</v>
      </c>
      <c r="M47" s="21">
        <v>0.5</v>
      </c>
    </row>
    <row r="48" spans="1:14" x14ac:dyDescent="0.25">
      <c r="A48" s="23" t="s">
        <v>30</v>
      </c>
      <c r="B48" s="24" t="s">
        <v>27</v>
      </c>
      <c r="C48" s="25" t="s">
        <v>28</v>
      </c>
      <c r="D48" s="26">
        <f>ROUND(F53*2^D49,0)</f>
        <v>5021</v>
      </c>
      <c r="E48" s="28" t="s">
        <v>21</v>
      </c>
      <c r="F48" s="17" t="s">
        <v>40</v>
      </c>
      <c r="H48" s="23" t="s">
        <v>30</v>
      </c>
      <c r="I48" s="24" t="s">
        <v>46</v>
      </c>
      <c r="J48" s="25" t="s">
        <v>28</v>
      </c>
      <c r="K48" s="26">
        <f>ROUND(M53*2^K49,0)</f>
        <v>16384</v>
      </c>
      <c r="L48" s="28" t="s">
        <v>21</v>
      </c>
      <c r="M48" s="17" t="s">
        <v>40</v>
      </c>
    </row>
    <row r="49" spans="1:13" x14ac:dyDescent="0.25">
      <c r="A49" s="29" t="s">
        <v>26</v>
      </c>
      <c r="B49" s="30" t="s">
        <v>34</v>
      </c>
      <c r="C49" s="31" t="s">
        <v>29</v>
      </c>
      <c r="D49" s="32">
        <v>14</v>
      </c>
      <c r="E49" s="27" t="s">
        <v>38</v>
      </c>
      <c r="F49" s="16">
        <f>(B50/B51*D48)/2^D49</f>
        <v>10042</v>
      </c>
      <c r="H49" s="29" t="s">
        <v>26</v>
      </c>
      <c r="I49" s="30" t="s">
        <v>34</v>
      </c>
      <c r="J49" s="31" t="s">
        <v>29</v>
      </c>
      <c r="K49" s="32">
        <v>13</v>
      </c>
      <c r="L49" s="27" t="s">
        <v>38</v>
      </c>
      <c r="M49" s="16">
        <f>(I50/I51*K48)/2^K49</f>
        <v>16384</v>
      </c>
    </row>
    <row r="50" spans="1:13" x14ac:dyDescent="0.25">
      <c r="A50" s="29" t="s">
        <v>37</v>
      </c>
      <c r="B50" s="30">
        <v>2</v>
      </c>
      <c r="C50" s="31" t="s">
        <v>14</v>
      </c>
      <c r="D50" s="32">
        <f>-(B53/B51)</f>
        <v>0</v>
      </c>
      <c r="E50" s="27" t="s">
        <v>39</v>
      </c>
      <c r="F50" s="16">
        <v>32767</v>
      </c>
      <c r="H50" s="29" t="s">
        <v>37</v>
      </c>
      <c r="I50" s="30">
        <v>2</v>
      </c>
      <c r="J50" s="31" t="s">
        <v>14</v>
      </c>
      <c r="K50" s="32">
        <f>-(I53/I51)</f>
        <v>0</v>
      </c>
      <c r="L50" s="27" t="s">
        <v>39</v>
      </c>
      <c r="M50" s="16">
        <v>32767</v>
      </c>
    </row>
    <row r="51" spans="1:13" x14ac:dyDescent="0.25">
      <c r="A51" s="29" t="s">
        <v>17</v>
      </c>
      <c r="B51" s="30">
        <f>2^-14</f>
        <v>6.103515625E-5</v>
      </c>
      <c r="C51" s="31" t="s">
        <v>20</v>
      </c>
      <c r="D51" s="32">
        <f>(D48-F53*2^D49)/2^D49*100</f>
        <v>-1.123046875001199E-3</v>
      </c>
      <c r="E51" s="27" t="s">
        <v>22</v>
      </c>
      <c r="F51" s="16" t="s">
        <v>36</v>
      </c>
      <c r="H51" s="29" t="s">
        <v>17</v>
      </c>
      <c r="I51" s="30">
        <f>2^-12</f>
        <v>2.44140625E-4</v>
      </c>
      <c r="J51" s="31" t="s">
        <v>20</v>
      </c>
      <c r="K51" s="32">
        <f>(K48-M53*2^K49)/2^K49*100</f>
        <v>0</v>
      </c>
      <c r="L51" s="27" t="s">
        <v>22</v>
      </c>
      <c r="M51" s="16" t="s">
        <v>41</v>
      </c>
    </row>
    <row r="52" spans="1:13" x14ac:dyDescent="0.25">
      <c r="A52" s="29" t="s">
        <v>18</v>
      </c>
      <c r="B52" s="30" t="s">
        <v>19</v>
      </c>
      <c r="C52" s="31"/>
      <c r="D52" s="32"/>
      <c r="E52" s="27" t="s">
        <v>23</v>
      </c>
      <c r="F52" s="16" t="s">
        <v>35</v>
      </c>
      <c r="H52" s="29" t="s">
        <v>18</v>
      </c>
      <c r="I52" s="30" t="s">
        <v>19</v>
      </c>
      <c r="J52" s="31"/>
      <c r="K52" s="32"/>
      <c r="L52" s="27" t="s">
        <v>23</v>
      </c>
      <c r="M52" s="16" t="s">
        <v>19</v>
      </c>
    </row>
    <row r="53" spans="1:13" x14ac:dyDescent="0.25">
      <c r="A53" s="29" t="s">
        <v>14</v>
      </c>
      <c r="B53" s="30">
        <v>0</v>
      </c>
      <c r="C53" s="33"/>
      <c r="D53" s="32"/>
      <c r="E53" s="27" t="s">
        <v>25</v>
      </c>
      <c r="F53" s="16">
        <f>B51*9.807*2^9</f>
        <v>0.30646875000000001</v>
      </c>
      <c r="H53" s="29" t="s">
        <v>14</v>
      </c>
      <c r="I53" s="30">
        <v>0</v>
      </c>
      <c r="J53" s="33"/>
      <c r="K53" s="32"/>
      <c r="L53" s="27" t="s">
        <v>47</v>
      </c>
      <c r="M53" s="16">
        <f>I51*2^13</f>
        <v>2</v>
      </c>
    </row>
    <row r="54" spans="1:13" ht="15.75" thickBot="1" x14ac:dyDescent="0.3">
      <c r="A54" s="34" t="s">
        <v>16</v>
      </c>
      <c r="B54" s="35">
        <v>0.5</v>
      </c>
      <c r="C54" s="36"/>
      <c r="D54" s="37"/>
      <c r="E54" s="38" t="s">
        <v>24</v>
      </c>
      <c r="F54" s="18">
        <v>0.5</v>
      </c>
      <c r="H54" s="34" t="s">
        <v>16</v>
      </c>
      <c r="I54" s="35">
        <v>0.5</v>
      </c>
      <c r="J54" s="36"/>
      <c r="K54" s="37"/>
      <c r="L54" s="38" t="s">
        <v>24</v>
      </c>
      <c r="M54" s="18">
        <v>0.5</v>
      </c>
    </row>
    <row r="55" spans="1:13" x14ac:dyDescent="0.25">
      <c r="A55" s="39" t="s">
        <v>30</v>
      </c>
      <c r="B55" s="40" t="s">
        <v>27</v>
      </c>
      <c r="C55" s="41" t="s">
        <v>28</v>
      </c>
      <c r="D55" s="42">
        <f>ROUND(F60*2^D56,0)</f>
        <v>10042</v>
      </c>
      <c r="E55" s="43" t="s">
        <v>21</v>
      </c>
      <c r="F55" s="19" t="s">
        <v>40</v>
      </c>
      <c r="H55" s="39" t="s">
        <v>30</v>
      </c>
      <c r="I55" s="44" t="s">
        <v>45</v>
      </c>
      <c r="J55" s="41" t="s">
        <v>28</v>
      </c>
      <c r="K55" s="42">
        <f>ROUND(M60*2^K56,0)</f>
        <v>32768</v>
      </c>
      <c r="L55" s="43" t="s">
        <v>21</v>
      </c>
      <c r="M55" s="19" t="s">
        <v>40</v>
      </c>
    </row>
    <row r="56" spans="1:13" x14ac:dyDescent="0.25">
      <c r="A56" s="5" t="s">
        <v>26</v>
      </c>
      <c r="B56" s="44" t="s">
        <v>34</v>
      </c>
      <c r="C56" s="45" t="s">
        <v>29</v>
      </c>
      <c r="D56" s="62">
        <f>D49</f>
        <v>14</v>
      </c>
      <c r="E56" s="46" t="s">
        <v>38</v>
      </c>
      <c r="F56" s="16">
        <f>(B57/B58*D55)/2^D56</f>
        <v>20084</v>
      </c>
      <c r="H56" s="5" t="s">
        <v>26</v>
      </c>
      <c r="I56" s="44" t="s">
        <v>34</v>
      </c>
      <c r="J56" s="45" t="s">
        <v>29</v>
      </c>
      <c r="K56" s="62">
        <v>13</v>
      </c>
      <c r="L56" s="46" t="s">
        <v>38</v>
      </c>
      <c r="M56" s="16">
        <f>(I57/I58*K55)/2^K56</f>
        <v>32768</v>
      </c>
    </row>
    <row r="57" spans="1:13" x14ac:dyDescent="0.25">
      <c r="A57" s="48" t="s">
        <v>37</v>
      </c>
      <c r="B57" s="44">
        <v>4</v>
      </c>
      <c r="C57" s="45" t="s">
        <v>14</v>
      </c>
      <c r="D57" s="47">
        <f>-(B60/B58)</f>
        <v>0</v>
      </c>
      <c r="E57" s="46" t="s">
        <v>39</v>
      </c>
      <c r="F57" s="20">
        <v>32767</v>
      </c>
      <c r="H57" s="48" t="s">
        <v>37</v>
      </c>
      <c r="I57" s="44">
        <v>4</v>
      </c>
      <c r="J57" s="45" t="s">
        <v>14</v>
      </c>
      <c r="K57" s="47">
        <f>-(I60/I58)</f>
        <v>0</v>
      </c>
      <c r="L57" s="46" t="s">
        <v>39</v>
      </c>
      <c r="M57" s="20">
        <v>32767</v>
      </c>
    </row>
    <row r="58" spans="1:13" x14ac:dyDescent="0.25">
      <c r="A58" s="48" t="s">
        <v>17</v>
      </c>
      <c r="B58" s="49">
        <f>2^-13</f>
        <v>1.220703125E-4</v>
      </c>
      <c r="C58" s="50" t="s">
        <v>20</v>
      </c>
      <c r="D58" s="47">
        <f>(D55-F60*2^D56)/2^D56*100</f>
        <v>-2.2460937500023981E-3</v>
      </c>
      <c r="E58" s="46" t="s">
        <v>22</v>
      </c>
      <c r="F58" s="20" t="s">
        <v>15</v>
      </c>
      <c r="H58" s="48" t="s">
        <v>17</v>
      </c>
      <c r="I58" s="49">
        <f>2^-11</f>
        <v>4.8828125E-4</v>
      </c>
      <c r="J58" s="50" t="s">
        <v>20</v>
      </c>
      <c r="K58" s="47">
        <f>(K55-M60*2^K56)/2^K56*100</f>
        <v>0</v>
      </c>
      <c r="L58" s="46" t="s">
        <v>22</v>
      </c>
      <c r="M58" s="20" t="s">
        <v>41</v>
      </c>
    </row>
    <row r="59" spans="1:13" x14ac:dyDescent="0.25">
      <c r="A59" s="48" t="s">
        <v>18</v>
      </c>
      <c r="B59" s="44" t="s">
        <v>19</v>
      </c>
      <c r="C59" s="45"/>
      <c r="D59" s="47"/>
      <c r="E59" s="46" t="s">
        <v>23</v>
      </c>
      <c r="F59" s="20" t="s">
        <v>35</v>
      </c>
      <c r="H59" s="48" t="s">
        <v>18</v>
      </c>
      <c r="I59" s="44" t="s">
        <v>19</v>
      </c>
      <c r="J59" s="45"/>
      <c r="K59" s="47"/>
      <c r="L59" s="46" t="s">
        <v>23</v>
      </c>
      <c r="M59" s="20" t="s">
        <v>19</v>
      </c>
    </row>
    <row r="60" spans="1:13" x14ac:dyDescent="0.25">
      <c r="A60" s="48" t="s">
        <v>14</v>
      </c>
      <c r="B60" s="44">
        <v>0</v>
      </c>
      <c r="C60" s="45"/>
      <c r="D60" s="47"/>
      <c r="E60" s="51" t="s">
        <v>25</v>
      </c>
      <c r="F60" s="20">
        <f>B58*2^9*9.807</f>
        <v>0.61293750000000002</v>
      </c>
      <c r="H60" s="48" t="s">
        <v>14</v>
      </c>
      <c r="I60" s="44">
        <v>0</v>
      </c>
      <c r="J60" s="45"/>
      <c r="K60" s="47"/>
      <c r="L60" s="51" t="s">
        <v>47</v>
      </c>
      <c r="M60" s="20">
        <f>I58*2^13</f>
        <v>4</v>
      </c>
    </row>
    <row r="61" spans="1:13" ht="15.75" thickBot="1" x14ac:dyDescent="0.3">
      <c r="A61" s="52" t="s">
        <v>16</v>
      </c>
      <c r="B61" s="53">
        <v>0.5</v>
      </c>
      <c r="C61" s="54"/>
      <c r="D61" s="55"/>
      <c r="E61" s="56" t="s">
        <v>24</v>
      </c>
      <c r="F61" s="21">
        <v>0.5</v>
      </c>
      <c r="H61" s="52" t="s">
        <v>16</v>
      </c>
      <c r="I61" s="53">
        <v>0.5</v>
      </c>
      <c r="J61" s="54"/>
      <c r="K61" s="55"/>
      <c r="L61" s="56" t="s">
        <v>24</v>
      </c>
      <c r="M61" s="21">
        <v>0.5</v>
      </c>
    </row>
  </sheetData>
  <mergeCells count="5">
    <mergeCell ref="L3:M3"/>
    <mergeCell ref="H3:I3"/>
    <mergeCell ref="J3:K3"/>
    <mergeCell ref="H32:M33"/>
    <mergeCell ref="H1:M2"/>
  </mergeCells>
  <conditionalFormatting sqref="M12">
    <cfRule type="cellIs" dxfId="23" priority="23" operator="greaterThan">
      <formula>$M$13</formula>
    </cfRule>
    <cfRule type="cellIs" dxfId="22" priority="24" operator="lessThan">
      <formula>$M$13</formula>
    </cfRule>
  </conditionalFormatting>
  <conditionalFormatting sqref="M5">
    <cfRule type="cellIs" dxfId="21" priority="21" operator="greaterThan">
      <formula>$M$13</formula>
    </cfRule>
    <cfRule type="cellIs" dxfId="20" priority="22" operator="lessThan">
      <formula>$M$13</formula>
    </cfRule>
  </conditionalFormatting>
  <conditionalFormatting sqref="F42">
    <cfRule type="cellIs" dxfId="19" priority="19" operator="greaterThan">
      <formula>$M$13</formula>
    </cfRule>
    <cfRule type="cellIs" dxfId="18" priority="20" operator="lessThan">
      <formula>$M$13</formula>
    </cfRule>
  </conditionalFormatting>
  <conditionalFormatting sqref="F35">
    <cfRule type="cellIs" dxfId="17" priority="17" operator="greaterThan">
      <formula>$M$13</formula>
    </cfRule>
    <cfRule type="cellIs" dxfId="16" priority="18" operator="lessThan">
      <formula>$M$13</formula>
    </cfRule>
  </conditionalFormatting>
  <conditionalFormatting sqref="M42">
    <cfRule type="cellIs" dxfId="15" priority="15" operator="greaterThan">
      <formula>$M$13</formula>
    </cfRule>
    <cfRule type="cellIs" dxfId="14" priority="16" operator="lessThan">
      <formula>$M$13</formula>
    </cfRule>
  </conditionalFormatting>
  <conditionalFormatting sqref="M35">
    <cfRule type="cellIs" dxfId="13" priority="13" operator="greaterThan">
      <formula>$M$13</formula>
    </cfRule>
    <cfRule type="cellIs" dxfId="12" priority="14" operator="lessThan">
      <formula>$M$13</formula>
    </cfRule>
  </conditionalFormatting>
  <conditionalFormatting sqref="M26">
    <cfRule type="cellIs" dxfId="11" priority="11" operator="greaterThan">
      <formula>$M$13</formula>
    </cfRule>
    <cfRule type="cellIs" dxfId="10" priority="12" operator="lessThan">
      <formula>$M$13</formula>
    </cfRule>
  </conditionalFormatting>
  <conditionalFormatting sqref="M19">
    <cfRule type="cellIs" dxfId="9" priority="9" operator="greaterThan">
      <formula>$M$13</formula>
    </cfRule>
    <cfRule type="cellIs" dxfId="8" priority="10" operator="lessThan">
      <formula>$M$13</formula>
    </cfRule>
  </conditionalFormatting>
  <conditionalFormatting sqref="F56">
    <cfRule type="cellIs" dxfId="7" priority="7" operator="greaterThan">
      <formula>$M$13</formula>
    </cfRule>
    <cfRule type="cellIs" dxfId="6" priority="8" operator="lessThan">
      <formula>$M$13</formula>
    </cfRule>
  </conditionalFormatting>
  <conditionalFormatting sqref="F49">
    <cfRule type="cellIs" dxfId="5" priority="5" operator="greaterThan">
      <formula>$M$13</formula>
    </cfRule>
    <cfRule type="cellIs" dxfId="4" priority="6" operator="lessThan">
      <formula>$M$13</formula>
    </cfRule>
  </conditionalFormatting>
  <conditionalFormatting sqref="M56">
    <cfRule type="cellIs" dxfId="3" priority="3" operator="greaterThan">
      <formula>$M$13</formula>
    </cfRule>
    <cfRule type="cellIs" dxfId="2" priority="4" operator="lessThan">
      <formula>$M$13</formula>
    </cfRule>
  </conditionalFormatting>
  <conditionalFormatting sqref="M49">
    <cfRule type="cellIs" dxfId="1" priority="1" operator="greaterThan">
      <formula>$M$13</formula>
    </cfRule>
    <cfRule type="cellIs" dxfId="0" priority="2" operator="lessThan">
      <formula>$M$13</formula>
    </cfRule>
  </conditionalFormatting>
  <pageMargins left="0.86614173228346458" right="0.47244094488188981" top="0.98425196850393704" bottom="0.98425196850393704" header="0.47244094488188981" footer="0.51181102362204722"/>
  <pageSetup paperSize="9" scale="41" orientation="portrait" horizontalDpi="4294967295" verticalDpi="4294967295" r:id="rId1"/>
  <headerFooter>
    <oddHeader>&amp;R&amp;G</oddHead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2F0033D78FFB48864263661ABAE5EA" ma:contentTypeVersion="0" ma:contentTypeDescription="Create a new document." ma:contentTypeScope="" ma:versionID="0d5edd99c1835da20feed5ecb3de1de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5FF963-FCB3-432E-BF45-94B66874D0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E72BEA-FDA6-4002-ABD2-DAE39CD0A1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5A48A2-6020-449E-AB11-41CF49D04A02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</vt:lpstr>
    </vt:vector>
  </TitlesOfParts>
  <Company>Autoliv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Devavry</dc:creator>
  <cp:lastModifiedBy>Pierre-Olivier Pilot</cp:lastModifiedBy>
  <dcterms:created xsi:type="dcterms:W3CDTF">2017-05-09T11:49:12Z</dcterms:created>
  <dcterms:modified xsi:type="dcterms:W3CDTF">2020-08-03T09:00:26Z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0x010100E92F0033D78FFB48864263661ABAE5EA</vt:lpwstr>
  </property>
</Properties>
</file>