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fe\OneDrive\Ambiente de Trabalho\ERASMUS UNITS\Physics of interfaces\Report\"/>
    </mc:Choice>
  </mc:AlternateContent>
  <xr:revisionPtr revIDLastSave="0" documentId="13_ncr:1_{5D4DB0BC-D608-4180-9645-E44D716C7E7C}" xr6:coauthVersionLast="47" xr6:coauthVersionMax="47" xr10:uidLastSave="{00000000-0000-0000-0000-000000000000}"/>
  <bookViews>
    <workbookView xWindow="-108" yWindow="-108" windowWidth="23256" windowHeight="12456" xr2:uid="{0C3651F1-FC31-498C-A7BB-35EAC7195CC6}"/>
  </bookViews>
  <sheets>
    <sheet name="density" sheetId="1" r:id="rId1"/>
    <sheet name="contact ang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K4" i="1"/>
  <c r="M4" i="1"/>
  <c r="H14" i="2"/>
  <c r="H13" i="2"/>
  <c r="G14" i="2"/>
  <c r="G13" i="2"/>
  <c r="H8" i="2"/>
  <c r="G9" i="2"/>
  <c r="I9" i="2" s="1"/>
  <c r="G8" i="2"/>
  <c r="I8" i="2" s="1"/>
  <c r="F8" i="2"/>
  <c r="F9" i="2"/>
  <c r="H9" i="2" s="1"/>
  <c r="B4" i="2"/>
  <c r="B3" i="2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" i="1"/>
  <c r="A10" i="1"/>
  <c r="B10" i="1" s="1"/>
  <c r="C13" i="2" l="1"/>
  <c r="B13" i="2"/>
  <c r="C14" i="2"/>
  <c r="B14" i="2"/>
  <c r="E13" i="2" l="1"/>
  <c r="E14" i="2"/>
  <c r="D13" i="2"/>
</calcChain>
</file>

<file path=xl/sharedStrings.xml><?xml version="1.0" encoding="utf-8"?>
<sst xmlns="http://schemas.openxmlformats.org/spreadsheetml/2006/main" count="56" uniqueCount="50">
  <si>
    <t>buffer reference</t>
  </si>
  <si>
    <t>T</t>
  </si>
  <si>
    <t>density</t>
  </si>
  <si>
    <t>speed of sound</t>
  </si>
  <si>
    <t>T (°C)</t>
  </si>
  <si>
    <t>density (g/cm3)</t>
  </si>
  <si>
    <t>mass molar</t>
  </si>
  <si>
    <t>mass</t>
  </si>
  <si>
    <t>mass water</t>
  </si>
  <si>
    <t>buffer + lipid</t>
  </si>
  <si>
    <t>Valeur buffer of density</t>
  </si>
  <si>
    <t>specifc volume of total</t>
  </si>
  <si>
    <t>density lipid</t>
  </si>
  <si>
    <t>w fraction lipid</t>
  </si>
  <si>
    <t>w water</t>
  </si>
  <si>
    <t>Valeur speficif volume buffer</t>
  </si>
  <si>
    <t>specif volume lipid</t>
  </si>
  <si>
    <t>Sample</t>
  </si>
  <si>
    <r>
      <rPr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 xml:space="preserve"> water</t>
    </r>
  </si>
  <si>
    <t>θ  diidomethane</t>
  </si>
  <si>
    <r>
      <t xml:space="preserve">32,57 </t>
    </r>
    <r>
      <rPr>
        <sz val="11"/>
        <color theme="1"/>
        <rFont val="Calibri"/>
        <family val="2"/>
      </rPr>
      <t>± 0,61</t>
    </r>
  </si>
  <si>
    <t>max value</t>
  </si>
  <si>
    <t>min value</t>
  </si>
  <si>
    <t>Water droplet</t>
  </si>
  <si>
    <t>diidomethane droplet</t>
  </si>
  <si>
    <t>θmax (°)</t>
  </si>
  <si>
    <t>θmin (°)</t>
  </si>
  <si>
    <t xml:space="preserve">Wsl min </t>
  </si>
  <si>
    <t>Wsl max</t>
  </si>
  <si>
    <t>γ lv (mN/m) min</t>
  </si>
  <si>
    <t>γ lv (mN/m) max</t>
  </si>
  <si>
    <t>γ sv (mN/m) max</t>
  </si>
  <si>
    <t>γ sv (mN/m) min</t>
  </si>
  <si>
    <t>du coup pour recap</t>
  </si>
  <si>
    <t>Delta Y</t>
  </si>
  <si>
    <t>water</t>
  </si>
  <si>
    <t>diidomethane</t>
  </si>
  <si>
    <t>γ sv (mN/m)</t>
  </si>
  <si>
    <t>γ d sv (mN/m)</t>
  </si>
  <si>
    <t>γ p sv (mN/m)</t>
  </si>
  <si>
    <t>θ (°)</t>
  </si>
  <si>
    <r>
      <t xml:space="preserve">61,80 </t>
    </r>
    <r>
      <rPr>
        <sz val="11"/>
        <color theme="1"/>
        <rFont val="Calibri"/>
        <family val="2"/>
      </rPr>
      <t>± 0,64</t>
    </r>
  </si>
  <si>
    <r>
      <t xml:space="preserve">47,77 </t>
    </r>
    <r>
      <rPr>
        <sz val="11"/>
        <color theme="1"/>
        <rFont val="Calibri"/>
        <family val="2"/>
      </rPr>
      <t>± 1,43</t>
    </r>
  </si>
  <si>
    <t>W sl (mN/m)</t>
  </si>
  <si>
    <t>Wsl</t>
  </si>
  <si>
    <t>delta</t>
  </si>
  <si>
    <r>
      <t xml:space="preserve">134,14 </t>
    </r>
    <r>
      <rPr>
        <sz val="11"/>
        <color theme="1"/>
        <rFont val="Calibri"/>
        <family val="2"/>
      </rPr>
      <t>± 0,60</t>
    </r>
  </si>
  <si>
    <t>20,0 ± 0,20</t>
  </si>
  <si>
    <r>
      <t xml:space="preserve">98,51 </t>
    </r>
    <r>
      <rPr>
        <sz val="11"/>
        <color theme="1"/>
        <rFont val="Calibri"/>
        <family val="2"/>
      </rPr>
      <t>± 1,19</t>
    </r>
  </si>
  <si>
    <t>graphique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</si>
</sst>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5" fontId="0" fillId="0" borderId="0" xfId="0" applyNumberFormat="1"/>
    <xf numFmtId="0" fontId="2" fillId="0" borderId="0" xfId="0" applyFont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8.6161521476482109E-2"/>
                  <c:y val="-6.2095363079615051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density!$P$4:$P$45</c:f>
              <c:numCache>
                <c:formatCode>0.000</c:formatCode>
                <c:ptCount val="42"/>
                <c:pt idx="0">
                  <c:v>14.996</c:v>
                </c:pt>
                <c:pt idx="1">
                  <c:v>16.003</c:v>
                </c:pt>
                <c:pt idx="2">
                  <c:v>17.004000000000001</c:v>
                </c:pt>
                <c:pt idx="3">
                  <c:v>18.003</c:v>
                </c:pt>
                <c:pt idx="4">
                  <c:v>19.003</c:v>
                </c:pt>
                <c:pt idx="5">
                  <c:v>20.004000000000001</c:v>
                </c:pt>
                <c:pt idx="6">
                  <c:v>21.004000000000001</c:v>
                </c:pt>
                <c:pt idx="7">
                  <c:v>22.004000000000001</c:v>
                </c:pt>
                <c:pt idx="8">
                  <c:v>23.004000000000001</c:v>
                </c:pt>
                <c:pt idx="9">
                  <c:v>24.004000000000001</c:v>
                </c:pt>
                <c:pt idx="10">
                  <c:v>25.004000000000001</c:v>
                </c:pt>
                <c:pt idx="11">
                  <c:v>26.003</c:v>
                </c:pt>
                <c:pt idx="12">
                  <c:v>27.004000000000001</c:v>
                </c:pt>
                <c:pt idx="13">
                  <c:v>28.004000000000001</c:v>
                </c:pt>
                <c:pt idx="14">
                  <c:v>29.003</c:v>
                </c:pt>
                <c:pt idx="15">
                  <c:v>30.004000000000001</c:v>
                </c:pt>
                <c:pt idx="16">
                  <c:v>31.004000000000001</c:v>
                </c:pt>
                <c:pt idx="17">
                  <c:v>32.003999999999998</c:v>
                </c:pt>
                <c:pt idx="18">
                  <c:v>33.003999999999998</c:v>
                </c:pt>
                <c:pt idx="19">
                  <c:v>34.003</c:v>
                </c:pt>
                <c:pt idx="20">
                  <c:v>35.003999999999998</c:v>
                </c:pt>
                <c:pt idx="21">
                  <c:v>36.003999999999998</c:v>
                </c:pt>
                <c:pt idx="22">
                  <c:v>37.003999999999998</c:v>
                </c:pt>
                <c:pt idx="23">
                  <c:v>38.003</c:v>
                </c:pt>
                <c:pt idx="24">
                  <c:v>39.003999999999998</c:v>
                </c:pt>
                <c:pt idx="25">
                  <c:v>40.003999999999998</c:v>
                </c:pt>
                <c:pt idx="26">
                  <c:v>41.003999999999998</c:v>
                </c:pt>
                <c:pt idx="27">
                  <c:v>42.003999999999998</c:v>
                </c:pt>
                <c:pt idx="28">
                  <c:v>43.003999999999998</c:v>
                </c:pt>
                <c:pt idx="29">
                  <c:v>44.003999999999998</c:v>
                </c:pt>
                <c:pt idx="30">
                  <c:v>45.003</c:v>
                </c:pt>
                <c:pt idx="31">
                  <c:v>46.003999999999998</c:v>
                </c:pt>
                <c:pt idx="32">
                  <c:v>47.003</c:v>
                </c:pt>
                <c:pt idx="33">
                  <c:v>48.003999999999998</c:v>
                </c:pt>
                <c:pt idx="34">
                  <c:v>49.003999999999998</c:v>
                </c:pt>
                <c:pt idx="35">
                  <c:v>50.003999999999998</c:v>
                </c:pt>
                <c:pt idx="36">
                  <c:v>51.003999999999998</c:v>
                </c:pt>
                <c:pt idx="37">
                  <c:v>52.003999999999998</c:v>
                </c:pt>
                <c:pt idx="38">
                  <c:v>53.003</c:v>
                </c:pt>
                <c:pt idx="39">
                  <c:v>54.003999999999998</c:v>
                </c:pt>
                <c:pt idx="40">
                  <c:v>55.003999999999998</c:v>
                </c:pt>
                <c:pt idx="41">
                  <c:v>56.009</c:v>
                </c:pt>
              </c:numCache>
            </c:numRef>
          </c:xVal>
          <c:yVal>
            <c:numRef>
              <c:f>density!$Q$4:$Q$45</c:f>
              <c:numCache>
                <c:formatCode>0.000000</c:formatCode>
                <c:ptCount val="42"/>
                <c:pt idx="0">
                  <c:v>1.0063219999999999</c:v>
                </c:pt>
                <c:pt idx="1">
                  <c:v>1.0061450000000001</c:v>
                </c:pt>
                <c:pt idx="2">
                  <c:v>1.005957</c:v>
                </c:pt>
                <c:pt idx="3">
                  <c:v>1.0057579999999999</c:v>
                </c:pt>
                <c:pt idx="4">
                  <c:v>1.0055480000000001</c:v>
                </c:pt>
                <c:pt idx="5">
                  <c:v>1.0053319999999999</c:v>
                </c:pt>
                <c:pt idx="6">
                  <c:v>1.0051030000000001</c:v>
                </c:pt>
                <c:pt idx="7">
                  <c:v>1.004861</c:v>
                </c:pt>
                <c:pt idx="8">
                  <c:v>1.004616</c:v>
                </c:pt>
                <c:pt idx="9">
                  <c:v>1.004359</c:v>
                </c:pt>
                <c:pt idx="10">
                  <c:v>1.0040880000000001</c:v>
                </c:pt>
                <c:pt idx="11">
                  <c:v>1.003814</c:v>
                </c:pt>
                <c:pt idx="12">
                  <c:v>1.003528</c:v>
                </c:pt>
                <c:pt idx="13">
                  <c:v>1.0032380000000001</c:v>
                </c:pt>
                <c:pt idx="14">
                  <c:v>1.002934</c:v>
                </c:pt>
                <c:pt idx="15">
                  <c:v>1.002626</c:v>
                </c:pt>
                <c:pt idx="16">
                  <c:v>1.0023070000000001</c:v>
                </c:pt>
                <c:pt idx="17">
                  <c:v>1.0019819999999999</c:v>
                </c:pt>
                <c:pt idx="18">
                  <c:v>1.001647</c:v>
                </c:pt>
                <c:pt idx="19">
                  <c:v>1.0013069999999999</c:v>
                </c:pt>
                <c:pt idx="20">
                  <c:v>1.0009539999999999</c:v>
                </c:pt>
                <c:pt idx="21">
                  <c:v>1.000597</c:v>
                </c:pt>
                <c:pt idx="22">
                  <c:v>1.0002329999999999</c:v>
                </c:pt>
                <c:pt idx="23">
                  <c:v>0.999861</c:v>
                </c:pt>
                <c:pt idx="24">
                  <c:v>0.99948199999999998</c:v>
                </c:pt>
                <c:pt idx="25">
                  <c:v>0.99909400000000004</c:v>
                </c:pt>
                <c:pt idx="26">
                  <c:v>0.99870099999999995</c:v>
                </c:pt>
                <c:pt idx="27">
                  <c:v>0.99829999999999997</c:v>
                </c:pt>
                <c:pt idx="28">
                  <c:v>0.997892</c:v>
                </c:pt>
                <c:pt idx="29">
                  <c:v>0.99747600000000003</c:v>
                </c:pt>
                <c:pt idx="30">
                  <c:v>0.99705500000000002</c:v>
                </c:pt>
                <c:pt idx="31">
                  <c:v>0.99662600000000001</c:v>
                </c:pt>
                <c:pt idx="32">
                  <c:v>0.99619100000000005</c:v>
                </c:pt>
                <c:pt idx="33">
                  <c:v>0.995749</c:v>
                </c:pt>
                <c:pt idx="34">
                  <c:v>0.99530300000000005</c:v>
                </c:pt>
                <c:pt idx="35">
                  <c:v>0.99484899999999998</c:v>
                </c:pt>
                <c:pt idx="36">
                  <c:v>0.99439</c:v>
                </c:pt>
                <c:pt idx="37">
                  <c:v>0.99392199999999997</c:v>
                </c:pt>
                <c:pt idx="38">
                  <c:v>0.99345000000000006</c:v>
                </c:pt>
                <c:pt idx="39">
                  <c:v>0.99297100000000005</c:v>
                </c:pt>
                <c:pt idx="40">
                  <c:v>0.99247300000000005</c:v>
                </c:pt>
                <c:pt idx="41">
                  <c:v>0.991892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76-4743-9BFC-A52436EA2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26607"/>
        <c:axId val="140740047"/>
      </c:scatterChart>
      <c:valAx>
        <c:axId val="4272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40047"/>
        <c:crosses val="autoZero"/>
        <c:crossBetween val="midCat"/>
      </c:valAx>
      <c:valAx>
        <c:axId val="14074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density!$G$4:$G$45</c:f>
              <c:numCache>
                <c:formatCode>0.000</c:formatCode>
                <c:ptCount val="42"/>
                <c:pt idx="0">
                  <c:v>20.003</c:v>
                </c:pt>
                <c:pt idx="1">
                  <c:v>20.504000000000001</c:v>
                </c:pt>
                <c:pt idx="2">
                  <c:v>21.004000000000001</c:v>
                </c:pt>
                <c:pt idx="3">
                  <c:v>21.504000000000001</c:v>
                </c:pt>
                <c:pt idx="4">
                  <c:v>22.004000000000001</c:v>
                </c:pt>
                <c:pt idx="5">
                  <c:v>22.504000000000001</c:v>
                </c:pt>
                <c:pt idx="6">
                  <c:v>23.004000000000001</c:v>
                </c:pt>
                <c:pt idx="7">
                  <c:v>23.504000000000001</c:v>
                </c:pt>
                <c:pt idx="8">
                  <c:v>24.004999999999999</c:v>
                </c:pt>
                <c:pt idx="9">
                  <c:v>24.504000000000001</c:v>
                </c:pt>
                <c:pt idx="10">
                  <c:v>25.004000000000001</c:v>
                </c:pt>
                <c:pt idx="11">
                  <c:v>25.504000000000001</c:v>
                </c:pt>
                <c:pt idx="12">
                  <c:v>26.004000000000001</c:v>
                </c:pt>
                <c:pt idx="13">
                  <c:v>26.504000000000001</c:v>
                </c:pt>
                <c:pt idx="14">
                  <c:v>27.003</c:v>
                </c:pt>
                <c:pt idx="15">
                  <c:v>27.504000000000001</c:v>
                </c:pt>
                <c:pt idx="16">
                  <c:v>28.003</c:v>
                </c:pt>
                <c:pt idx="17">
                  <c:v>28.504000000000001</c:v>
                </c:pt>
                <c:pt idx="18">
                  <c:v>29.004000000000001</c:v>
                </c:pt>
                <c:pt idx="19">
                  <c:v>29.504000000000001</c:v>
                </c:pt>
                <c:pt idx="20">
                  <c:v>30.004000000000001</c:v>
                </c:pt>
                <c:pt idx="21">
                  <c:v>30.504000000000001</c:v>
                </c:pt>
                <c:pt idx="22">
                  <c:v>31.004000000000001</c:v>
                </c:pt>
                <c:pt idx="23">
                  <c:v>31.504000000000001</c:v>
                </c:pt>
                <c:pt idx="24">
                  <c:v>32.003999999999998</c:v>
                </c:pt>
                <c:pt idx="25">
                  <c:v>32.503</c:v>
                </c:pt>
                <c:pt idx="26">
                  <c:v>33.003999999999998</c:v>
                </c:pt>
                <c:pt idx="27">
                  <c:v>33.503</c:v>
                </c:pt>
                <c:pt idx="28">
                  <c:v>34.003999999999998</c:v>
                </c:pt>
                <c:pt idx="29">
                  <c:v>34.503999999999998</c:v>
                </c:pt>
                <c:pt idx="30">
                  <c:v>35.003999999999998</c:v>
                </c:pt>
                <c:pt idx="31">
                  <c:v>35.503999999999998</c:v>
                </c:pt>
                <c:pt idx="32">
                  <c:v>36.003999999999998</c:v>
                </c:pt>
                <c:pt idx="33">
                  <c:v>36.503</c:v>
                </c:pt>
                <c:pt idx="34">
                  <c:v>37.003999999999998</c:v>
                </c:pt>
                <c:pt idx="35">
                  <c:v>37.503999999999998</c:v>
                </c:pt>
                <c:pt idx="36">
                  <c:v>38.003</c:v>
                </c:pt>
                <c:pt idx="37">
                  <c:v>38.503</c:v>
                </c:pt>
                <c:pt idx="38">
                  <c:v>39.003999999999998</c:v>
                </c:pt>
                <c:pt idx="39">
                  <c:v>39.503999999999998</c:v>
                </c:pt>
                <c:pt idx="40">
                  <c:v>40.003999999999998</c:v>
                </c:pt>
                <c:pt idx="41">
                  <c:v>40.505000000000003</c:v>
                </c:pt>
              </c:numCache>
            </c:numRef>
          </c:xVal>
          <c:yVal>
            <c:numRef>
              <c:f>density!$N$4:$N$45</c:f>
              <c:numCache>
                <c:formatCode>General</c:formatCode>
                <c:ptCount val="42"/>
                <c:pt idx="0">
                  <c:v>0.87347727868638592</c:v>
                </c:pt>
                <c:pt idx="1">
                  <c:v>0.87285541351522145</c:v>
                </c:pt>
                <c:pt idx="2">
                  <c:v>0.87287858658722295</c:v>
                </c:pt>
                <c:pt idx="3">
                  <c:v>0.87314572002336277</c:v>
                </c:pt>
                <c:pt idx="4">
                  <c:v>0.87399153731501866</c:v>
                </c:pt>
                <c:pt idx="5">
                  <c:v>0.87442733927543581</c:v>
                </c:pt>
                <c:pt idx="6">
                  <c:v>0.87511856490789464</c:v>
                </c:pt>
                <c:pt idx="7">
                  <c:v>0.8757379983963427</c:v>
                </c:pt>
                <c:pt idx="8">
                  <c:v>0.8762028840522833</c:v>
                </c:pt>
                <c:pt idx="9">
                  <c:v>0.87710735260892003</c:v>
                </c:pt>
                <c:pt idx="10">
                  <c:v>0.87786474735633646</c:v>
                </c:pt>
                <c:pt idx="11">
                  <c:v>0.87856512362978445</c:v>
                </c:pt>
                <c:pt idx="12">
                  <c:v>0.87954369641881791</c:v>
                </c:pt>
                <c:pt idx="13">
                  <c:v>0.88080440933976845</c:v>
                </c:pt>
                <c:pt idx="14">
                  <c:v>0.88178286631944058</c:v>
                </c:pt>
                <c:pt idx="15">
                  <c:v>0.8825288577421937</c:v>
                </c:pt>
                <c:pt idx="16">
                  <c:v>0.88342950738603643</c:v>
                </c:pt>
                <c:pt idx="17">
                  <c:v>0.88443135255301042</c:v>
                </c:pt>
                <c:pt idx="18">
                  <c:v>0.88550026990876252</c:v>
                </c:pt>
                <c:pt idx="19">
                  <c:v>0.88654193460875141</c:v>
                </c:pt>
                <c:pt idx="20">
                  <c:v>0.88722768370701255</c:v>
                </c:pt>
                <c:pt idx="21">
                  <c:v>0.88855827640029328</c:v>
                </c:pt>
                <c:pt idx="22">
                  <c:v>0.88920778064356676</c:v>
                </c:pt>
                <c:pt idx="23">
                  <c:v>0.89050995906414909</c:v>
                </c:pt>
                <c:pt idx="24">
                  <c:v>0.89147081583713472</c:v>
                </c:pt>
                <c:pt idx="25">
                  <c:v>0.89287014067256443</c:v>
                </c:pt>
                <c:pt idx="26">
                  <c:v>0.89438016386490937</c:v>
                </c:pt>
                <c:pt idx="27">
                  <c:v>0.89678325975953976</c:v>
                </c:pt>
                <c:pt idx="28">
                  <c:v>0.93096174841964419</c:v>
                </c:pt>
                <c:pt idx="29">
                  <c:v>0.93261402613078836</c:v>
                </c:pt>
                <c:pt idx="30">
                  <c:v>0.933946976553235</c:v>
                </c:pt>
                <c:pt idx="31">
                  <c:v>0.93496399001374753</c:v>
                </c:pt>
                <c:pt idx="32">
                  <c:v>0.93566845612199823</c:v>
                </c:pt>
                <c:pt idx="33">
                  <c:v>0.93718689958066115</c:v>
                </c:pt>
                <c:pt idx="34">
                  <c:v>0.93748944852364857</c:v>
                </c:pt>
                <c:pt idx="35">
                  <c:v>0.93861374560592103</c:v>
                </c:pt>
                <c:pt idx="36">
                  <c:v>0.93923110023850509</c:v>
                </c:pt>
                <c:pt idx="37">
                  <c:v>0.94009840542204937</c:v>
                </c:pt>
                <c:pt idx="38">
                  <c:v>0.94021228122933898</c:v>
                </c:pt>
                <c:pt idx="39">
                  <c:v>0.94116902102828814</c:v>
                </c:pt>
                <c:pt idx="40">
                  <c:v>0.94150733470849401</c:v>
                </c:pt>
                <c:pt idx="41">
                  <c:v>0.94176831345553136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FB-409A-A260-91C3499CE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157312"/>
        <c:axId val="1592389152"/>
      </c:scatterChart>
      <c:valAx>
        <c:axId val="513157312"/>
        <c:scaling>
          <c:orientation val="minMax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Temperature</a:t>
                </a:r>
                <a:r>
                  <a:rPr lang="fr-FR" baseline="0"/>
                  <a:t> (°C)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389152"/>
        <c:crosses val="autoZero"/>
        <c:crossBetween val="midCat"/>
      </c:valAx>
      <c:valAx>
        <c:axId val="1592389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Specific</a:t>
                </a:r>
                <a:r>
                  <a:rPr lang="fr-FR" baseline="0"/>
                  <a:t> volume lipid (cm^3/g)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15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95250</xdr:rowOff>
    </xdr:from>
    <xdr:to>
      <xdr:col>6</xdr:col>
      <xdr:colOff>800100</xdr:colOff>
      <xdr:row>32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6A0775F-1F1C-E1A3-B0B2-90E164E73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883920</xdr:colOff>
      <xdr:row>46</xdr:row>
      <xdr:rowOff>57150</xdr:rowOff>
    </xdr:from>
    <xdr:to>
      <xdr:col>15</xdr:col>
      <xdr:colOff>426720</xdr:colOff>
      <xdr:row>61</xdr:row>
      <xdr:rowOff>57150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B1B0F74-109C-0E7C-FE1F-750653399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2CE7-9116-4E25-892D-00AD41E0C2C2}">
  <dimension ref="A1:R45"/>
  <sheetViews>
    <sheetView tabSelected="1" zoomScale="40" zoomScaleNormal="40" workbookViewId="0">
      <selection activeCell="N3" sqref="N3"/>
    </sheetView>
  </sheetViews>
  <sheetFormatPr defaultColWidth="8.88671875" defaultRowHeight="14.4" x14ac:dyDescent="0.3"/>
  <cols>
    <col min="1" max="1" width="13.88671875" customWidth="1"/>
    <col min="7" max="7" width="13.109375" customWidth="1"/>
    <col min="8" max="8" width="13.33203125" customWidth="1"/>
    <col min="9" max="9" width="19.88671875" customWidth="1"/>
    <col min="10" max="10" width="20.5546875" customWidth="1"/>
    <col min="11" max="11" width="20.88671875" customWidth="1"/>
    <col min="12" max="12" width="20.21875" customWidth="1"/>
    <col min="13" max="13" width="32.88671875" customWidth="1"/>
    <col min="14" max="15" width="20.21875" customWidth="1"/>
    <col min="16" max="16" width="19.88671875" customWidth="1"/>
    <col min="17" max="17" width="14.33203125" customWidth="1"/>
    <col min="18" max="18" width="13.6640625" customWidth="1"/>
  </cols>
  <sheetData>
    <row r="1" spans="1:18" x14ac:dyDescent="0.3">
      <c r="P1" t="s">
        <v>0</v>
      </c>
    </row>
    <row r="2" spans="1:18" x14ac:dyDescent="0.3">
      <c r="H2" t="s">
        <v>9</v>
      </c>
      <c r="O2" s="7" t="s">
        <v>49</v>
      </c>
    </row>
    <row r="3" spans="1:18" x14ac:dyDescent="0.3">
      <c r="G3" t="s">
        <v>4</v>
      </c>
      <c r="H3" t="s">
        <v>5</v>
      </c>
      <c r="I3" t="s">
        <v>3</v>
      </c>
      <c r="J3" t="s">
        <v>11</v>
      </c>
      <c r="K3" t="s">
        <v>10</v>
      </c>
      <c r="L3" t="s">
        <v>12</v>
      </c>
      <c r="M3" t="s">
        <v>15</v>
      </c>
      <c r="N3" t="s">
        <v>16</v>
      </c>
      <c r="P3" t="s">
        <v>1</v>
      </c>
      <c r="Q3" t="s">
        <v>2</v>
      </c>
      <c r="R3" t="s">
        <v>3</v>
      </c>
    </row>
    <row r="4" spans="1:18" x14ac:dyDescent="0.3">
      <c r="A4" t="s">
        <v>6</v>
      </c>
      <c r="G4" s="1">
        <v>20.003</v>
      </c>
      <c r="H4" s="2">
        <v>1.0057069999999999</v>
      </c>
      <c r="I4" s="3">
        <v>1494.54</v>
      </c>
      <c r="J4">
        <f t="shared" ref="J4:J45" si="0">1/H4</f>
        <v>0.99432538502764733</v>
      </c>
      <c r="K4">
        <f>0.000000014902*G4^3-0.0000054741*G4^2-0.000024423*G4+1.0079</f>
        <v>1.0053404394449805</v>
      </c>
      <c r="L4" s="4">
        <f>H4-K4</f>
        <v>3.6656055501937956E-4</v>
      </c>
      <c r="M4" s="4">
        <f>1/K4</f>
        <v>0.99468792934667105</v>
      </c>
      <c r="N4">
        <f>(J4-(1-$A$10)*M4)/$A$10</f>
        <v>0.87347727868638592</v>
      </c>
      <c r="P4" s="1">
        <v>14.996</v>
      </c>
      <c r="Q4" s="2">
        <v>1.0063219999999999</v>
      </c>
      <c r="R4" s="3">
        <v>1477.73</v>
      </c>
    </row>
    <row r="5" spans="1:18" x14ac:dyDescent="0.3">
      <c r="A5">
        <v>705.98599999999999</v>
      </c>
      <c r="G5" s="1">
        <v>20.504000000000001</v>
      </c>
      <c r="H5" s="2">
        <v>1.005595</v>
      </c>
      <c r="I5" s="3">
        <v>1496.04</v>
      </c>
      <c r="J5">
        <f t="shared" si="0"/>
        <v>0.99443612985346985</v>
      </c>
      <c r="K5">
        <f t="shared" ref="K4:K45" si="1">0.000000014902*G5^3-0.0000054741*G5^2-0.000024423*G5+1.0079</f>
        <v>1.005226300201215</v>
      </c>
      <c r="L5" s="4">
        <f t="shared" ref="L4:L45" si="2">H5-K5</f>
        <v>3.6869979878506598E-4</v>
      </c>
      <c r="M5" s="4">
        <f t="shared" ref="M5:M45" si="3">1/K5</f>
        <v>0.99480087200248457</v>
      </c>
      <c r="N5">
        <f t="shared" ref="N5:N45" si="4">(J5-(1-$A$10)*M5)/$A$10</f>
        <v>0.87285541351522145</v>
      </c>
      <c r="P5" s="1">
        <v>16.003</v>
      </c>
      <c r="Q5" s="2">
        <v>1.0061450000000001</v>
      </c>
      <c r="R5" s="3">
        <v>1481.03</v>
      </c>
    </row>
    <row r="6" spans="1:18" x14ac:dyDescent="0.3">
      <c r="A6" t="s">
        <v>7</v>
      </c>
      <c r="B6" t="s">
        <v>8</v>
      </c>
      <c r="G6" s="1">
        <v>21.004000000000001</v>
      </c>
      <c r="H6" s="2">
        <v>1.005479</v>
      </c>
      <c r="I6" s="3">
        <v>1497.47</v>
      </c>
      <c r="J6">
        <f t="shared" si="0"/>
        <v>0.99455085586073899</v>
      </c>
      <c r="K6">
        <f t="shared" si="1"/>
        <v>1.0051101077700206</v>
      </c>
      <c r="L6" s="4">
        <f t="shared" si="2"/>
        <v>3.6889222997937843E-4</v>
      </c>
      <c r="M6" s="4">
        <f t="shared" si="3"/>
        <v>0.99491587266855952</v>
      </c>
      <c r="N6">
        <f t="shared" si="4"/>
        <v>0.87287858658722295</v>
      </c>
      <c r="P6" s="1">
        <v>17.004000000000001</v>
      </c>
      <c r="Q6" s="2">
        <v>1.005957</v>
      </c>
      <c r="R6" s="3">
        <v>1484.26</v>
      </c>
    </row>
    <row r="7" spans="1:18" x14ac:dyDescent="0.3">
      <c r="A7">
        <v>3.0000000000000001E-3</v>
      </c>
      <c r="B7">
        <v>1</v>
      </c>
      <c r="G7" s="1">
        <v>21.504000000000001</v>
      </c>
      <c r="H7" s="2">
        <v>1.00536</v>
      </c>
      <c r="I7" s="3">
        <v>1498.91</v>
      </c>
      <c r="J7">
        <f t="shared" si="0"/>
        <v>0.99466857643033335</v>
      </c>
      <c r="K7">
        <f t="shared" si="1"/>
        <v>1.0049916477912382</v>
      </c>
      <c r="L7" s="4">
        <f t="shared" si="2"/>
        <v>3.6835220876185737E-4</v>
      </c>
      <c r="M7" s="4">
        <f t="shared" si="3"/>
        <v>0.9950331449995542</v>
      </c>
      <c r="N7">
        <f t="shared" si="4"/>
        <v>0.87314572002336277</v>
      </c>
      <c r="P7" s="1">
        <v>18.003</v>
      </c>
      <c r="Q7" s="2">
        <v>1.0057579999999999</v>
      </c>
      <c r="R7" s="3">
        <v>1487.42</v>
      </c>
    </row>
    <row r="8" spans="1:18" x14ac:dyDescent="0.3">
      <c r="G8" s="1">
        <v>22.004000000000001</v>
      </c>
      <c r="H8" s="2">
        <v>1.0052369999999999</v>
      </c>
      <c r="I8" s="3">
        <v>1500.3</v>
      </c>
      <c r="J8">
        <f t="shared" si="0"/>
        <v>0.99479028328642904</v>
      </c>
      <c r="K8">
        <f t="shared" si="1"/>
        <v>1.004870931441368</v>
      </c>
      <c r="L8" s="4">
        <f t="shared" si="2"/>
        <v>3.6606855863197119E-4</v>
      </c>
      <c r="M8" s="4">
        <f t="shared" si="3"/>
        <v>0.99515267952434328</v>
      </c>
      <c r="N8">
        <f t="shared" si="4"/>
        <v>0.87399153731501866</v>
      </c>
      <c r="P8" s="1">
        <v>19.003</v>
      </c>
      <c r="Q8" s="2">
        <v>1.0055480000000001</v>
      </c>
      <c r="R8" s="3">
        <v>1490.51</v>
      </c>
    </row>
    <row r="9" spans="1:18" x14ac:dyDescent="0.3">
      <c r="A9" t="s">
        <v>13</v>
      </c>
      <c r="B9" t="s">
        <v>14</v>
      </c>
      <c r="G9" s="1">
        <v>22.504000000000001</v>
      </c>
      <c r="H9" s="2">
        <v>1.0051129999999999</v>
      </c>
      <c r="I9" s="3">
        <v>1501.67</v>
      </c>
      <c r="J9">
        <f t="shared" si="0"/>
        <v>0.99491300978098984</v>
      </c>
      <c r="K9">
        <f t="shared" si="1"/>
        <v>1.0047479698969095</v>
      </c>
      <c r="L9" s="4">
        <f t="shared" si="2"/>
        <v>3.650301030904135E-4</v>
      </c>
      <c r="M9" s="4">
        <f t="shared" si="3"/>
        <v>0.99527446679250653</v>
      </c>
      <c r="N9">
        <f t="shared" si="4"/>
        <v>0.87442733927543581</v>
      </c>
      <c r="P9" s="1">
        <v>20.004000000000001</v>
      </c>
      <c r="Q9" s="2">
        <v>1.0053319999999999</v>
      </c>
      <c r="R9" s="3">
        <v>1493.52</v>
      </c>
    </row>
    <row r="10" spans="1:18" x14ac:dyDescent="0.3">
      <c r="A10">
        <f>A7/(A7+B7)</f>
        <v>2.9910269192422734E-3</v>
      </c>
      <c r="B10">
        <f>1-A10</f>
        <v>0.99700897308075775</v>
      </c>
      <c r="G10" s="1">
        <v>23.004000000000001</v>
      </c>
      <c r="H10" s="2">
        <v>1.0049859999999999</v>
      </c>
      <c r="I10" s="3">
        <v>1503.01</v>
      </c>
      <c r="J10">
        <f t="shared" si="0"/>
        <v>0.99503873685802591</v>
      </c>
      <c r="K10">
        <f t="shared" si="1"/>
        <v>1.0046227743343632</v>
      </c>
      <c r="L10" s="4">
        <f t="shared" si="2"/>
        <v>3.6322566563673497E-4</v>
      </c>
      <c r="M10" s="4">
        <f t="shared" si="3"/>
        <v>0.99539849737387631</v>
      </c>
      <c r="N10">
        <f t="shared" si="4"/>
        <v>0.87511856490789464</v>
      </c>
      <c r="P10" s="1">
        <v>21.004000000000001</v>
      </c>
      <c r="Q10" s="2">
        <v>1.0051030000000001</v>
      </c>
      <c r="R10" s="3">
        <v>1496.42</v>
      </c>
    </row>
    <row r="11" spans="1:18" x14ac:dyDescent="0.3">
      <c r="G11" s="1">
        <v>23.504000000000001</v>
      </c>
      <c r="H11" s="2">
        <v>1.0048569999999999</v>
      </c>
      <c r="I11" s="3">
        <v>1504.54</v>
      </c>
      <c r="J11">
        <f t="shared" si="0"/>
        <v>0.99516647642400868</v>
      </c>
      <c r="K11">
        <f t="shared" si="1"/>
        <v>1.0044953559302288</v>
      </c>
      <c r="L11" s="4">
        <f t="shared" si="2"/>
        <v>3.6164406977112762E-4</v>
      </c>
      <c r="M11" s="4">
        <f t="shared" si="3"/>
        <v>0.99552476185809169</v>
      </c>
      <c r="N11">
        <f t="shared" si="4"/>
        <v>0.8757379983963427</v>
      </c>
      <c r="P11" s="1">
        <v>22.004000000000001</v>
      </c>
      <c r="Q11" s="2">
        <v>1.004861</v>
      </c>
      <c r="R11" s="3">
        <v>1499.28</v>
      </c>
    </row>
    <row r="12" spans="1:18" x14ac:dyDescent="0.3">
      <c r="G12" s="1">
        <v>24.004999999999999</v>
      </c>
      <c r="H12" s="2">
        <v>1.004726</v>
      </c>
      <c r="I12" s="3">
        <v>1505.86</v>
      </c>
      <c r="J12">
        <f t="shared" si="0"/>
        <v>0.9952962300169399</v>
      </c>
      <c r="K12">
        <f t="shared" si="1"/>
        <v>1.004365464392253</v>
      </c>
      <c r="L12" s="4">
        <f t="shared" si="2"/>
        <v>3.6053560774695903E-4</v>
      </c>
      <c r="M12" s="4">
        <f t="shared" si="3"/>
        <v>0.99565351005483382</v>
      </c>
      <c r="N12">
        <f t="shared" si="4"/>
        <v>0.8762028840522833</v>
      </c>
      <c r="P12" s="1">
        <v>23.004000000000001</v>
      </c>
      <c r="Q12" s="2">
        <v>1.004616</v>
      </c>
      <c r="R12" s="3">
        <v>1502.24</v>
      </c>
    </row>
    <row r="13" spans="1:18" x14ac:dyDescent="0.3">
      <c r="G13" s="1">
        <v>24.504000000000001</v>
      </c>
      <c r="H13" s="2">
        <v>1.0045919999999999</v>
      </c>
      <c r="I13" s="3">
        <v>1507.15</v>
      </c>
      <c r="J13">
        <f t="shared" si="0"/>
        <v>0.99542899007756391</v>
      </c>
      <c r="K13">
        <f t="shared" si="1"/>
        <v>1.0042338953031962</v>
      </c>
      <c r="L13" s="4">
        <f t="shared" si="2"/>
        <v>3.5810469680375157E-4</v>
      </c>
      <c r="M13" s="4">
        <f t="shared" si="3"/>
        <v>0.99578395498996986</v>
      </c>
      <c r="N13">
        <f t="shared" si="4"/>
        <v>0.87710735260892003</v>
      </c>
      <c r="P13" s="1">
        <v>24.004000000000001</v>
      </c>
      <c r="Q13" s="2">
        <v>1.004359</v>
      </c>
      <c r="R13" s="3">
        <v>1504.93</v>
      </c>
    </row>
    <row r="14" spans="1:18" x14ac:dyDescent="0.3">
      <c r="G14" s="1">
        <v>25.004000000000001</v>
      </c>
      <c r="H14" s="2">
        <v>1.004456</v>
      </c>
      <c r="I14" s="3">
        <v>1508.44</v>
      </c>
      <c r="J14">
        <f t="shared" si="0"/>
        <v>0.9955637678504583</v>
      </c>
      <c r="K14">
        <f t="shared" si="1"/>
        <v>1.0040998754332977</v>
      </c>
      <c r="L14" s="4">
        <f t="shared" si="2"/>
        <v>3.5612456670230941E-4</v>
      </c>
      <c r="M14" s="4">
        <f t="shared" si="3"/>
        <v>0.99591686491194065</v>
      </c>
      <c r="N14">
        <f t="shared" si="4"/>
        <v>0.87786474735633646</v>
      </c>
      <c r="P14" s="1">
        <v>25.004000000000001</v>
      </c>
      <c r="Q14" s="2">
        <v>1.0040880000000001</v>
      </c>
      <c r="R14" s="3">
        <v>1507.53</v>
      </c>
    </row>
    <row r="15" spans="1:18" x14ac:dyDescent="0.3">
      <c r="G15" s="1">
        <v>25.504000000000001</v>
      </c>
      <c r="H15" s="2">
        <v>1.004318</v>
      </c>
      <c r="I15" s="3">
        <v>1509.7</v>
      </c>
      <c r="J15">
        <f t="shared" si="0"/>
        <v>0.99570056496050052</v>
      </c>
      <c r="K15">
        <f t="shared" si="1"/>
        <v>1.0039636774278113</v>
      </c>
      <c r="L15" s="4">
        <f t="shared" si="2"/>
        <v>3.5432257218870333E-4</v>
      </c>
      <c r="M15" s="4">
        <f t="shared" si="3"/>
        <v>0.99605197128449263</v>
      </c>
      <c r="N15">
        <f t="shared" si="4"/>
        <v>0.87856512362978445</v>
      </c>
      <c r="P15" s="1">
        <v>26.003</v>
      </c>
      <c r="Q15" s="2">
        <v>1.003814</v>
      </c>
      <c r="R15" s="3">
        <v>1510.09</v>
      </c>
    </row>
    <row r="16" spans="1:18" x14ac:dyDescent="0.3">
      <c r="G16" s="1">
        <v>26.004000000000001</v>
      </c>
      <c r="H16" s="2">
        <v>1.0041770000000001</v>
      </c>
      <c r="I16" s="3">
        <v>1510.93</v>
      </c>
      <c r="J16">
        <f t="shared" si="0"/>
        <v>0.9958403747546497</v>
      </c>
      <c r="K16">
        <f t="shared" si="1"/>
        <v>1.003825312463237</v>
      </c>
      <c r="L16" s="4">
        <f t="shared" si="2"/>
        <v>3.5168753676306785E-4</v>
      </c>
      <c r="M16" s="4">
        <f t="shared" si="3"/>
        <v>0.99618926478965719</v>
      </c>
      <c r="N16">
        <f t="shared" si="4"/>
        <v>0.87954369641881791</v>
      </c>
      <c r="P16" s="1">
        <v>27.004000000000001</v>
      </c>
      <c r="Q16" s="2">
        <v>1.003528</v>
      </c>
      <c r="R16" s="3">
        <v>1512.57</v>
      </c>
    </row>
    <row r="17" spans="7:18" x14ac:dyDescent="0.3">
      <c r="G17" s="1">
        <v>26.504000000000001</v>
      </c>
      <c r="H17" s="2">
        <v>1.004033</v>
      </c>
      <c r="I17" s="3">
        <v>1512.17</v>
      </c>
      <c r="J17">
        <f t="shared" si="0"/>
        <v>0.99598319975538663</v>
      </c>
      <c r="K17">
        <f t="shared" si="1"/>
        <v>1.0036847917160747</v>
      </c>
      <c r="L17" s="4">
        <f t="shared" si="2"/>
        <v>3.4820828392523318E-4</v>
      </c>
      <c r="M17" s="4">
        <f t="shared" si="3"/>
        <v>0.99632873612663342</v>
      </c>
      <c r="N17">
        <f t="shared" si="4"/>
        <v>0.88080440933976845</v>
      </c>
      <c r="P17" s="1">
        <v>28.004000000000001</v>
      </c>
      <c r="Q17" s="2">
        <v>1.0032380000000001</v>
      </c>
      <c r="R17" s="3">
        <v>1514.98</v>
      </c>
    </row>
    <row r="18" spans="7:18" x14ac:dyDescent="0.3">
      <c r="G18" s="1">
        <v>27.003</v>
      </c>
      <c r="H18" s="2">
        <v>1.0038879999999999</v>
      </c>
      <c r="I18" s="3">
        <v>1513.38</v>
      </c>
      <c r="J18">
        <f t="shared" si="0"/>
        <v>0.99612705799850199</v>
      </c>
      <c r="K18">
        <f t="shared" si="1"/>
        <v>1.0035424138264191</v>
      </c>
      <c r="L18" s="4">
        <f t="shared" si="2"/>
        <v>3.4558617358082522E-4</v>
      </c>
      <c r="M18" s="4">
        <f t="shared" si="3"/>
        <v>0.99647009057353919</v>
      </c>
      <c r="N18">
        <f t="shared" si="4"/>
        <v>0.88178286631944058</v>
      </c>
      <c r="P18" s="1">
        <v>29.003</v>
      </c>
      <c r="Q18" s="2">
        <v>1.002934</v>
      </c>
      <c r="R18" s="3">
        <v>1517.31</v>
      </c>
    </row>
    <row r="19" spans="7:18" x14ac:dyDescent="0.3">
      <c r="G19" s="1">
        <v>27.504000000000001</v>
      </c>
      <c r="H19" s="2">
        <v>1.003741</v>
      </c>
      <c r="I19" s="3">
        <v>1514.57</v>
      </c>
      <c r="J19">
        <f t="shared" si="0"/>
        <v>0.99627294292053425</v>
      </c>
      <c r="K19">
        <f t="shared" si="1"/>
        <v>1.0033973275799861</v>
      </c>
      <c r="L19" s="4">
        <f t="shared" si="2"/>
        <v>3.436724200138741E-4</v>
      </c>
      <c r="M19" s="4">
        <f t="shared" si="3"/>
        <v>0.99661417517606921</v>
      </c>
      <c r="N19">
        <f t="shared" si="4"/>
        <v>0.8825288577421937</v>
      </c>
      <c r="P19" s="1">
        <v>30.004000000000001</v>
      </c>
      <c r="Q19" s="2">
        <v>1.002626</v>
      </c>
      <c r="R19" s="3">
        <v>1519.59</v>
      </c>
    </row>
    <row r="20" spans="7:18" x14ac:dyDescent="0.3">
      <c r="G20" s="1">
        <v>28.003</v>
      </c>
      <c r="H20" s="2">
        <v>1.003592</v>
      </c>
      <c r="I20" s="3">
        <v>1515.74</v>
      </c>
      <c r="J20">
        <f t="shared" si="0"/>
        <v>0.99642085628422705</v>
      </c>
      <c r="K20">
        <f t="shared" si="1"/>
        <v>1.0032507024967114</v>
      </c>
      <c r="L20" s="4">
        <f t="shared" si="2"/>
        <v>3.4129750328859565E-4</v>
      </c>
      <c r="M20" s="4">
        <f t="shared" si="3"/>
        <v>0.99675983033092164</v>
      </c>
      <c r="N20">
        <f t="shared" si="4"/>
        <v>0.88342950738603643</v>
      </c>
      <c r="P20" s="1">
        <v>31.004000000000001</v>
      </c>
      <c r="Q20" s="2">
        <v>1.0023070000000001</v>
      </c>
      <c r="R20" s="3">
        <v>1521.8</v>
      </c>
    </row>
    <row r="21" spans="7:18" x14ac:dyDescent="0.3">
      <c r="G21" s="1">
        <v>28.504000000000001</v>
      </c>
      <c r="H21" s="2">
        <v>1.0034400000000001</v>
      </c>
      <c r="I21" s="3">
        <v>1516.89</v>
      </c>
      <c r="J21">
        <f t="shared" si="0"/>
        <v>0.99657179303196997</v>
      </c>
      <c r="K21">
        <f t="shared" si="1"/>
        <v>1.0031013744315453</v>
      </c>
      <c r="L21" s="4">
        <f t="shared" si="2"/>
        <v>3.3862556845476455E-4</v>
      </c>
      <c r="M21" s="4">
        <f t="shared" si="3"/>
        <v>0.99690821435340682</v>
      </c>
      <c r="N21">
        <f t="shared" si="4"/>
        <v>0.88443135255301042</v>
      </c>
      <c r="P21" s="1">
        <v>32.003999999999998</v>
      </c>
      <c r="Q21" s="2">
        <v>1.0019819999999999</v>
      </c>
      <c r="R21" s="3">
        <v>1523.94</v>
      </c>
    </row>
    <row r="22" spans="7:18" x14ac:dyDescent="0.3">
      <c r="G22" s="1">
        <v>29.004000000000001</v>
      </c>
      <c r="H22" s="2">
        <v>1.0032859999999999</v>
      </c>
      <c r="I22" s="3">
        <v>1518.03</v>
      </c>
      <c r="J22">
        <f t="shared" si="0"/>
        <v>0.996724762430653</v>
      </c>
      <c r="K22">
        <f t="shared" si="1"/>
        <v>1.0029502424189429</v>
      </c>
      <c r="L22" s="4">
        <f t="shared" si="2"/>
        <v>3.357575810569724E-4</v>
      </c>
      <c r="M22" s="4">
        <f t="shared" si="3"/>
        <v>0.99705843590821863</v>
      </c>
      <c r="N22">
        <f t="shared" si="4"/>
        <v>0.88550026990876252</v>
      </c>
      <c r="P22" s="1">
        <v>33.003999999999998</v>
      </c>
      <c r="Q22" s="2">
        <v>1.001647</v>
      </c>
      <c r="R22" s="3">
        <v>1526</v>
      </c>
    </row>
    <row r="23" spans="7:18" x14ac:dyDescent="0.3">
      <c r="G23" s="1">
        <v>29.504000000000001</v>
      </c>
      <c r="H23" s="2">
        <v>1.0031300000000001</v>
      </c>
      <c r="I23" s="3">
        <v>1519.16</v>
      </c>
      <c r="J23">
        <f t="shared" si="0"/>
        <v>0.99687976633138264</v>
      </c>
      <c r="K23">
        <f t="shared" si="1"/>
        <v>1.0027970216827526</v>
      </c>
      <c r="L23" s="4">
        <f t="shared" si="2"/>
        <v>3.3297831724743432E-4</v>
      </c>
      <c r="M23" s="4">
        <f t="shared" si="3"/>
        <v>0.99721077982655049</v>
      </c>
      <c r="N23">
        <f t="shared" si="4"/>
        <v>0.88654193460875141</v>
      </c>
      <c r="P23" s="1">
        <v>34.003</v>
      </c>
      <c r="Q23" s="2">
        <v>1.0013069999999999</v>
      </c>
      <c r="R23" s="3">
        <v>1528.01</v>
      </c>
    </row>
    <row r="24" spans="7:18" x14ac:dyDescent="0.3">
      <c r="G24" s="1">
        <v>30.004000000000001</v>
      </c>
      <c r="H24" s="2">
        <v>1.0029729999999999</v>
      </c>
      <c r="I24" s="3">
        <v>1520.25</v>
      </c>
      <c r="J24">
        <f t="shared" si="0"/>
        <v>0.99703581252935036</v>
      </c>
      <c r="K24">
        <f t="shared" si="1"/>
        <v>1.0026417233994742</v>
      </c>
      <c r="L24" s="4">
        <f t="shared" si="2"/>
        <v>3.312766005256762E-4</v>
      </c>
      <c r="M24" s="4">
        <f t="shared" si="3"/>
        <v>0.99736523691581735</v>
      </c>
      <c r="N24">
        <f t="shared" si="4"/>
        <v>0.88722768370701255</v>
      </c>
      <c r="P24" s="1">
        <v>35.003999999999998</v>
      </c>
      <c r="Q24" s="2">
        <v>1.0009539999999999</v>
      </c>
      <c r="R24" s="3">
        <v>1529.76</v>
      </c>
    </row>
    <row r="25" spans="7:18" x14ac:dyDescent="0.3">
      <c r="G25" s="1">
        <v>30.504000000000001</v>
      </c>
      <c r="H25" s="2">
        <v>1.002812</v>
      </c>
      <c r="I25" s="3">
        <v>1521.36</v>
      </c>
      <c r="J25">
        <f t="shared" si="0"/>
        <v>0.99719588517089941</v>
      </c>
      <c r="K25">
        <f t="shared" si="1"/>
        <v>1.0024843587456078</v>
      </c>
      <c r="L25" s="4">
        <f t="shared" si="2"/>
        <v>3.2764125439221914E-4</v>
      </c>
      <c r="M25" s="4">
        <f t="shared" si="3"/>
        <v>0.99752179799721119</v>
      </c>
      <c r="N25">
        <f t="shared" si="4"/>
        <v>0.88855827640029328</v>
      </c>
      <c r="P25" s="1">
        <v>36.003999999999998</v>
      </c>
      <c r="Q25" s="2">
        <v>1.000597</v>
      </c>
      <c r="R25" s="3">
        <v>1531.66</v>
      </c>
    </row>
    <row r="26" spans="7:18" x14ac:dyDescent="0.3">
      <c r="G26" s="1">
        <v>31.004000000000001</v>
      </c>
      <c r="H26" s="2">
        <v>1.002651</v>
      </c>
      <c r="I26" s="3">
        <v>1522.43</v>
      </c>
      <c r="J26">
        <f t="shared" si="0"/>
        <v>0.99735600921955903</v>
      </c>
      <c r="K26">
        <f t="shared" si="1"/>
        <v>1.0023249388976536</v>
      </c>
      <c r="L26" s="4">
        <f t="shared" si="2"/>
        <v>3.2606110234634222E-4</v>
      </c>
      <c r="M26" s="4">
        <f t="shared" si="3"/>
        <v>0.99768045390528692</v>
      </c>
      <c r="N26">
        <f t="shared" si="4"/>
        <v>0.88920778064356676</v>
      </c>
      <c r="P26" s="1">
        <v>37.003999999999998</v>
      </c>
      <c r="Q26" s="2">
        <v>1.0002329999999999</v>
      </c>
      <c r="R26" s="3">
        <v>1533.48</v>
      </c>
    </row>
    <row r="27" spans="7:18" x14ac:dyDescent="0.3">
      <c r="G27" s="1">
        <v>31.504000000000001</v>
      </c>
      <c r="H27" s="2">
        <v>1.002486</v>
      </c>
      <c r="I27" s="3">
        <v>1523.49</v>
      </c>
      <c r="J27">
        <f t="shared" si="0"/>
        <v>0.99752016487013284</v>
      </c>
      <c r="K27">
        <f t="shared" si="1"/>
        <v>1.0021634750321111</v>
      </c>
      <c r="L27" s="4">
        <f t="shared" si="2"/>
        <v>3.2252496788887086E-4</v>
      </c>
      <c r="M27" s="4">
        <f t="shared" si="3"/>
        <v>0.99784119548755079</v>
      </c>
      <c r="N27">
        <f t="shared" si="4"/>
        <v>0.89050995906414909</v>
      </c>
      <c r="P27" s="1">
        <v>38.003</v>
      </c>
      <c r="Q27" s="2">
        <v>0.999861</v>
      </c>
      <c r="R27" s="3">
        <v>1535.24</v>
      </c>
    </row>
    <row r="28" spans="7:18" x14ac:dyDescent="0.3">
      <c r="G28" s="1">
        <v>32.003999999999998</v>
      </c>
      <c r="H28" s="2">
        <v>1.0023200000000001</v>
      </c>
      <c r="I28" s="3">
        <v>1524.51</v>
      </c>
      <c r="J28">
        <f t="shared" si="0"/>
        <v>0.99768536994173507</v>
      </c>
      <c r="K28">
        <f t="shared" si="1"/>
        <v>1.0019999783254809</v>
      </c>
      <c r="L28" s="4">
        <f t="shared" si="2"/>
        <v>3.2002167451916641E-4</v>
      </c>
      <c r="M28" s="4">
        <f t="shared" si="3"/>
        <v>0.99800401360404889</v>
      </c>
      <c r="N28">
        <f t="shared" si="4"/>
        <v>0.89147081583713472</v>
      </c>
      <c r="P28" s="1">
        <v>39.003999999999998</v>
      </c>
      <c r="Q28" s="2">
        <v>0.99948199999999998</v>
      </c>
      <c r="R28" s="3">
        <v>1536.93</v>
      </c>
    </row>
    <row r="29" spans="7:18" x14ac:dyDescent="0.3">
      <c r="G29" s="1">
        <v>32.503</v>
      </c>
      <c r="H29" s="2">
        <v>1.002151</v>
      </c>
      <c r="I29" s="3">
        <v>1525.54</v>
      </c>
      <c r="J29">
        <f t="shared" si="0"/>
        <v>0.99785361687011243</v>
      </c>
      <c r="K29">
        <f t="shared" si="1"/>
        <v>1.0018347930011975</v>
      </c>
      <c r="L29" s="4">
        <f t="shared" si="2"/>
        <v>3.1620699880252623E-4</v>
      </c>
      <c r="M29" s="4">
        <f t="shared" si="3"/>
        <v>0.99816856729870507</v>
      </c>
      <c r="N29">
        <f t="shared" si="4"/>
        <v>0.89287014067256443</v>
      </c>
      <c r="P29" s="1">
        <v>40.003999999999998</v>
      </c>
      <c r="Q29" s="2">
        <v>0.99909400000000004</v>
      </c>
      <c r="R29" s="3">
        <v>1538.56</v>
      </c>
    </row>
    <row r="30" spans="7:18" x14ac:dyDescent="0.3">
      <c r="G30" s="1">
        <v>33.003999999999998</v>
      </c>
      <c r="H30" s="2">
        <v>1.001979</v>
      </c>
      <c r="I30" s="3">
        <v>1526.53</v>
      </c>
      <c r="J30">
        <f t="shared" si="0"/>
        <v>0.99802490870567151</v>
      </c>
      <c r="K30">
        <f t="shared" si="1"/>
        <v>1.0016669310949562</v>
      </c>
      <c r="L30" s="4">
        <f t="shared" si="2"/>
        <v>3.1206890504376084E-4</v>
      </c>
      <c r="M30" s="4">
        <f t="shared" si="3"/>
        <v>0.99833584294019373</v>
      </c>
      <c r="N30">
        <f t="shared" si="4"/>
        <v>0.89438016386490937</v>
      </c>
      <c r="P30" s="1">
        <v>41.003999999999998</v>
      </c>
      <c r="Q30" s="2">
        <v>0.99870099999999995</v>
      </c>
      <c r="R30" s="3">
        <v>1540.14</v>
      </c>
    </row>
    <row r="31" spans="7:18" x14ac:dyDescent="0.3">
      <c r="G31" s="1">
        <v>33.503</v>
      </c>
      <c r="H31" s="2">
        <v>1.001803</v>
      </c>
      <c r="I31" s="3">
        <v>1527.51</v>
      </c>
      <c r="J31">
        <f t="shared" si="0"/>
        <v>0.99820024495834014</v>
      </c>
      <c r="K31">
        <f t="shared" si="1"/>
        <v>1.0014977439682879</v>
      </c>
      <c r="L31" s="4">
        <f t="shared" si="2"/>
        <v>3.052560317120534E-4</v>
      </c>
      <c r="M31" s="4">
        <f t="shared" si="3"/>
        <v>0.99850449591393653</v>
      </c>
      <c r="N31">
        <f t="shared" si="4"/>
        <v>0.89678325975953976</v>
      </c>
      <c r="P31" s="1">
        <v>42.003999999999998</v>
      </c>
      <c r="Q31" s="2">
        <v>0.99829999999999997</v>
      </c>
      <c r="R31" s="3">
        <v>1541.66</v>
      </c>
    </row>
    <row r="32" spans="7:18" x14ac:dyDescent="0.3">
      <c r="G32" s="1">
        <v>34.003999999999998</v>
      </c>
      <c r="H32" s="2">
        <v>1.0015289999999999</v>
      </c>
      <c r="I32" s="3">
        <v>1527.77</v>
      </c>
      <c r="J32">
        <f t="shared" si="0"/>
        <v>0.99847333427189833</v>
      </c>
      <c r="K32">
        <f t="shared" si="1"/>
        <v>1.0013258866180794</v>
      </c>
      <c r="L32" s="4">
        <f t="shared" si="2"/>
        <v>2.0311338192047224E-4</v>
      </c>
      <c r="M32" s="4">
        <f t="shared" si="3"/>
        <v>0.99867586902945504</v>
      </c>
      <c r="N32">
        <f t="shared" si="4"/>
        <v>0.93096174841964419</v>
      </c>
      <c r="P32" s="1">
        <v>43.003999999999998</v>
      </c>
      <c r="Q32" s="2">
        <v>0.997892</v>
      </c>
      <c r="R32" s="3">
        <v>1543.11</v>
      </c>
    </row>
    <row r="33" spans="7:18" x14ac:dyDescent="0.3">
      <c r="G33" s="1">
        <v>34.503999999999998</v>
      </c>
      <c r="H33" s="2">
        <v>1.0013510000000001</v>
      </c>
      <c r="I33" s="3">
        <v>1528.75</v>
      </c>
      <c r="J33">
        <f t="shared" si="0"/>
        <v>0.99865082273848016</v>
      </c>
      <c r="K33">
        <f t="shared" si="1"/>
        <v>1.0011523933535091</v>
      </c>
      <c r="L33" s="4">
        <f t="shared" si="2"/>
        <v>1.9860664649096194E-4</v>
      </c>
      <c r="M33" s="4">
        <f t="shared" si="3"/>
        <v>0.99884893312830325</v>
      </c>
      <c r="N33">
        <f t="shared" si="4"/>
        <v>0.93261402613078836</v>
      </c>
      <c r="P33" s="1">
        <v>44.003999999999998</v>
      </c>
      <c r="Q33" s="2">
        <v>0.99747600000000003</v>
      </c>
      <c r="R33" s="3">
        <v>1544.36</v>
      </c>
    </row>
    <row r="34" spans="7:18" x14ac:dyDescent="0.3">
      <c r="G34" s="1">
        <v>35.003999999999998</v>
      </c>
      <c r="H34" s="2">
        <v>1.001172</v>
      </c>
      <c r="I34" s="3">
        <v>1529.72</v>
      </c>
      <c r="J34">
        <f t="shared" si="0"/>
        <v>0.99882937197604416</v>
      </c>
      <c r="K34">
        <f t="shared" si="1"/>
        <v>1.0009769343068506</v>
      </c>
      <c r="L34" s="4">
        <f t="shared" si="2"/>
        <v>1.9506569314930999E-4</v>
      </c>
      <c r="M34" s="4">
        <f t="shared" si="3"/>
        <v>0.99902401916231254</v>
      </c>
      <c r="N34">
        <f t="shared" si="4"/>
        <v>0.933946976553235</v>
      </c>
      <c r="P34" s="1">
        <v>45.003</v>
      </c>
      <c r="Q34" s="2">
        <v>0.99705500000000002</v>
      </c>
      <c r="R34" s="3">
        <v>1545.71</v>
      </c>
    </row>
    <row r="35" spans="7:18" x14ac:dyDescent="0.3">
      <c r="G35" s="1">
        <v>35.503999999999998</v>
      </c>
      <c r="H35" s="2">
        <v>1.0009920000000001</v>
      </c>
      <c r="I35" s="3">
        <v>1530.67</v>
      </c>
      <c r="J35">
        <f t="shared" si="0"/>
        <v>0.99900898308877584</v>
      </c>
      <c r="K35">
        <f t="shared" si="1"/>
        <v>1.0007995206546043</v>
      </c>
      <c r="L35" s="4">
        <f t="shared" si="2"/>
        <v>1.924793453957907E-4</v>
      </c>
      <c r="M35" s="4">
        <f t="shared" si="3"/>
        <v>0.99920111806800094</v>
      </c>
      <c r="N35">
        <f t="shared" si="4"/>
        <v>0.93496399001374753</v>
      </c>
      <c r="P35" s="1">
        <v>46.003999999999998</v>
      </c>
      <c r="Q35" s="2">
        <v>0.99662600000000001</v>
      </c>
      <c r="R35" s="3">
        <v>1547</v>
      </c>
    </row>
    <row r="36" spans="7:18" x14ac:dyDescent="0.3">
      <c r="G36" s="1">
        <v>36.003999999999998</v>
      </c>
      <c r="H36" s="2">
        <v>1.0008109999999999</v>
      </c>
      <c r="I36" s="3">
        <v>1531.64</v>
      </c>
      <c r="J36">
        <f t="shared" si="0"/>
        <v>0.99918965718802066</v>
      </c>
      <c r="K36">
        <f t="shared" si="1"/>
        <v>1.0006201635732701</v>
      </c>
      <c r="L36" s="4">
        <f t="shared" si="2"/>
        <v>1.9083642672979018E-4</v>
      </c>
      <c r="M36" s="4">
        <f t="shared" si="3"/>
        <v>0.99938022079121869</v>
      </c>
      <c r="N36">
        <f t="shared" si="4"/>
        <v>0.93566845612199823</v>
      </c>
      <c r="P36" s="1">
        <v>47.003</v>
      </c>
      <c r="Q36" s="2">
        <v>0.99619100000000005</v>
      </c>
      <c r="R36" s="3">
        <v>1548.25</v>
      </c>
    </row>
    <row r="37" spans="7:18" x14ac:dyDescent="0.3">
      <c r="G37" s="1">
        <v>36.503</v>
      </c>
      <c r="H37" s="2">
        <v>1.000626</v>
      </c>
      <c r="I37" s="3">
        <v>1532.37</v>
      </c>
      <c r="J37">
        <f t="shared" si="0"/>
        <v>0.99937439163083908</v>
      </c>
      <c r="K37">
        <f t="shared" si="1"/>
        <v>1.0004392387389749</v>
      </c>
      <c r="L37" s="4">
        <f t="shared" si="2"/>
        <v>1.8676126102512569E-4</v>
      </c>
      <c r="M37" s="4">
        <f t="shared" si="3"/>
        <v>0.99956095410698953</v>
      </c>
      <c r="N37">
        <f t="shared" si="4"/>
        <v>0.93718689958066115</v>
      </c>
      <c r="P37" s="1">
        <v>48.003999999999998</v>
      </c>
      <c r="Q37" s="2">
        <v>0.995749</v>
      </c>
      <c r="R37" s="3">
        <v>1549.41</v>
      </c>
    </row>
    <row r="38" spans="7:18" x14ac:dyDescent="0.3">
      <c r="G38" s="1">
        <v>37.003999999999998</v>
      </c>
      <c r="H38" s="2">
        <v>1.0004420000000001</v>
      </c>
      <c r="I38" s="3">
        <v>1533.29</v>
      </c>
      <c r="J38">
        <f t="shared" si="0"/>
        <v>0.99955819527768719</v>
      </c>
      <c r="K38">
        <f t="shared" si="1"/>
        <v>1.0002556638293374</v>
      </c>
      <c r="L38" s="4">
        <f t="shared" si="2"/>
        <v>1.8633617066265984E-4</v>
      </c>
      <c r="M38" s="4">
        <f t="shared" si="3"/>
        <v>0.9997444015179493</v>
      </c>
      <c r="N38">
        <f t="shared" si="4"/>
        <v>0.93748944852364857</v>
      </c>
      <c r="P38" s="1">
        <v>49.003999999999998</v>
      </c>
      <c r="Q38" s="2">
        <v>0.99530300000000005</v>
      </c>
      <c r="R38" s="3">
        <v>1550.56</v>
      </c>
    </row>
    <row r="39" spans="7:18" x14ac:dyDescent="0.3">
      <c r="G39" s="1">
        <v>37.503999999999998</v>
      </c>
      <c r="H39" s="2">
        <v>1.000254</v>
      </c>
      <c r="I39" s="3">
        <v>1534.17</v>
      </c>
      <c r="J39">
        <f t="shared" si="0"/>
        <v>0.99974606449961712</v>
      </c>
      <c r="K39">
        <f t="shared" si="1"/>
        <v>1.000070543519739</v>
      </c>
      <c r="L39" s="4">
        <f t="shared" si="2"/>
        <v>1.8345648026096839E-4</v>
      </c>
      <c r="M39" s="4">
        <f t="shared" si="3"/>
        <v>0.99992946145629813</v>
      </c>
      <c r="N39">
        <f t="shared" si="4"/>
        <v>0.93861374560592103</v>
      </c>
      <c r="P39" s="1">
        <v>50.003999999999998</v>
      </c>
      <c r="Q39" s="2">
        <v>0.99484899999999998</v>
      </c>
      <c r="R39" s="3">
        <v>1551.65</v>
      </c>
    </row>
    <row r="40" spans="7:18" x14ac:dyDescent="0.3">
      <c r="G40" s="1">
        <v>38.003</v>
      </c>
      <c r="H40" s="2">
        <v>1.0000659999999999</v>
      </c>
      <c r="I40" s="3">
        <v>1535.05</v>
      </c>
      <c r="J40">
        <f t="shared" si="0"/>
        <v>0.99993400435571267</v>
      </c>
      <c r="K40">
        <f t="shared" si="1"/>
        <v>0.99988390041261499</v>
      </c>
      <c r="L40" s="4">
        <f t="shared" si="2"/>
        <v>1.8209958738490961E-4</v>
      </c>
      <c r="M40" s="4">
        <f t="shared" si="3"/>
        <v>1.0001161130680642</v>
      </c>
      <c r="N40">
        <f t="shared" si="4"/>
        <v>0.93923110023850509</v>
      </c>
      <c r="P40" s="1">
        <v>51.003999999999998</v>
      </c>
      <c r="Q40" s="2">
        <v>0.99439</v>
      </c>
      <c r="R40" s="3">
        <v>1552.7</v>
      </c>
    </row>
    <row r="41" spans="7:18" x14ac:dyDescent="0.3">
      <c r="G41" s="1">
        <v>38.503</v>
      </c>
      <c r="H41" s="2">
        <v>0.99987499999999996</v>
      </c>
      <c r="I41" s="3">
        <v>1535.91</v>
      </c>
      <c r="J41">
        <f t="shared" si="0"/>
        <v>1.0001250156269534</v>
      </c>
      <c r="K41">
        <f t="shared" si="1"/>
        <v>0.99969499759727964</v>
      </c>
      <c r="L41" s="4">
        <f t="shared" si="2"/>
        <v>1.8000240272031398E-4</v>
      </c>
      <c r="M41" s="4">
        <f t="shared" si="3"/>
        <v>1.0003050954575681</v>
      </c>
      <c r="N41">
        <f t="shared" si="4"/>
        <v>0.94009840542204937</v>
      </c>
      <c r="P41" s="1">
        <v>52.003999999999998</v>
      </c>
      <c r="Q41" s="2">
        <v>0.99392199999999997</v>
      </c>
      <c r="R41" s="3">
        <v>1553.69</v>
      </c>
    </row>
    <row r="42" spans="7:18" x14ac:dyDescent="0.3">
      <c r="G42" s="1">
        <v>39.003999999999998</v>
      </c>
      <c r="H42" s="2">
        <v>0.99968400000000002</v>
      </c>
      <c r="I42" s="3">
        <v>1536.75</v>
      </c>
      <c r="J42">
        <f t="shared" si="0"/>
        <v>1.0003160998875644</v>
      </c>
      <c r="K42">
        <f t="shared" si="1"/>
        <v>0.99950383495841588</v>
      </c>
      <c r="L42" s="4">
        <f t="shared" si="2"/>
        <v>1.8016504158413493E-4</v>
      </c>
      <c r="M42" s="4">
        <f t="shared" si="3"/>
        <v>1.0004964113435391</v>
      </c>
      <c r="N42">
        <f t="shared" si="4"/>
        <v>0.94021228122933898</v>
      </c>
      <c r="P42" s="1">
        <v>53.003</v>
      </c>
      <c r="Q42" s="2">
        <v>0.99345000000000006</v>
      </c>
      <c r="R42" s="3">
        <v>1554.63</v>
      </c>
    </row>
    <row r="43" spans="7:18" x14ac:dyDescent="0.3">
      <c r="G43" s="1">
        <v>39.503999999999998</v>
      </c>
      <c r="H43" s="2">
        <v>0.99948899999999996</v>
      </c>
      <c r="I43" s="3">
        <v>1537.56</v>
      </c>
      <c r="J43">
        <f t="shared" si="0"/>
        <v>1.0005112612545011</v>
      </c>
      <c r="K43">
        <f t="shared" si="1"/>
        <v>0.9993111868154656</v>
      </c>
      <c r="L43" s="4">
        <f t="shared" si="2"/>
        <v>1.778131845343589E-4</v>
      </c>
      <c r="M43" s="4">
        <f t="shared" si="3"/>
        <v>1.0006892879751796</v>
      </c>
      <c r="N43">
        <f t="shared" si="4"/>
        <v>0.94116902102828814</v>
      </c>
      <c r="P43" s="1">
        <v>54.003999999999998</v>
      </c>
      <c r="Q43" s="2">
        <v>0.99297100000000005</v>
      </c>
      <c r="R43" s="3">
        <v>1555.48</v>
      </c>
    </row>
    <row r="44" spans="7:18" x14ac:dyDescent="0.3">
      <c r="G44" s="1">
        <v>40.003999999999998</v>
      </c>
      <c r="H44" s="2">
        <v>0.99929400000000002</v>
      </c>
      <c r="I44" s="3">
        <v>1538.35</v>
      </c>
      <c r="J44">
        <f t="shared" si="0"/>
        <v>1.0007064987881444</v>
      </c>
      <c r="K44">
        <f t="shared" si="1"/>
        <v>0.99911668465542725</v>
      </c>
      <c r="L44" s="4">
        <f t="shared" si="2"/>
        <v>1.7731534457277043E-4</v>
      </c>
      <c r="M44" s="4">
        <f t="shared" si="3"/>
        <v>1.0008840962803833</v>
      </c>
      <c r="N44">
        <f t="shared" si="4"/>
        <v>0.94150733470849401</v>
      </c>
      <c r="P44" s="1">
        <v>55.003999999999998</v>
      </c>
      <c r="Q44" s="2">
        <v>0.99247300000000005</v>
      </c>
      <c r="R44" s="3">
        <v>1556.13</v>
      </c>
    </row>
    <row r="45" spans="7:18" x14ac:dyDescent="0.3">
      <c r="G45" s="1">
        <v>40.505000000000003</v>
      </c>
      <c r="H45" s="2">
        <v>0.99909700000000001</v>
      </c>
      <c r="I45" s="3">
        <v>1539.15</v>
      </c>
      <c r="J45">
        <f t="shared" si="0"/>
        <v>1.0009038161459798</v>
      </c>
      <c r="K45">
        <f t="shared" si="1"/>
        <v>0.99891994512574667</v>
      </c>
      <c r="L45" s="4">
        <f t="shared" si="2"/>
        <v>1.7705487425334621E-4</v>
      </c>
      <c r="M45" s="4">
        <f t="shared" si="3"/>
        <v>1.0010812226540511</v>
      </c>
      <c r="N45">
        <f t="shared" si="4"/>
        <v>0.94176831345553136</v>
      </c>
      <c r="P45" s="1">
        <v>56.009</v>
      </c>
      <c r="Q45" s="2">
        <v>0.991892</v>
      </c>
      <c r="R45" s="3">
        <v>1556.88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2D13-4DEC-4CF8-9981-4B15D9E10605}">
  <dimension ref="A2:I18"/>
  <sheetViews>
    <sheetView topLeftCell="A3" workbookViewId="0">
      <selection activeCell="B20" sqref="B20"/>
    </sheetView>
  </sheetViews>
  <sheetFormatPr defaultColWidth="11.5546875" defaultRowHeight="14.4" x14ac:dyDescent="0.3"/>
  <cols>
    <col min="1" max="1" width="19.88671875" customWidth="1"/>
    <col min="2" max="2" width="14.33203125" customWidth="1"/>
    <col min="3" max="3" width="16" customWidth="1"/>
    <col min="4" max="5" width="15.88671875" customWidth="1"/>
    <col min="8" max="8" width="16.88671875" customWidth="1"/>
    <col min="9" max="9" width="16.21875" customWidth="1"/>
  </cols>
  <sheetData>
    <row r="2" spans="1:9" x14ac:dyDescent="0.3">
      <c r="A2" t="s">
        <v>17</v>
      </c>
      <c r="B2" t="s">
        <v>18</v>
      </c>
      <c r="C2" t="s">
        <v>19</v>
      </c>
    </row>
    <row r="3" spans="1:9" x14ac:dyDescent="0.3">
      <c r="A3" t="s">
        <v>21</v>
      </c>
      <c r="B3">
        <f>32.57 - 0.61</f>
        <v>31.96</v>
      </c>
      <c r="C3">
        <v>18</v>
      </c>
    </row>
    <row r="4" spans="1:9" x14ac:dyDescent="0.3">
      <c r="A4" t="s">
        <v>22</v>
      </c>
      <c r="B4">
        <f>32.57 + 0.61</f>
        <v>33.18</v>
      </c>
      <c r="C4">
        <v>22</v>
      </c>
    </row>
    <row r="7" spans="1:9" x14ac:dyDescent="0.3">
      <c r="B7" s="5" t="s">
        <v>26</v>
      </c>
      <c r="C7" t="s">
        <v>25</v>
      </c>
      <c r="D7" s="5" t="s">
        <v>29</v>
      </c>
      <c r="E7" s="5" t="s">
        <v>30</v>
      </c>
      <c r="F7" s="5" t="s">
        <v>27</v>
      </c>
      <c r="G7" s="5" t="s">
        <v>28</v>
      </c>
      <c r="H7" s="5" t="s">
        <v>32</v>
      </c>
      <c r="I7" t="s">
        <v>31</v>
      </c>
    </row>
    <row r="8" spans="1:9" x14ac:dyDescent="0.3">
      <c r="A8" t="s">
        <v>23</v>
      </c>
      <c r="B8">
        <v>31.96</v>
      </c>
      <c r="C8">
        <v>33.18</v>
      </c>
      <c r="D8">
        <v>72.7</v>
      </c>
      <c r="E8">
        <v>72.900000000000006</v>
      </c>
      <c r="F8">
        <f>D8*(1+COS(C8*PI()/180))</f>
        <v>133.54665744177834</v>
      </c>
      <c r="G8">
        <f>E8*(1+COS(B8*PI()/180))</f>
        <v>134.74966074736838</v>
      </c>
      <c r="H8">
        <f>F8^2/(4*E8)</f>
        <v>61.16155594606203</v>
      </c>
      <c r="I8">
        <f>G8^2/(4*D8)</f>
        <v>62.439721704026383</v>
      </c>
    </row>
    <row r="9" spans="1:9" x14ac:dyDescent="0.3">
      <c r="A9" t="s">
        <v>24</v>
      </c>
      <c r="B9">
        <v>18</v>
      </c>
      <c r="C9">
        <v>22</v>
      </c>
      <c r="D9">
        <v>50.5</v>
      </c>
      <c r="E9">
        <v>51.1</v>
      </c>
      <c r="F9">
        <f>D9*(1+COS(C9*PI()/180))</f>
        <v>97.322784655622769</v>
      </c>
      <c r="G9">
        <f>E9*(1+COS(B9*PI()/180))</f>
        <v>99.698987982682354</v>
      </c>
      <c r="H9">
        <f>F9^2/(4*E9)</f>
        <v>46.339160533878292</v>
      </c>
      <c r="I9">
        <f>G9^2/(4*D9)</f>
        <v>49.207367350351689</v>
      </c>
    </row>
    <row r="12" spans="1:9" x14ac:dyDescent="0.3">
      <c r="A12" t="s">
        <v>33</v>
      </c>
      <c r="B12" t="s">
        <v>37</v>
      </c>
      <c r="C12" t="s">
        <v>34</v>
      </c>
      <c r="D12" t="s">
        <v>39</v>
      </c>
      <c r="E12" t="s">
        <v>38</v>
      </c>
      <c r="G12" t="s">
        <v>44</v>
      </c>
      <c r="H12" t="s">
        <v>45</v>
      </c>
    </row>
    <row r="13" spans="1:9" x14ac:dyDescent="0.3">
      <c r="A13" t="s">
        <v>35</v>
      </c>
      <c r="B13">
        <f>(I8+H8)/2</f>
        <v>61.800638825044203</v>
      </c>
      <c r="C13">
        <f>(I8-H8)/2</f>
        <v>0.63908287898217608</v>
      </c>
      <c r="D13">
        <f>B13-E13</f>
        <v>14.027374882929209</v>
      </c>
      <c r="E13">
        <f>B14</f>
        <v>47.773263942114994</v>
      </c>
      <c r="G13">
        <f>(G8+F8)/2</f>
        <v>134.14815909457337</v>
      </c>
      <c r="H13">
        <f>(G8-F8)/2</f>
        <v>0.60150165279502232</v>
      </c>
    </row>
    <row r="14" spans="1:9" x14ac:dyDescent="0.3">
      <c r="A14" t="s">
        <v>36</v>
      </c>
      <c r="B14">
        <f>(I9+H9)/2</f>
        <v>47.773263942114994</v>
      </c>
      <c r="C14">
        <f>(I9-H9)/2</f>
        <v>1.4341034082366981</v>
      </c>
      <c r="D14">
        <v>0</v>
      </c>
      <c r="E14">
        <f>B14</f>
        <v>47.773263942114994</v>
      </c>
      <c r="G14">
        <f>(G9+F9)/2</f>
        <v>98.510886319152561</v>
      </c>
      <c r="H14">
        <f>(G9-F9)/2</f>
        <v>1.1881016635297925</v>
      </c>
    </row>
    <row r="16" spans="1:9" x14ac:dyDescent="0.3">
      <c r="A16" s="6"/>
      <c r="B16" s="6" t="s">
        <v>40</v>
      </c>
      <c r="C16" s="6" t="s">
        <v>43</v>
      </c>
      <c r="D16" s="6" t="s">
        <v>37</v>
      </c>
      <c r="E16" s="6" t="s">
        <v>39</v>
      </c>
      <c r="F16" s="6" t="s">
        <v>38</v>
      </c>
    </row>
    <row r="17" spans="1:6" x14ac:dyDescent="0.3">
      <c r="A17" s="6" t="s">
        <v>35</v>
      </c>
      <c r="B17" s="6" t="s">
        <v>20</v>
      </c>
      <c r="C17" s="6" t="s">
        <v>46</v>
      </c>
      <c r="D17" s="6" t="s">
        <v>41</v>
      </c>
      <c r="E17" s="6">
        <v>14.03</v>
      </c>
      <c r="F17" s="6">
        <v>47.77</v>
      </c>
    </row>
    <row r="18" spans="1:6" x14ac:dyDescent="0.3">
      <c r="A18" s="6" t="s">
        <v>36</v>
      </c>
      <c r="B18" s="6" t="s">
        <v>47</v>
      </c>
      <c r="C18" s="6" t="s">
        <v>48</v>
      </c>
      <c r="D18" s="6" t="s">
        <v>42</v>
      </c>
      <c r="E18" s="6">
        <v>0</v>
      </c>
      <c r="F18" s="6">
        <v>47.77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density</vt:lpstr>
      <vt:lpstr>contact 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LOSADA PEREZ Patricia Maria</dc:creator>
  <cp:lastModifiedBy>Rodrigues Fernandes Ana Patrícia</cp:lastModifiedBy>
  <dcterms:created xsi:type="dcterms:W3CDTF">2023-12-08T10:30:23Z</dcterms:created>
  <dcterms:modified xsi:type="dcterms:W3CDTF">2024-01-07T21:55:31Z</dcterms:modified>
</cp:coreProperties>
</file>