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showInkAnnotation="0" updateLinks="never" codeName="ThisWorkbook" defaultThemeVersion="124226"/>
  <mc:AlternateContent xmlns:mc="http://schemas.openxmlformats.org/markup-compatibility/2006">
    <mc:Choice Requires="x15">
      <x15ac:absPath xmlns:x15ac="http://schemas.microsoft.com/office/spreadsheetml/2010/11/ac" url="C:\Users\mcarro\Documents\Starter Kits V3 IP Creation\Starter Kit - Azure Site Recovery\"/>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0" windowHeight="9170" firstSheet="3" activeTab="4"/>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I473" i="20"/>
  <c r="M473" i="20" s="1"/>
  <c r="I170" i="20"/>
  <c r="M170" i="20" s="1"/>
  <c r="I522" i="20"/>
  <c r="M522" i="20" s="1"/>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N921" i="20"/>
  <c r="R921" i="20" s="1"/>
  <c r="S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AX558" i="19"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<sst xmlns="http://schemas.openxmlformats.org/spreadsheetml/2006/main" count="121407" uniqueCount="8534">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</sst>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0" fontId="25" fillId="67"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7"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6" borderId="0" xfId="0" applyNumberFormat="1" applyFont="1" applyFill="1" applyBorder="1" applyAlignment="1">
      <alignment horizontal="center" vertical="top" wrapText="1"/>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8" fontId="25" fillId="64" borderId="0" xfId="0" applyNumberFormat="1" applyFont="1" applyFill="1" applyBorder="1" applyAlignment="1">
      <alignment horizontal="center"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Border="1" applyAlignment="1">
      <alignment horizontal="right" vertic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56" fillId="3" borderId="0" xfId="120" applyFont="1" applyFill="1" applyBorder="1" applyAlignment="1">
      <alignment horizontal="left" wrapText="1"/>
    </xf>
    <xf numFmtId="0" fontId="3" fillId="3" borderId="0" xfId="0" applyFont="1" applyFill="1" applyBorder="1" applyAlignment="1">
      <alignment horizontal="left" wrapText="1"/>
    </xf>
    <xf numFmtId="0" fontId="25" fillId="6" borderId="12"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201" fontId="25" fillId="64" borderId="0" xfId="0" applyNumberFormat="1" applyFont="1" applyFill="1" applyBorder="1" applyAlignment="1">
      <alignment horizontal="center"/>
    </xf>
    <xf numFmtId="0" fontId="114" fillId="64" borderId="0" xfId="0" applyFont="1" applyFill="1" applyBorder="1" applyAlignment="1">
      <alignment horizontal="center" vertical="center"/>
    </xf>
    <xf numFmtId="43"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xf>
    <xf numFmtId="0" fontId="126" fillId="3" borderId="53"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6" fillId="3" borderId="0" xfId="0" applyFont="1" applyFill="1" applyBorder="1" applyAlignment="1">
      <alignment horizontal="left" vertical="top" wrapText="1"/>
    </xf>
    <xf numFmtId="0" fontId="120" fillId="3" borderId="0" xfId="0" applyFont="1" applyFill="1" applyBorder="1" applyAlignment="1">
      <alignment horizontal="center" vertical="center"/>
    </xf>
    <xf numFmtId="0" fontId="120" fillId="64" borderId="0" xfId="0" applyFont="1" applyFill="1" applyBorder="1" applyAlignment="1">
      <alignment horizontal="left"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 fillId="64"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0" fillId="64" borderId="0" xfId="0" applyFont="1" applyFill="1" applyBorder="1" applyAlignment="1">
      <alignment horizontal="center" vertical="center"/>
    </xf>
    <xf numFmtId="0" fontId="3" fillId="3" borderId="0" xfId="0" applyFont="1" applyFill="1" applyBorder="1" applyAlignment="1">
      <alignment horizontal="left" vertical="top" wrapText="1"/>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8" fontId="5" fillId="64" borderId="53" xfId="0" applyNumberFormat="1" applyFont="1" applyFill="1" applyBorder="1" applyAlignment="1">
      <alignment horizontal="center"/>
    </xf>
    <xf numFmtId="0" fontId="115" fillId="65" borderId="0" xfId="0" applyFont="1" applyFill="1" applyBorder="1" applyAlignment="1">
      <alignment horizontal="left" vertical="center" wrapText="1"/>
    </xf>
    <xf numFmtId="0" fontId="11" fillId="65" borderId="0" xfId="0" applyFont="1" applyFill="1" applyBorder="1" applyAlignment="1">
      <alignment horizontal="center" vertical="center"/>
    </xf>
    <xf numFmtId="0" fontId="3" fillId="3" borderId="0" xfId="0" applyFont="1" applyFill="1" applyBorder="1" applyAlignment="1">
      <alignment horizontal="center"/>
    </xf>
    <xf numFmtId="0" fontId="126" fillId="3" borderId="39" xfId="0" applyFont="1" applyFill="1" applyBorder="1" applyAlignment="1">
      <alignment horizontal="left" vertical="center" wrapText="1"/>
    </xf>
    <xf numFmtId="1" fontId="3" fillId="64" borderId="0" xfId="0" applyNumberFormat="1" applyFont="1" applyFill="1" applyBorder="1" applyAlignment="1">
      <alignment horizontal="center"/>
    </xf>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5" fillId="3" borderId="0" xfId="0" applyNumberFormat="1" applyFont="1" applyFill="1" applyBorder="1" applyAlignment="1" applyProtection="1">
      <alignment horizontal="center" vertical="center"/>
    </xf>
    <xf numFmtId="0" fontId="126" fillId="3" borderId="53" xfId="0" applyFont="1" applyFill="1" applyBorder="1" applyAlignment="1">
      <alignment horizontal="left" vertical="top" wrapText="1"/>
    </xf>
    <xf numFmtId="0" fontId="8" fillId="3" borderId="0" xfId="0" applyFont="1" applyFill="1" applyAlignment="1">
      <alignment horizontal="left" wrapText="1"/>
    </xf>
    <xf numFmtId="0" fontId="120" fillId="64" borderId="0" xfId="0" applyFont="1" applyFill="1" applyBorder="1" applyAlignment="1">
      <alignment horizontal="left"/>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0" fontId="114" fillId="64" borderId="0" xfId="0" applyFont="1" applyFill="1" applyBorder="1" applyAlignment="1">
      <alignment horizontal="left" vertical="center" wrapText="1"/>
    </xf>
    <xf numFmtId="0" fontId="120" fillId="3" borderId="0" xfId="0" applyFont="1" applyFill="1" applyBorder="1" applyAlignment="1">
      <alignment horizontal="center" vertical="center" wrapText="1"/>
    </xf>
    <xf numFmtId="0" fontId="30" fillId="3" borderId="0" xfId="0" applyFont="1" applyFill="1" applyBorder="1" applyAlignment="1">
      <alignment horizontal="left"/>
    </xf>
    <xf numFmtId="0" fontId="3" fillId="3" borderId="0" xfId="0" applyFont="1" applyFill="1" applyAlignment="1">
      <alignment horizontal="right"/>
    </xf>
    <xf numFmtId="0" fontId="3" fillId="3" borderId="84" xfId="0" applyFont="1" applyFill="1" applyBorder="1" applyAlignment="1">
      <alignment horizontal="center"/>
    </xf>
    <xf numFmtId="3" fontId="25" fillId="6" borderId="39" xfId="0" applyNumberFormat="1" applyFont="1" applyFill="1" applyBorder="1" applyAlignment="1" applyProtection="1">
      <alignment horizontal="center"/>
      <protection locked="0"/>
    </xf>
    <xf numFmtId="0" fontId="22" fillId="64" borderId="0" xfId="0" applyFont="1" applyFill="1" applyBorder="1" applyAlignment="1">
      <alignment horizontal="left"/>
    </xf>
    <xf numFmtId="8" fontId="25" fillId="3" borderId="0" xfId="0" applyNumberFormat="1" applyFont="1" applyFill="1" applyBorder="1" applyAlignment="1">
      <alignment horizontal="center" vertical="center"/>
    </xf>
    <xf numFmtId="0" fontId="3" fillId="3" borderId="77" xfId="0" applyFont="1" applyFill="1" applyBorder="1"/>
    <xf numFmtId="0" fontId="31" fillId="65" borderId="0" xfId="0" applyFont="1" applyFill="1" applyBorder="1" applyAlignment="1">
      <alignment horizontal="center" vertical="center" wrapText="1"/>
    </xf>
    <xf numFmtId="0" fontId="133" fillId="3" borderId="0" xfId="0" applyFont="1" applyFill="1" applyBorder="1" applyAlignment="1">
      <alignment horizontal="left" vertical="top" wrapText="1"/>
    </xf>
    <xf numFmtId="0" fontId="125" fillId="3" borderId="0" xfId="0" applyFont="1" applyFill="1" applyBorder="1" applyAlignment="1">
      <alignment vertical="center"/>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0" fontId="3" fillId="64" borderId="0" xfId="0"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43" fontId="5" fillId="64" borderId="0" xfId="0" applyNumberFormat="1" applyFont="1" applyFill="1" applyBorder="1" applyAlignment="1">
      <alignment horizontal="center"/>
    </xf>
    <xf numFmtId="43" fontId="25" fillId="64" borderId="0" xfId="0" quotePrefix="1" applyNumberFormat="1" applyFont="1" applyFill="1" applyBorder="1" applyAlignment="1">
      <alignment horizontal="center"/>
    </xf>
    <xf numFmtId="166" fontId="25" fillId="3" borderId="23" xfId="0" applyNumberFormat="1" applyFont="1" applyFill="1" applyBorder="1" applyAlignment="1">
      <alignment horizontal="center" vertical="center"/>
    </xf>
    <xf numFmtId="0" fontId="3" fillId="3" borderId="57" xfId="0" applyFont="1" applyFill="1" applyBorder="1" applyAlignment="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44" fontId="5" fillId="64" borderId="53" xfId="0" applyNumberFormat="1" applyFont="1" applyFill="1" applyBorder="1" applyAlignment="1">
      <alignment horizontal="center"/>
    </xf>
    <xf numFmtId="8" fontId="5" fillId="64" borderId="53" xfId="0" applyNumberFormat="1" applyFont="1" applyFill="1" applyBorder="1" applyAlignment="1">
      <alignment horizontal="center" wrapText="1"/>
    </xf>
    <xf numFmtId="0" fontId="3" fillId="64" borderId="39" xfId="0" applyFont="1" applyFill="1" applyBorder="1" applyAlignment="1">
      <alignment horizontal="center"/>
    </xf>
    <xf numFmtId="8" fontId="5" fillId="64" borderId="0" xfId="0" applyNumberFormat="1" applyFont="1" applyFill="1" applyBorder="1" applyAlignment="1">
      <alignment horizontal="center" vertical="center" wrapText="1"/>
    </xf>
    <xf numFmtId="8" fontId="4" fillId="64" borderId="0" xfId="0" applyNumberFormat="1" applyFont="1" applyFill="1" applyBorder="1" applyAlignment="1">
      <alignment horizontal="center"/>
    </xf>
    <xf numFmtId="166" fontId="5" fillId="64" borderId="0" xfId="0" applyNumberFormat="1" applyFont="1" applyFill="1" applyBorder="1" applyAlignment="1">
      <alignment horizontal="center"/>
    </xf>
    <xf numFmtId="0" fontId="83" fillId="65" borderId="0" xfId="0" applyFont="1" applyFill="1" applyBorder="1" applyAlignment="1">
      <alignment horizontal="center" vertical="center" wrapText="1"/>
    </xf>
    <xf numFmtId="8" fontId="5" fillId="64" borderId="53" xfId="0" applyNumberFormat="1" applyFont="1" applyFill="1" applyBorder="1" applyAlignment="1">
      <alignment horizontal="center" vertical="center" wrapText="1"/>
    </xf>
    <xf numFmtId="8" fontId="73"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68" fillId="64" borderId="0" xfId="0" applyFont="1" applyFill="1" applyBorder="1" applyAlignment="1">
      <alignment horizontal="right" vertical="center"/>
    </xf>
    <xf numFmtId="0" fontId="114" fillId="64" borderId="0" xfId="0" applyFont="1" applyFill="1" applyBorder="1" applyAlignment="1">
      <alignment horizontal="left" vertical="center"/>
    </xf>
    <xf numFmtId="0" fontId="3" fillId="3" borderId="14" xfId="0" applyFont="1" applyFill="1" applyBorder="1" applyAlignment="1">
      <alignment horizont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4" borderId="5" xfId="0" applyFont="1" applyFill="1" applyBorder="1" applyAlignment="1" applyProtection="1">
      <alignment horizontal="center"/>
    </xf>
    <xf numFmtId="0" fontId="3" fillId="3" borderId="89" xfId="0" applyFont="1" applyFill="1" applyBorder="1" applyAlignment="1">
      <alignment horizontal="righ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0" fillId="3" borderId="0" xfId="0" applyFont="1" applyFill="1" applyBorder="1" applyAlignment="1">
      <alignment horizontal="left" indent="6"/>
    </xf>
    <xf numFmtId="0" fontId="3" fillId="64" borderId="53" xfId="0" applyFont="1" applyFill="1" applyBorder="1" applyAlignment="1">
      <alignment horizontal="center"/>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4" fillId="3" borderId="0" xfId="0" applyFont="1" applyFill="1" applyBorder="1" applyAlignment="1">
      <alignment horizontal="left"/>
    </xf>
    <xf numFmtId="0" fontId="120" fillId="64" borderId="0" xfId="0" applyFont="1" applyFill="1" applyAlignment="1">
      <alignment horizontal="left"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32" fillId="3" borderId="0" xfId="0" applyFont="1" applyFill="1" applyBorder="1" applyAlignment="1">
      <alignment horizontal="center" vertical="center"/>
    </xf>
    <xf numFmtId="0" fontId="72" fillId="3" borderId="0" xfId="0" applyFont="1" applyFill="1" applyBorder="1" applyAlignment="1">
      <alignment horizontal="center"/>
    </xf>
    <xf numFmtId="0" fontId="11" fillId="65" borderId="85" xfId="0" applyFont="1" applyFill="1" applyBorder="1" applyAlignment="1">
      <alignment horizontal="center" vertical="center"/>
    </xf>
    <xf numFmtId="0" fontId="72" fillId="3" borderId="0" xfId="0" applyFont="1" applyFill="1" applyBorder="1" applyAlignment="1">
      <alignment horizontal="left" wrapText="1"/>
    </xf>
    <xf numFmtId="8" fontId="117" fillId="64" borderId="0" xfId="0" applyNumberFormat="1" applyFont="1" applyFill="1" applyBorder="1" applyAlignment="1">
      <alignment horizontal="center"/>
    </xf>
    <xf numFmtId="8" fontId="116" fillId="64" borderId="0" xfId="0" applyNumberFormat="1" applyFont="1" applyFill="1" applyBorder="1" applyAlignment="1">
      <alignment horizontal="center" vertical="center"/>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191" fontId="5" fillId="64" borderId="0" xfId="0" applyNumberFormat="1" applyFont="1" applyFill="1" applyBorder="1" applyAlignment="1" applyProtection="1">
      <alignment horizontal="center"/>
    </xf>
    <xf numFmtId="0" fontId="8" fillId="3" borderId="52" xfId="0" applyFont="1" applyFill="1" applyBorder="1" applyAlignment="1">
      <alignment horizontal="center" vertical="top"/>
    </xf>
    <xf numFmtId="3" fontId="3" fillId="64" borderId="0" xfId="0" applyNumberFormat="1" applyFont="1" applyFill="1" applyBorder="1" applyAlignment="1">
      <alignment horizontal="center"/>
    </xf>
    <xf numFmtId="43" fontId="5" fillId="64" borderId="53" xfId="0" applyNumberFormat="1" applyFont="1" applyFill="1" applyBorder="1" applyAlignment="1">
      <alignment horizontal="center" wrapText="1"/>
    </xf>
    <xf numFmtId="0" fontId="3" fillId="3" borderId="14" xfId="0" applyFont="1" applyFill="1" applyBorder="1" applyAlignment="1">
      <alignment horizontal="left" vertical="center"/>
    </xf>
    <xf numFmtId="0" fontId="3" fillId="3" borderId="0" xfId="0" applyFont="1" applyFill="1" applyBorder="1" applyAlignment="1">
      <alignment horizontal="right" indent="1"/>
    </xf>
    <xf numFmtId="44" fontId="5" fillId="64" borderId="0" xfId="0" applyNumberFormat="1" applyFont="1" applyFill="1" applyBorder="1" applyAlignment="1">
      <alignment horizontal="center"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126" fillId="3" borderId="0" xfId="0" applyFont="1" applyFill="1" applyBorder="1" applyAlignment="1">
      <alignment horizontal="center" vertical="top" wrapText="1"/>
    </xf>
    <xf numFmtId="43" fontId="3" fillId="64" borderId="0" xfId="1" applyFont="1" applyFill="1" applyBorder="1" applyAlignment="1">
      <alignment horizontal="center"/>
    </xf>
    <xf numFmtId="0" fontId="3" fillId="3" borderId="0" xfId="0" applyFont="1" applyFill="1" applyBorder="1" applyAlignment="1">
      <alignment horizontal="left" indent="1"/>
    </xf>
    <xf numFmtId="8" fontId="93" fillId="60"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0" fontId="23" fillId="54"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4"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wrapText="1"/>
    </xf>
    <xf numFmtId="0" fontId="134" fillId="0" borderId="0" xfId="0" applyFont="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42" fillId="54" borderId="0" xfId="0" applyNumberFormat="1" applyFont="1" applyFill="1" applyAlignment="1">
      <alignment horizontal="center" vertical="center"/>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0" fillId="8" borderId="0" xfId="0" applyFill="1" applyAlignment="1">
      <alignment horizontal="center"/>
    </xf>
    <xf numFmtId="0" fontId="14" fillId="2" borderId="0" xfId="0" applyFont="1" applyFill="1" applyAlignment="1">
      <alignment horizont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100" fillId="13" borderId="0" xfId="0" applyFont="1" applyFill="1" applyBorder="1" applyAlignment="1">
      <alignment horizontal="center"/>
    </xf>
    <xf numFmtId="0" fontId="0" fillId="0" borderId="0" xfId="0" applyFont="1" applyAlignment="1">
      <alignment horizontal="center"/>
    </xf>
    <xf numFmtId="0" fontId="101" fillId="13" borderId="0" xfId="0" applyFont="1" applyFill="1" applyAlignment="1">
      <alignment horizontal="left" vertical="center"/>
    </xf>
    <xf numFmtId="0" fontId="148" fillId="15" borderId="0" xfId="0" applyFont="1" applyFill="1" applyAlignment="1">
      <alignment horizontal="center"/>
    </xf>
    <xf numFmtId="0" fontId="0" fillId="8" borderId="0" xfId="0" applyFont="1" applyFill="1"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69850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107950</xdr:colOff>
          <xdr:row>1</xdr:row>
          <xdr:rowOff>184150</xdr:rowOff>
        </xdr:from>
        <xdr:to>
          <xdr:col>38</xdr:col>
          <xdr:colOff>171450</xdr:colOff>
          <xdr:row>2</xdr:row>
          <xdr:rowOff>203200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203200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260350</xdr:colOff>
          <xdr:row>3</xdr:row>
          <xdr:rowOff>57150</xdr:rowOff>
        </xdr:from>
        <xdr:to>
          <xdr:col>27</xdr:col>
          <xdr:colOff>222250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222250</xdr:colOff>
          <xdr:row>952</xdr:row>
          <xdr:rowOff>12700</xdr:rowOff>
        </xdr:from>
        <xdr:to>
          <xdr:col>52</xdr:col>
          <xdr:colOff>228600</xdr:colOff>
          <xdr:row>954</xdr:row>
          <xdr:rowOff>184150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69850</xdr:colOff>
          <xdr:row>3</xdr:row>
          <xdr:rowOff>38100</xdr:rowOff>
        </xdr:from>
        <xdr:to>
          <xdr:col>42</xdr:col>
          <xdr:colOff>184150</xdr:colOff>
          <xdr:row>3</xdr:row>
          <xdr:rowOff>241300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50800</xdr:rowOff>
        </xdr:from>
        <xdr:to>
          <xdr:col>52</xdr:col>
          <xdr:colOff>50800</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146050</xdr:colOff>
          <xdr:row>999</xdr:row>
          <xdr:rowOff>127000</xdr:rowOff>
        </xdr:from>
        <xdr:to>
          <xdr:col>56</xdr:col>
          <xdr:colOff>31750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50800</xdr:rowOff>
        </xdr:from>
        <xdr:to>
          <xdr:col>57</xdr:col>
          <xdr:colOff>247650</xdr:colOff>
          <xdr:row>6</xdr:row>
          <xdr:rowOff>50800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2</xdr:row>
          <xdr:rowOff>19050</xdr:rowOff>
        </xdr:from>
        <xdr:to>
          <xdr:col>0</xdr:col>
          <xdr:colOff>266700</xdr:colOff>
          <xdr:row>2</xdr:row>
          <xdr:rowOff>203200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3</xdr:row>
          <xdr:rowOff>19050</xdr:rowOff>
        </xdr:from>
        <xdr:to>
          <xdr:col>0</xdr:col>
          <xdr:colOff>266700</xdr:colOff>
          <xdr:row>3</xdr:row>
          <xdr:rowOff>203200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xdr:row>
          <xdr:rowOff>19050</xdr:rowOff>
        </xdr:from>
        <xdr:to>
          <xdr:col>0</xdr:col>
          <xdr:colOff>266700</xdr:colOff>
          <xdr:row>4</xdr:row>
          <xdr:rowOff>203200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19050</xdr:rowOff>
        </xdr:from>
        <xdr:to>
          <xdr:col>0</xdr:col>
          <xdr:colOff>266700</xdr:colOff>
          <xdr:row>5</xdr:row>
          <xdr:rowOff>203200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1</xdr:col>
          <xdr:colOff>222250</xdr:colOff>
          <xdr:row>6</xdr:row>
          <xdr:rowOff>50800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50800</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31750</xdr:colOff>
          <xdr:row>25</xdr:row>
          <xdr:rowOff>12700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5"/>
  <cols>
    <col min="1" max="2" width="3.7265625" style="478" customWidth="1"/>
    <col min="3" max="3" width="3.7265625" customWidth="1"/>
    <col min="4" max="11" width="9.54296875" customWidth="1"/>
    <col min="12" max="12" width="12.54296875" customWidth="1"/>
    <col min="13" max="13" width="3.7265625" style="478" customWidth="1"/>
    <col min="14" max="27" width="9.17968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2"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2" customHeight="1">
      <c r="B8" s="514"/>
      <c r="C8" s="600" t="s">
        <v>651</v>
      </c>
      <c r="D8" s="601" t="s">
        <v>3277</v>
      </c>
      <c r="E8" s="601"/>
      <c r="F8" s="589"/>
      <c r="G8" s="589"/>
      <c r="H8" s="589"/>
      <c r="I8" s="589"/>
      <c r="J8" s="589"/>
      <c r="K8" s="602"/>
      <c r="L8" s="603"/>
      <c r="M8" s="510"/>
    </row>
    <row r="9" spans="1:408" s="478" customFormat="1" ht="26.15" customHeight="1">
      <c r="B9" s="514"/>
      <c r="C9" s="590"/>
      <c r="D9" s="591"/>
      <c r="E9" s="591"/>
      <c r="F9" s="591"/>
      <c r="G9" s="591"/>
      <c r="H9" s="591"/>
      <c r="I9" s="591"/>
      <c r="J9" s="591"/>
      <c r="K9" s="604"/>
      <c r="L9" s="605"/>
      <c r="M9" s="510"/>
    </row>
    <row r="10" spans="1:408" s="478" customFormat="1" ht="22.5">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49999999999999"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69850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5"/>
  <cols>
    <col min="1" max="1" width="3.7265625" style="478" customWidth="1"/>
    <col min="2" max="27" width="3.7265625" customWidth="1"/>
    <col min="28" max="28" width="3.81640625" customWidth="1"/>
    <col min="29" max="29" width="4.54296875" customWidth="1"/>
    <col min="30" max="49" width="3.7265625" customWidth="1"/>
    <col min="50" max="51" width="5" customWidth="1"/>
    <col min="52" max="53" width="4.81640625" customWidth="1"/>
    <col min="54" max="55" width="3.7265625" customWidth="1"/>
  </cols>
  <sheetData>
    <row r="1" spans="2:70" s="478" customFormat="1" ht="17.25" customHeight="1" thickBot="1"/>
    <row r="2" spans="2:70" ht="15" customHeight="1">
      <c r="B2" s="516" t="s">
        <v>166</v>
      </c>
      <c r="C2" s="1340" t="s">
        <v>1006</v>
      </c>
      <c r="D2" s="1340"/>
      <c r="E2" s="1340"/>
      <c r="F2" s="1340"/>
      <c r="G2" s="1340"/>
      <c r="H2" s="1340"/>
      <c r="I2" s="1340"/>
      <c r="J2" s="1340"/>
      <c r="K2" s="1340"/>
      <c r="L2" s="1340"/>
      <c r="M2" s="1340"/>
      <c r="N2" s="1340"/>
      <c r="O2" s="1340"/>
      <c r="P2" s="1340"/>
      <c r="Q2" s="1340"/>
      <c r="R2" s="1340"/>
      <c r="S2" s="1340"/>
      <c r="T2" s="1340"/>
      <c r="U2" s="1340"/>
      <c r="V2" s="1340"/>
      <c r="W2" s="1340"/>
      <c r="X2" s="1340"/>
      <c r="Y2" s="1340"/>
      <c r="Z2" s="1340"/>
      <c r="AA2" s="1340"/>
      <c r="AB2" s="1340"/>
      <c r="AC2" s="1340"/>
      <c r="AD2" s="1340"/>
      <c r="AE2" s="517"/>
      <c r="AF2" s="445" t="s">
        <v>471</v>
      </c>
      <c r="AG2" s="517"/>
      <c r="AH2" s="517"/>
      <c r="AI2" s="517"/>
      <c r="AJ2" s="517"/>
      <c r="AK2" s="508"/>
      <c r="AL2" s="508"/>
      <c r="AM2" s="508"/>
      <c r="AN2" s="508"/>
      <c r="AO2" s="508"/>
      <c r="AP2" s="508"/>
      <c r="AQ2" s="508"/>
      <c r="AR2" s="508"/>
      <c r="AS2" s="508"/>
      <c r="AT2" s="508"/>
      <c r="AU2" s="508"/>
      <c r="AV2" s="508"/>
      <c r="AW2" s="508"/>
      <c r="AX2" s="1342" t="s">
        <v>4234</v>
      </c>
      <c r="AY2" s="1342"/>
      <c r="AZ2" s="1342"/>
      <c r="BA2" s="1342"/>
      <c r="BB2" s="508"/>
      <c r="BC2" s="509"/>
      <c r="BD2" s="478"/>
      <c r="BE2" s="478"/>
      <c r="BF2" s="478"/>
      <c r="BG2" s="478"/>
      <c r="BH2" s="478"/>
      <c r="BI2" s="478"/>
      <c r="BJ2" s="478"/>
      <c r="BK2" s="478"/>
      <c r="BL2" s="478"/>
      <c r="BM2" s="478"/>
      <c r="BN2" s="478"/>
      <c r="BO2" s="478"/>
      <c r="BP2" s="478"/>
      <c r="BQ2" s="478"/>
      <c r="BR2" s="478"/>
    </row>
    <row r="3" spans="2:70" ht="21.75" customHeight="1">
      <c r="B3" s="514"/>
      <c r="C3" s="1341"/>
      <c r="D3" s="1341"/>
      <c r="E3" s="1341"/>
      <c r="F3" s="1341"/>
      <c r="G3" s="1341"/>
      <c r="H3" s="1341"/>
      <c r="I3" s="1341"/>
      <c r="J3" s="1341"/>
      <c r="K3" s="1341"/>
      <c r="L3" s="1341"/>
      <c r="M3" s="1341"/>
      <c r="N3" s="1341"/>
      <c r="O3" s="1341"/>
      <c r="P3" s="1341"/>
      <c r="Q3" s="1341"/>
      <c r="R3" s="1341"/>
      <c r="S3" s="1341"/>
      <c r="T3" s="1341"/>
      <c r="U3" s="1341"/>
      <c r="V3" s="1341"/>
      <c r="W3" s="1341"/>
      <c r="X3" s="1341"/>
      <c r="Y3" s="1341"/>
      <c r="Z3" s="1341"/>
      <c r="AA3" s="1341"/>
      <c r="AB3" s="1341"/>
      <c r="AC3" s="1341"/>
      <c r="AD3" s="1341"/>
      <c r="AE3" s="515"/>
      <c r="AF3" s="515"/>
      <c r="AG3" s="515"/>
      <c r="AH3" s="515"/>
      <c r="AI3" s="515"/>
      <c r="AJ3" s="515"/>
      <c r="AK3" s="479"/>
      <c r="AL3" s="479"/>
      <c r="AM3" s="479"/>
      <c r="AN3" s="479"/>
      <c r="AO3" s="479"/>
      <c r="AP3" s="479"/>
      <c r="AQ3" s="479"/>
      <c r="AR3" s="479"/>
      <c r="AS3" s="479"/>
      <c r="AT3" s="479"/>
      <c r="AU3" s="479"/>
      <c r="AV3" s="479"/>
      <c r="AW3" s="479"/>
      <c r="AX3" s="1343"/>
      <c r="AY3" s="1343"/>
      <c r="AZ3" s="1343"/>
      <c r="BA3" s="1343"/>
      <c r="BB3" s="479"/>
      <c r="BC3" s="510"/>
      <c r="BD3" s="478"/>
      <c r="BE3" s="478"/>
      <c r="BF3" s="478"/>
      <c r="BG3" s="478"/>
      <c r="BH3" s="478"/>
      <c r="BI3" s="478"/>
      <c r="BJ3" s="478"/>
      <c r="BK3" s="478"/>
      <c r="BL3" s="478"/>
      <c r="BM3" s="478"/>
      <c r="BN3" s="478"/>
      <c r="BO3" s="478"/>
      <c r="BP3" s="478"/>
      <c r="BQ3" s="478"/>
      <c r="BR3" s="478"/>
    </row>
    <row r="4" spans="2:70" ht="18" customHeight="1">
      <c r="B4" s="514"/>
      <c r="C4" s="1341"/>
      <c r="D4" s="1341"/>
      <c r="E4" s="1341"/>
      <c r="F4" s="1341"/>
      <c r="G4" s="1341"/>
      <c r="H4" s="1341"/>
      <c r="I4" s="1341"/>
      <c r="J4" s="1341"/>
      <c r="K4" s="1341"/>
      <c r="L4" s="1341"/>
      <c r="M4" s="1341"/>
      <c r="N4" s="1341"/>
      <c r="O4" s="1341"/>
      <c r="P4" s="1341"/>
      <c r="Q4" s="1341"/>
      <c r="R4" s="1341"/>
      <c r="S4" s="1341"/>
      <c r="T4" s="1341"/>
      <c r="U4" s="1341"/>
      <c r="V4" s="1341"/>
      <c r="W4" s="1341"/>
      <c r="X4" s="1341"/>
      <c r="Y4" s="1341"/>
      <c r="Z4" s="1341"/>
      <c r="AA4" s="1341"/>
      <c r="AB4" s="1341"/>
      <c r="AC4" s="1341"/>
      <c r="AD4" s="1341"/>
      <c r="AE4" s="515"/>
      <c r="AF4" s="444" t="s">
        <v>472</v>
      </c>
      <c r="AG4" s="515"/>
      <c r="AH4" s="515"/>
      <c r="AI4" s="515"/>
      <c r="AJ4" s="515"/>
      <c r="AK4" s="479"/>
      <c r="AL4" s="479"/>
      <c r="AM4" s="479"/>
      <c r="AN4" s="479"/>
      <c r="AO4" s="479"/>
      <c r="AP4" s="479"/>
      <c r="AQ4" s="479"/>
      <c r="AR4" s="479"/>
      <c r="AS4" s="479"/>
      <c r="AT4" s="479"/>
      <c r="AU4" s="479"/>
      <c r="AV4" s="479"/>
      <c r="AW4" s="479"/>
      <c r="AX4" s="1403" t="s">
        <v>165</v>
      </c>
      <c r="AY4" s="1403"/>
      <c r="AZ4" s="1403"/>
      <c r="BA4" s="1403"/>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403"/>
      <c r="AY5" s="1403"/>
      <c r="AZ5" s="1403"/>
      <c r="BA5" s="1403"/>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82" t="s">
        <v>140</v>
      </c>
      <c r="D6" s="1383"/>
      <c r="E6" s="1383"/>
      <c r="F6" s="1383"/>
      <c r="G6" s="1383"/>
      <c r="H6" s="1383"/>
      <c r="I6" s="1383"/>
      <c r="J6" s="1383"/>
      <c r="K6" s="1383"/>
      <c r="L6" s="1383"/>
      <c r="M6" s="1383"/>
      <c r="N6" s="1383"/>
      <c r="O6" s="1383"/>
      <c r="P6" s="1383"/>
      <c r="Q6" s="1384"/>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3" t="s">
        <v>168</v>
      </c>
      <c r="D8" s="1353"/>
      <c r="E8" s="1353"/>
      <c r="F8" s="1353"/>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3"/>
      <c r="D9" s="1353"/>
      <c r="E9" s="1353"/>
      <c r="F9" s="1353"/>
      <c r="G9" s="161"/>
      <c r="H9" s="161"/>
      <c r="I9" s="1385" t="s">
        <v>134</v>
      </c>
      <c r="J9" s="1385"/>
      <c r="K9" s="1385"/>
      <c r="L9" s="1385"/>
      <c r="M9" s="1385"/>
      <c r="N9" s="1385"/>
      <c r="O9" s="1385"/>
      <c r="P9" s="1386"/>
      <c r="Q9" s="1387">
        <v>0</v>
      </c>
      <c r="R9" s="1388"/>
      <c r="S9" s="1389"/>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3"/>
      <c r="D10" s="1353"/>
      <c r="E10" s="1353"/>
      <c r="F10" s="1353"/>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90" t="s">
        <v>349</v>
      </c>
      <c r="AT10" s="1390"/>
      <c r="AU10" s="1390"/>
      <c r="AV10" s="1390"/>
      <c r="AW10" s="1390"/>
      <c r="AX10" s="1391" t="str">
        <f>'Control Panel'!M1474</f>
        <v>First 5GB Free</v>
      </c>
      <c r="AY10" s="1391"/>
      <c r="AZ10" s="1391"/>
      <c r="BA10" s="139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82" t="s">
        <v>3275</v>
      </c>
      <c r="D13" s="1383"/>
      <c r="E13" s="1383"/>
      <c r="F13" s="1383"/>
      <c r="G13" s="1383"/>
      <c r="H13" s="1383"/>
      <c r="I13" s="1383"/>
      <c r="J13" s="1383"/>
      <c r="K13" s="1383"/>
      <c r="L13" s="1383"/>
      <c r="M13" s="1383"/>
      <c r="N13" s="1383"/>
      <c r="O13" s="1383"/>
      <c r="P13" s="1383"/>
      <c r="Q13" s="1383"/>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 thickTop="1">
      <c r="B14" s="514"/>
      <c r="C14" s="1353"/>
      <c r="D14" s="1353"/>
      <c r="E14" s="1353"/>
      <c r="F14" s="1353"/>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3"/>
      <c r="D15" s="1353"/>
      <c r="E15" s="1353"/>
      <c r="F15" s="1353"/>
      <c r="G15" s="1392" t="s">
        <v>558</v>
      </c>
      <c r="H15" s="1392"/>
      <c r="I15" s="1392"/>
      <c r="J15" s="1392"/>
      <c r="K15" s="1392"/>
      <c r="L15" s="1392"/>
      <c r="M15" s="1392"/>
      <c r="N15" s="1392"/>
      <c r="O15" s="1392"/>
      <c r="P15" s="1392"/>
      <c r="Q15" s="1392"/>
      <c r="R15" s="1392"/>
      <c r="S15" s="1371" t="s">
        <v>1385</v>
      </c>
      <c r="T15" s="1371"/>
      <c r="U15" s="1371"/>
      <c r="V15" s="1371"/>
      <c r="W15" s="1371"/>
      <c r="X15" s="1371"/>
      <c r="Y15" s="1371"/>
      <c r="Z15" s="1371"/>
      <c r="AA15" s="1371"/>
      <c r="AB15" s="1371"/>
      <c r="AC15" s="1371"/>
      <c r="AD15" s="1371"/>
      <c r="AE15" s="1371"/>
      <c r="AF15" s="1371"/>
      <c r="AG15" s="1371"/>
      <c r="AH15" s="1371"/>
      <c r="AI15" s="1371"/>
      <c r="AJ15" s="1371"/>
      <c r="AK15" s="1371"/>
      <c r="AL15" s="1371"/>
      <c r="AM15" s="1371"/>
      <c r="AN15" s="1371"/>
      <c r="AO15" s="1371"/>
      <c r="AP15" s="1371"/>
      <c r="AQ15" s="1371"/>
      <c r="AR15" s="1371"/>
      <c r="AS15" s="1371"/>
      <c r="AT15" s="1371"/>
      <c r="AU15" s="1371"/>
      <c r="AV15" s="1371"/>
      <c r="AW15" s="1371"/>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5">
      <c r="B16" s="514"/>
      <c r="C16" s="1353"/>
      <c r="D16" s="1353"/>
      <c r="E16" s="1353"/>
      <c r="F16" s="1353"/>
      <c r="G16" s="1392"/>
      <c r="H16" s="1392"/>
      <c r="I16" s="1392"/>
      <c r="J16" s="1392"/>
      <c r="K16" s="1392"/>
      <c r="L16" s="1392"/>
      <c r="M16" s="1392"/>
      <c r="N16" s="1392"/>
      <c r="O16" s="1392"/>
      <c r="P16" s="1392"/>
      <c r="Q16" s="1392"/>
      <c r="R16" s="1392"/>
      <c r="S16" s="1371"/>
      <c r="T16" s="1371"/>
      <c r="U16" s="1371"/>
      <c r="V16" s="1371"/>
      <c r="W16" s="1371"/>
      <c r="X16" s="1371"/>
      <c r="Y16" s="1371"/>
      <c r="Z16" s="1371"/>
      <c r="AA16" s="1371"/>
      <c r="AB16" s="1371"/>
      <c r="AC16" s="1371"/>
      <c r="AD16" s="1371"/>
      <c r="AE16" s="1371"/>
      <c r="AF16" s="1371"/>
      <c r="AG16" s="1371"/>
      <c r="AH16" s="1371"/>
      <c r="AI16" s="1371"/>
      <c r="AJ16" s="1371"/>
      <c r="AK16" s="1371"/>
      <c r="AL16" s="1371"/>
      <c r="AM16" s="1371"/>
      <c r="AN16" s="1371"/>
      <c r="AO16" s="1371"/>
      <c r="AP16" s="1371"/>
      <c r="AQ16" s="1371"/>
      <c r="AR16" s="1371"/>
      <c r="AS16" s="1371"/>
      <c r="AT16" s="1371"/>
      <c r="AU16" s="1371"/>
      <c r="AV16" s="1371"/>
      <c r="AW16" s="1371"/>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1">
      <c r="B17" s="514"/>
      <c r="C17" s="1353"/>
      <c r="D17" s="1353"/>
      <c r="E17" s="1353"/>
      <c r="F17" s="1353"/>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5">
      <c r="B18" s="514"/>
      <c r="C18" s="51"/>
      <c r="D18" s="51"/>
      <c r="E18" s="51"/>
      <c r="F18" s="51"/>
      <c r="G18" s="77"/>
      <c r="H18" s="77"/>
      <c r="I18" s="77"/>
      <c r="J18" s="77"/>
      <c r="K18" s="77"/>
      <c r="L18" s="77"/>
      <c r="M18" s="77"/>
      <c r="N18" s="77"/>
      <c r="O18" s="77"/>
      <c r="P18" s="161"/>
      <c r="Q18" s="161"/>
      <c r="R18" s="161"/>
      <c r="S18" s="161"/>
      <c r="T18" s="77"/>
      <c r="U18" s="1354" t="s">
        <v>372</v>
      </c>
      <c r="V18" s="1355"/>
      <c r="W18" s="1355"/>
      <c r="X18" s="1355"/>
      <c r="Y18" s="1355"/>
      <c r="Z18" s="1355"/>
      <c r="AA18" s="1355"/>
      <c r="AB18" s="1355"/>
      <c r="AC18" s="1355"/>
      <c r="AD18" s="1355"/>
      <c r="AE18" s="1355"/>
      <c r="AF18" s="1355"/>
      <c r="AG18" s="1355"/>
      <c r="AH18" s="1355"/>
      <c r="AI18" s="1355"/>
      <c r="AJ18" s="1355"/>
      <c r="AK18" s="1356"/>
      <c r="AL18" s="161"/>
      <c r="AM18" s="161"/>
      <c r="AN18" s="161"/>
      <c r="AO18" s="196"/>
      <c r="AP18" s="196"/>
      <c r="AQ18" s="196"/>
      <c r="AR18" s="196"/>
      <c r="AS18" s="1357" t="s">
        <v>343</v>
      </c>
      <c r="AT18" s="1357"/>
      <c r="AU18" s="1357"/>
      <c r="AV18" s="135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5">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5">
      <c r="B20" s="514"/>
      <c r="C20" s="161"/>
      <c r="D20" s="161"/>
      <c r="E20" s="161"/>
      <c r="F20" s="161"/>
      <c r="G20" s="49" t="s">
        <v>511</v>
      </c>
      <c r="H20" s="161"/>
      <c r="I20" s="161"/>
      <c r="J20" s="18"/>
      <c r="K20" s="18"/>
      <c r="L20" s="18"/>
      <c r="M20" s="18"/>
      <c r="N20" s="161"/>
      <c r="O20" s="161"/>
      <c r="P20" s="161"/>
      <c r="Q20" s="161"/>
      <c r="R20" s="161"/>
      <c r="S20" s="458"/>
      <c r="T20" s="161"/>
      <c r="U20" s="1358" t="s">
        <v>513</v>
      </c>
      <c r="V20" s="1358"/>
      <c r="W20" s="1358"/>
      <c r="X20" s="1358"/>
      <c r="Y20" s="1358"/>
      <c r="Z20" s="1358"/>
      <c r="AA20" s="491"/>
      <c r="AB20" s="1358" t="s">
        <v>371</v>
      </c>
      <c r="AC20" s="1358"/>
      <c r="AD20" s="1358"/>
      <c r="AE20" s="1358"/>
      <c r="AF20" s="458"/>
      <c r="AG20" s="1358" t="s">
        <v>342</v>
      </c>
      <c r="AH20" s="1358"/>
      <c r="AI20" s="1358"/>
      <c r="AJ20" s="1358"/>
      <c r="AK20" s="1358"/>
      <c r="AL20" s="1358" t="s">
        <v>309</v>
      </c>
      <c r="AM20" s="1358"/>
      <c r="AN20" s="1358"/>
      <c r="AO20" s="1358"/>
      <c r="AP20" s="1358"/>
      <c r="AQ20" s="161"/>
      <c r="AR20" s="1358" t="s">
        <v>464</v>
      </c>
      <c r="AS20" s="1358"/>
      <c r="AT20" s="1358"/>
      <c r="AU20" s="1358"/>
      <c r="AV20" s="1358"/>
      <c r="AW20" s="1358"/>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5">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7.5">
      <c r="B22" s="514"/>
      <c r="C22" s="161"/>
      <c r="D22" s="161"/>
      <c r="E22" s="161"/>
      <c r="F22" s="161"/>
      <c r="G22" s="42"/>
      <c r="H22" s="1360" t="s">
        <v>1245</v>
      </c>
      <c r="I22" s="1361"/>
      <c r="J22" s="1361"/>
      <c r="K22" s="1361"/>
      <c r="L22" s="1361"/>
      <c r="M22" s="1361"/>
      <c r="N22" s="1361"/>
      <c r="O22" s="1361"/>
      <c r="P22" s="1361"/>
      <c r="Q22" s="1361"/>
      <c r="R22" s="1361"/>
      <c r="S22" s="1362"/>
      <c r="T22" s="161"/>
      <c r="U22" s="161"/>
      <c r="V22" s="1363" t="s">
        <v>14</v>
      </c>
      <c r="W22" s="1364"/>
      <c r="X22" s="1364"/>
      <c r="Y22" s="1365"/>
      <c r="Z22" s="290"/>
      <c r="AA22" s="474"/>
      <c r="AB22" s="1366" t="s">
        <v>525</v>
      </c>
      <c r="AC22" s="1366"/>
      <c r="AD22" s="1366"/>
      <c r="AE22" s="1366"/>
      <c r="AF22" s="474"/>
      <c r="AG22" s="220"/>
      <c r="AH22" s="1379">
        <v>0</v>
      </c>
      <c r="AI22" s="1380"/>
      <c r="AJ22" s="1381"/>
      <c r="AK22" s="161"/>
      <c r="AL22" s="161"/>
      <c r="AM22" s="1363">
        <v>744</v>
      </c>
      <c r="AN22" s="1365"/>
      <c r="AO22" s="195" t="s">
        <v>420</v>
      </c>
      <c r="AP22" s="161"/>
      <c r="AQ22" s="161"/>
      <c r="AR22" s="161"/>
      <c r="AS22" s="1368">
        <f>'Control Panel'!AZ883</f>
        <v>0</v>
      </c>
      <c r="AT22" s="1369"/>
      <c r="AU22" s="1369"/>
      <c r="AV22" s="1370"/>
      <c r="AW22" s="161"/>
      <c r="AX22" s="1359">
        <f>'Control Panel'!BA883</f>
        <v>0</v>
      </c>
      <c r="AY22" s="1359"/>
      <c r="AZ22" s="1359"/>
      <c r="BA22" s="1359"/>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7.5">
      <c r="B24" s="514"/>
      <c r="C24" s="161"/>
      <c r="D24" s="161"/>
      <c r="E24" s="161"/>
      <c r="F24" s="161"/>
      <c r="G24" s="42"/>
      <c r="H24" s="1360" t="s">
        <v>1246</v>
      </c>
      <c r="I24" s="1361"/>
      <c r="J24" s="1361"/>
      <c r="K24" s="1361"/>
      <c r="L24" s="1361"/>
      <c r="M24" s="1361"/>
      <c r="N24" s="1361"/>
      <c r="O24" s="1361"/>
      <c r="P24" s="1361"/>
      <c r="Q24" s="1361"/>
      <c r="R24" s="1361"/>
      <c r="S24" s="1362"/>
      <c r="T24" s="161"/>
      <c r="U24" s="161"/>
      <c r="V24" s="1363" t="s">
        <v>14</v>
      </c>
      <c r="W24" s="1364"/>
      <c r="X24" s="1364"/>
      <c r="Y24" s="1365"/>
      <c r="Z24" s="290"/>
      <c r="AA24" s="474"/>
      <c r="AB24" s="1366" t="s">
        <v>525</v>
      </c>
      <c r="AC24" s="1366"/>
      <c r="AD24" s="1366"/>
      <c r="AE24" s="1366"/>
      <c r="AF24" s="474"/>
      <c r="AG24" s="220"/>
      <c r="AH24" s="1363">
        <v>0</v>
      </c>
      <c r="AI24" s="1364"/>
      <c r="AJ24" s="1365"/>
      <c r="AK24" s="161"/>
      <c r="AL24" s="161"/>
      <c r="AM24" s="1363">
        <v>744</v>
      </c>
      <c r="AN24" s="1365"/>
      <c r="AO24" s="195" t="s">
        <v>420</v>
      </c>
      <c r="AP24" s="161"/>
      <c r="AQ24" s="161"/>
      <c r="AR24" s="161"/>
      <c r="AS24" s="1368">
        <f>'Control Panel'!AZ884</f>
        <v>0</v>
      </c>
      <c r="AT24" s="1369"/>
      <c r="AU24" s="1369"/>
      <c r="AV24" s="1370"/>
      <c r="AW24" s="161"/>
      <c r="AX24" s="1359">
        <f>'Control Panel'!BA884</f>
        <v>0</v>
      </c>
      <c r="AY24" s="1359"/>
      <c r="AZ24" s="1359"/>
      <c r="BA24" s="1359"/>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7.5">
      <c r="B26" s="514"/>
      <c r="C26" s="161"/>
      <c r="D26" s="161"/>
      <c r="E26" s="161"/>
      <c r="F26" s="161"/>
      <c r="G26" s="42"/>
      <c r="H26" s="1360" t="s">
        <v>1247</v>
      </c>
      <c r="I26" s="1361"/>
      <c r="J26" s="1361"/>
      <c r="K26" s="1361"/>
      <c r="L26" s="1361"/>
      <c r="M26" s="1361"/>
      <c r="N26" s="1361"/>
      <c r="O26" s="1361"/>
      <c r="P26" s="1361"/>
      <c r="Q26" s="1361"/>
      <c r="R26" s="1361"/>
      <c r="S26" s="1362"/>
      <c r="T26" s="161"/>
      <c r="U26" s="161"/>
      <c r="V26" s="1363" t="s">
        <v>14</v>
      </c>
      <c r="W26" s="1364"/>
      <c r="X26" s="1364"/>
      <c r="Y26" s="1365"/>
      <c r="Z26" s="290"/>
      <c r="AA26" s="474"/>
      <c r="AB26" s="1366" t="s">
        <v>525</v>
      </c>
      <c r="AC26" s="1366"/>
      <c r="AD26" s="1366"/>
      <c r="AE26" s="1366"/>
      <c r="AF26" s="474"/>
      <c r="AG26" s="220"/>
      <c r="AH26" s="1363">
        <v>0</v>
      </c>
      <c r="AI26" s="1364"/>
      <c r="AJ26" s="1365"/>
      <c r="AK26" s="161"/>
      <c r="AL26" s="161"/>
      <c r="AM26" s="1363">
        <v>744</v>
      </c>
      <c r="AN26" s="1365"/>
      <c r="AO26" s="195" t="s">
        <v>420</v>
      </c>
      <c r="AP26" s="161"/>
      <c r="AQ26" s="161"/>
      <c r="AR26" s="161"/>
      <c r="AS26" s="1368">
        <f>'Control Panel'!AZ885</f>
        <v>0</v>
      </c>
      <c r="AT26" s="1369"/>
      <c r="AU26" s="1369"/>
      <c r="AV26" s="1370"/>
      <c r="AW26" s="161"/>
      <c r="AX26" s="1359">
        <f>'Control Panel'!BA885</f>
        <v>0</v>
      </c>
      <c r="AY26" s="1359"/>
      <c r="AZ26" s="1359"/>
      <c r="BA26" s="1359"/>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7.5">
      <c r="B28" s="514"/>
      <c r="C28" s="161"/>
      <c r="D28" s="161"/>
      <c r="E28" s="161"/>
      <c r="F28" s="161"/>
      <c r="G28" s="42"/>
      <c r="H28" s="1360" t="s">
        <v>1248</v>
      </c>
      <c r="I28" s="1361"/>
      <c r="J28" s="1361"/>
      <c r="K28" s="1361"/>
      <c r="L28" s="1361"/>
      <c r="M28" s="1361"/>
      <c r="N28" s="1361"/>
      <c r="O28" s="1361"/>
      <c r="P28" s="1361"/>
      <c r="Q28" s="1361"/>
      <c r="R28" s="1361"/>
      <c r="S28" s="1362"/>
      <c r="T28" s="161"/>
      <c r="U28" s="161"/>
      <c r="V28" s="1363" t="s">
        <v>14</v>
      </c>
      <c r="W28" s="1364"/>
      <c r="X28" s="1364"/>
      <c r="Y28" s="1365"/>
      <c r="Z28" s="290"/>
      <c r="AA28" s="474"/>
      <c r="AB28" s="1366" t="s">
        <v>525</v>
      </c>
      <c r="AC28" s="1366"/>
      <c r="AD28" s="1366"/>
      <c r="AE28" s="1366"/>
      <c r="AF28" s="474"/>
      <c r="AG28" s="220"/>
      <c r="AH28" s="1363">
        <v>0</v>
      </c>
      <c r="AI28" s="1364"/>
      <c r="AJ28" s="1365"/>
      <c r="AK28" s="161"/>
      <c r="AL28" s="161"/>
      <c r="AM28" s="1363">
        <v>744</v>
      </c>
      <c r="AN28" s="1365"/>
      <c r="AO28" s="195" t="s">
        <v>420</v>
      </c>
      <c r="AP28" s="161"/>
      <c r="AQ28" s="161"/>
      <c r="AR28" s="161"/>
      <c r="AS28" s="1368">
        <f>'Control Panel'!AZ886</f>
        <v>0</v>
      </c>
      <c r="AT28" s="1369"/>
      <c r="AU28" s="1369"/>
      <c r="AV28" s="1370"/>
      <c r="AW28" s="161"/>
      <c r="AX28" s="1359">
        <f>'Control Panel'!BA886</f>
        <v>0</v>
      </c>
      <c r="AY28" s="1359"/>
      <c r="AZ28" s="1359"/>
      <c r="BA28" s="1359"/>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7.5">
      <c r="B30" s="514"/>
      <c r="C30" s="161"/>
      <c r="D30" s="161"/>
      <c r="E30" s="161"/>
      <c r="F30" s="161"/>
      <c r="G30" s="42"/>
      <c r="H30" s="1360" t="s">
        <v>1249</v>
      </c>
      <c r="I30" s="1361"/>
      <c r="J30" s="1361"/>
      <c r="K30" s="1361"/>
      <c r="L30" s="1361"/>
      <c r="M30" s="1361"/>
      <c r="N30" s="1361"/>
      <c r="O30" s="1361"/>
      <c r="P30" s="1361"/>
      <c r="Q30" s="1361"/>
      <c r="R30" s="1361"/>
      <c r="S30" s="1362"/>
      <c r="T30" s="161"/>
      <c r="U30" s="161"/>
      <c r="V30" s="1363" t="s">
        <v>14</v>
      </c>
      <c r="W30" s="1364"/>
      <c r="X30" s="1364"/>
      <c r="Y30" s="1365"/>
      <c r="Z30" s="290"/>
      <c r="AA30" s="474"/>
      <c r="AB30" s="1366" t="s">
        <v>525</v>
      </c>
      <c r="AC30" s="1366"/>
      <c r="AD30" s="1366"/>
      <c r="AE30" s="1366"/>
      <c r="AF30" s="474"/>
      <c r="AG30" s="220"/>
      <c r="AH30" s="1363">
        <v>0</v>
      </c>
      <c r="AI30" s="1364"/>
      <c r="AJ30" s="1365"/>
      <c r="AK30" s="161"/>
      <c r="AL30" s="161"/>
      <c r="AM30" s="1363">
        <v>744</v>
      </c>
      <c r="AN30" s="1365"/>
      <c r="AO30" s="195" t="s">
        <v>420</v>
      </c>
      <c r="AP30" s="161"/>
      <c r="AQ30" s="161"/>
      <c r="AR30" s="161"/>
      <c r="AS30" s="1368">
        <f>'Control Panel'!AZ887</f>
        <v>0</v>
      </c>
      <c r="AT30" s="1369"/>
      <c r="AU30" s="1369"/>
      <c r="AV30" s="1370"/>
      <c r="AW30" s="161"/>
      <c r="AX30" s="1359">
        <f>'Control Panel'!BA887</f>
        <v>0</v>
      </c>
      <c r="AY30" s="1359"/>
      <c r="AZ30" s="1359"/>
      <c r="BA30" s="1359"/>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5">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7.5">
      <c r="B34" s="514"/>
      <c r="C34" s="161"/>
      <c r="D34" s="161"/>
      <c r="E34" s="161"/>
      <c r="F34" s="161"/>
      <c r="G34" s="42"/>
      <c r="H34" s="1360" t="s">
        <v>1250</v>
      </c>
      <c r="I34" s="1361"/>
      <c r="J34" s="1361"/>
      <c r="K34" s="1361"/>
      <c r="L34" s="1361"/>
      <c r="M34" s="1361"/>
      <c r="N34" s="1361"/>
      <c r="O34" s="1361"/>
      <c r="P34" s="1361"/>
      <c r="Q34" s="1361"/>
      <c r="R34" s="1361"/>
      <c r="S34" s="1362"/>
      <c r="T34" s="161"/>
      <c r="U34" s="161"/>
      <c r="V34" s="1363" t="s">
        <v>14</v>
      </c>
      <c r="W34" s="1364"/>
      <c r="X34" s="1364"/>
      <c r="Y34" s="1365"/>
      <c r="Z34" s="290"/>
      <c r="AA34" s="474"/>
      <c r="AB34" s="1366" t="s">
        <v>525</v>
      </c>
      <c r="AC34" s="1366"/>
      <c r="AD34" s="1366"/>
      <c r="AE34" s="1366"/>
      <c r="AF34" s="474"/>
      <c r="AG34" s="220"/>
      <c r="AH34" s="1363">
        <v>0</v>
      </c>
      <c r="AI34" s="1364"/>
      <c r="AJ34" s="1365"/>
      <c r="AK34" s="161"/>
      <c r="AL34" s="161"/>
      <c r="AM34" s="1363">
        <v>744</v>
      </c>
      <c r="AN34" s="1365"/>
      <c r="AO34" s="195" t="s">
        <v>420</v>
      </c>
      <c r="AP34" s="161"/>
      <c r="AQ34" s="161"/>
      <c r="AR34" s="161"/>
      <c r="AS34" s="1368">
        <f>'Control Panel'!AZ888</f>
        <v>0</v>
      </c>
      <c r="AT34" s="1369"/>
      <c r="AU34" s="1369"/>
      <c r="AV34" s="1370"/>
      <c r="AW34" s="161"/>
      <c r="AX34" s="1359">
        <f>'Control Panel'!BA888</f>
        <v>0</v>
      </c>
      <c r="AY34" s="1359"/>
      <c r="AZ34" s="1359"/>
      <c r="BA34" s="1359"/>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7.5">
      <c r="B36" s="514"/>
      <c r="C36" s="161"/>
      <c r="D36" s="161"/>
      <c r="E36" s="161"/>
      <c r="F36" s="161"/>
      <c r="G36" s="42"/>
      <c r="H36" s="1360" t="s">
        <v>1251</v>
      </c>
      <c r="I36" s="1361"/>
      <c r="J36" s="1361"/>
      <c r="K36" s="1361"/>
      <c r="L36" s="1361"/>
      <c r="M36" s="1361"/>
      <c r="N36" s="1361"/>
      <c r="O36" s="1361"/>
      <c r="P36" s="1361"/>
      <c r="Q36" s="1361"/>
      <c r="R36" s="1361"/>
      <c r="S36" s="1362"/>
      <c r="T36" s="161"/>
      <c r="U36" s="161"/>
      <c r="V36" s="1363" t="s">
        <v>14</v>
      </c>
      <c r="W36" s="1364"/>
      <c r="X36" s="1364"/>
      <c r="Y36" s="1365"/>
      <c r="Z36" s="290"/>
      <c r="AA36" s="474"/>
      <c r="AB36" s="1366" t="s">
        <v>525</v>
      </c>
      <c r="AC36" s="1366"/>
      <c r="AD36" s="1366"/>
      <c r="AE36" s="1366"/>
      <c r="AF36" s="474"/>
      <c r="AG36" s="220"/>
      <c r="AH36" s="1363">
        <v>0</v>
      </c>
      <c r="AI36" s="1364"/>
      <c r="AJ36" s="1365"/>
      <c r="AK36" s="161"/>
      <c r="AL36" s="161"/>
      <c r="AM36" s="1363">
        <v>744</v>
      </c>
      <c r="AN36" s="1365"/>
      <c r="AO36" s="195" t="s">
        <v>420</v>
      </c>
      <c r="AP36" s="161"/>
      <c r="AQ36" s="161"/>
      <c r="AR36" s="161"/>
      <c r="AS36" s="1368">
        <f>'Control Panel'!AZ889</f>
        <v>0</v>
      </c>
      <c r="AT36" s="1369"/>
      <c r="AU36" s="1369"/>
      <c r="AV36" s="1370"/>
      <c r="AW36" s="161"/>
      <c r="AX36" s="1359">
        <f>'Control Panel'!BA889</f>
        <v>0</v>
      </c>
      <c r="AY36" s="1359"/>
      <c r="AZ36" s="1359"/>
      <c r="BA36" s="1359"/>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7.5">
      <c r="B38" s="514"/>
      <c r="C38" s="161"/>
      <c r="D38" s="161"/>
      <c r="E38" s="161"/>
      <c r="F38" s="161"/>
      <c r="G38" s="42"/>
      <c r="H38" s="1360" t="s">
        <v>1252</v>
      </c>
      <c r="I38" s="1361"/>
      <c r="J38" s="1361"/>
      <c r="K38" s="1361"/>
      <c r="L38" s="1361"/>
      <c r="M38" s="1361"/>
      <c r="N38" s="1361"/>
      <c r="O38" s="1361"/>
      <c r="P38" s="1361"/>
      <c r="Q38" s="1361"/>
      <c r="R38" s="1361"/>
      <c r="S38" s="1362"/>
      <c r="T38" s="161"/>
      <c r="U38" s="161"/>
      <c r="V38" s="1363" t="s">
        <v>14</v>
      </c>
      <c r="W38" s="1364"/>
      <c r="X38" s="1364"/>
      <c r="Y38" s="1365"/>
      <c r="Z38" s="290"/>
      <c r="AA38" s="474"/>
      <c r="AB38" s="1366" t="s">
        <v>525</v>
      </c>
      <c r="AC38" s="1366"/>
      <c r="AD38" s="1366"/>
      <c r="AE38" s="1366"/>
      <c r="AF38" s="474"/>
      <c r="AG38" s="220"/>
      <c r="AH38" s="1363">
        <v>0</v>
      </c>
      <c r="AI38" s="1364"/>
      <c r="AJ38" s="1365"/>
      <c r="AK38" s="161"/>
      <c r="AL38" s="161"/>
      <c r="AM38" s="1363">
        <v>744</v>
      </c>
      <c r="AN38" s="1365"/>
      <c r="AO38" s="195" t="s">
        <v>420</v>
      </c>
      <c r="AP38" s="161"/>
      <c r="AQ38" s="161"/>
      <c r="AR38" s="161"/>
      <c r="AS38" s="1368">
        <f>'Control Panel'!AZ890</f>
        <v>0</v>
      </c>
      <c r="AT38" s="1369"/>
      <c r="AU38" s="1369"/>
      <c r="AV38" s="1370"/>
      <c r="AW38" s="161"/>
      <c r="AX38" s="1359">
        <f>'Control Panel'!BA890</f>
        <v>0</v>
      </c>
      <c r="AY38" s="1359"/>
      <c r="AZ38" s="1359"/>
      <c r="BA38" s="1359"/>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5">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7.5">
      <c r="B42" s="514"/>
      <c r="C42" s="161"/>
      <c r="D42" s="161"/>
      <c r="E42" s="161"/>
      <c r="F42" s="161"/>
      <c r="G42" s="42"/>
      <c r="H42" s="1360" t="s">
        <v>1253</v>
      </c>
      <c r="I42" s="1361"/>
      <c r="J42" s="1361"/>
      <c r="K42" s="1361"/>
      <c r="L42" s="1361"/>
      <c r="M42" s="1361"/>
      <c r="N42" s="1361"/>
      <c r="O42" s="1361"/>
      <c r="P42" s="1361"/>
      <c r="Q42" s="1361"/>
      <c r="R42" s="1361"/>
      <c r="S42" s="1362"/>
      <c r="T42" s="161"/>
      <c r="U42" s="161"/>
      <c r="V42" s="1363" t="s">
        <v>14</v>
      </c>
      <c r="W42" s="1364"/>
      <c r="X42" s="1364"/>
      <c r="Y42" s="1365"/>
      <c r="Z42" s="290"/>
      <c r="AA42" s="474"/>
      <c r="AB42" s="1366" t="s">
        <v>525</v>
      </c>
      <c r="AC42" s="1366"/>
      <c r="AD42" s="1366"/>
      <c r="AE42" s="1366"/>
      <c r="AF42" s="474"/>
      <c r="AG42" s="220"/>
      <c r="AH42" s="1363">
        <v>0</v>
      </c>
      <c r="AI42" s="1364"/>
      <c r="AJ42" s="1365"/>
      <c r="AK42" s="161"/>
      <c r="AL42" s="161"/>
      <c r="AM42" s="1363">
        <v>744</v>
      </c>
      <c r="AN42" s="1365"/>
      <c r="AO42" s="195" t="s">
        <v>420</v>
      </c>
      <c r="AP42" s="161"/>
      <c r="AQ42" s="161"/>
      <c r="AR42" s="161"/>
      <c r="AS42" s="1368">
        <f>'Control Panel'!AZ891</f>
        <v>0</v>
      </c>
      <c r="AT42" s="1369"/>
      <c r="AU42" s="1369"/>
      <c r="AV42" s="1370"/>
      <c r="AW42" s="161"/>
      <c r="AX42" s="1359">
        <f>'Control Panel'!BA891</f>
        <v>0</v>
      </c>
      <c r="AY42" s="1359"/>
      <c r="AZ42" s="1359"/>
      <c r="BA42" s="1359"/>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7.5">
      <c r="B44" s="514"/>
      <c r="C44" s="161"/>
      <c r="D44" s="161"/>
      <c r="E44" s="161"/>
      <c r="F44" s="161"/>
      <c r="G44" s="42"/>
      <c r="H44" s="1360" t="s">
        <v>1254</v>
      </c>
      <c r="I44" s="1361"/>
      <c r="J44" s="1361"/>
      <c r="K44" s="1361"/>
      <c r="L44" s="1361"/>
      <c r="M44" s="1361"/>
      <c r="N44" s="1361"/>
      <c r="O44" s="1361"/>
      <c r="P44" s="1361"/>
      <c r="Q44" s="1361"/>
      <c r="R44" s="1361"/>
      <c r="S44" s="1362"/>
      <c r="T44" s="161"/>
      <c r="U44" s="161"/>
      <c r="V44" s="1363" t="s">
        <v>14</v>
      </c>
      <c r="W44" s="1364"/>
      <c r="X44" s="1364"/>
      <c r="Y44" s="1365"/>
      <c r="Z44" s="290"/>
      <c r="AA44" s="474"/>
      <c r="AB44" s="1366" t="s">
        <v>525</v>
      </c>
      <c r="AC44" s="1366"/>
      <c r="AD44" s="1366"/>
      <c r="AE44" s="1366"/>
      <c r="AF44" s="474"/>
      <c r="AG44" s="220"/>
      <c r="AH44" s="1363">
        <v>0</v>
      </c>
      <c r="AI44" s="1364"/>
      <c r="AJ44" s="1365"/>
      <c r="AK44" s="161"/>
      <c r="AL44" s="161"/>
      <c r="AM44" s="1363">
        <v>744</v>
      </c>
      <c r="AN44" s="1365"/>
      <c r="AO44" s="195" t="s">
        <v>420</v>
      </c>
      <c r="AP44" s="161"/>
      <c r="AQ44" s="161"/>
      <c r="AR44" s="161"/>
      <c r="AS44" s="1368">
        <f>'Control Panel'!AZ892</f>
        <v>0</v>
      </c>
      <c r="AT44" s="1369"/>
      <c r="AU44" s="1369"/>
      <c r="AV44" s="1370"/>
      <c r="AW44" s="161"/>
      <c r="AX44" s="1359">
        <f>'Control Panel'!BA892</f>
        <v>0</v>
      </c>
      <c r="AY44" s="1359"/>
      <c r="AZ44" s="1359"/>
      <c r="BA44" s="1359"/>
      <c r="BB44" s="479"/>
      <c r="BC44" s="510"/>
      <c r="BD44" s="478"/>
      <c r="BE44" s="478"/>
      <c r="BF44" s="478"/>
      <c r="BG44" s="478"/>
      <c r="BH44" s="478"/>
      <c r="BI44" s="478"/>
      <c r="BJ44" s="478"/>
      <c r="BK44" s="478"/>
      <c r="BL44" s="478"/>
      <c r="BM44" s="478"/>
      <c r="BN44" s="478"/>
      <c r="BO44" s="478"/>
      <c r="BP44" s="478"/>
      <c r="BQ44" s="478"/>
      <c r="BR44" s="478"/>
    </row>
    <row r="45" spans="2:70" ht="16.5">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7.5">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367" t="s">
        <v>289</v>
      </c>
      <c r="AP46" s="1367"/>
      <c r="AQ46" s="1367"/>
      <c r="AR46" s="1367"/>
      <c r="AS46" s="1367"/>
      <c r="AT46" s="1367"/>
      <c r="AU46" s="1367"/>
      <c r="AV46" s="1367"/>
      <c r="AW46" s="1367"/>
      <c r="AX46" s="1393">
        <f>'Control Panel'!BA893</f>
        <v>0</v>
      </c>
      <c r="AY46" s="1393"/>
      <c r="AZ46" s="1393"/>
      <c r="BA46" s="1393"/>
      <c r="BB46" s="479"/>
      <c r="BC46" s="510"/>
      <c r="BD46" s="478"/>
      <c r="BE46" s="478"/>
      <c r="BF46" s="478"/>
      <c r="BG46" s="478"/>
      <c r="BH46" s="478"/>
      <c r="BI46" s="478"/>
      <c r="BJ46" s="478"/>
      <c r="BK46" s="478"/>
      <c r="BL46" s="478"/>
      <c r="BM46" s="478"/>
      <c r="BN46" s="478"/>
      <c r="BO46" s="478"/>
      <c r="BP46" s="478"/>
      <c r="BQ46" s="478"/>
      <c r="BR46" s="478"/>
    </row>
    <row r="47" spans="2:70" ht="16.5">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94" t="s">
        <v>466</v>
      </c>
      <c r="AO47" s="1394"/>
      <c r="AP47" s="1394"/>
      <c r="AQ47" s="1394"/>
      <c r="AR47" s="1394"/>
      <c r="AS47" s="1394"/>
      <c r="AT47" s="1394"/>
      <c r="AU47" s="1394"/>
      <c r="AV47" s="1394"/>
      <c r="AW47" s="1394"/>
      <c r="AX47" s="1395">
        <f>'Control Panel'!AZ893</f>
        <v>0</v>
      </c>
      <c r="AY47" s="1395"/>
      <c r="AZ47" s="1395"/>
      <c r="BA47" s="1395"/>
      <c r="BB47" s="479"/>
      <c r="BC47" s="510"/>
      <c r="BD47" s="478"/>
      <c r="BE47" s="478"/>
      <c r="BF47" s="478"/>
      <c r="BG47" s="478"/>
      <c r="BH47" s="478"/>
      <c r="BI47" s="478"/>
      <c r="BJ47" s="478"/>
      <c r="BK47" s="478"/>
      <c r="BL47" s="478"/>
      <c r="BM47" s="478"/>
      <c r="BN47" s="478"/>
      <c r="BO47" s="478"/>
      <c r="BP47" s="478"/>
      <c r="BQ47" s="478"/>
      <c r="BR47" s="478"/>
    </row>
    <row r="48" spans="2:70" ht="16.5">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92" t="s">
        <v>559</v>
      </c>
      <c r="H50" s="1392"/>
      <c r="I50" s="1392"/>
      <c r="J50" s="1392"/>
      <c r="K50" s="1392"/>
      <c r="L50" s="1392"/>
      <c r="M50" s="1392"/>
      <c r="N50" s="1392"/>
      <c r="O50" s="1392"/>
      <c r="P50" s="1392"/>
      <c r="Q50" s="1392"/>
      <c r="R50" s="816"/>
      <c r="S50" s="1371" t="s">
        <v>1385</v>
      </c>
      <c r="T50" s="1371"/>
      <c r="U50" s="1371"/>
      <c r="V50" s="1371"/>
      <c r="W50" s="1371"/>
      <c r="X50" s="1371"/>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92"/>
      <c r="H51" s="1392"/>
      <c r="I51" s="1392"/>
      <c r="J51" s="1392"/>
      <c r="K51" s="1392"/>
      <c r="L51" s="1392"/>
      <c r="M51" s="1392"/>
      <c r="N51" s="1392"/>
      <c r="O51" s="1392"/>
      <c r="P51" s="1392"/>
      <c r="Q51" s="1392"/>
      <c r="R51" s="816"/>
      <c r="S51" s="1371"/>
      <c r="T51" s="1371"/>
      <c r="U51" s="1371"/>
      <c r="V51" s="1371"/>
      <c r="W51" s="1371"/>
      <c r="X51" s="1371"/>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5">
      <c r="B53" s="7"/>
      <c r="C53" s="161"/>
      <c r="D53" s="161"/>
      <c r="E53" s="161"/>
      <c r="F53" s="161"/>
      <c r="G53" s="161"/>
      <c r="H53" s="161"/>
      <c r="I53" s="161"/>
      <c r="J53" s="161"/>
      <c r="K53" s="161"/>
      <c r="L53" s="161"/>
      <c r="M53" s="161"/>
      <c r="N53" s="161"/>
      <c r="O53" s="161"/>
      <c r="P53" s="161"/>
      <c r="Q53" s="161"/>
      <c r="R53" s="161"/>
      <c r="S53" s="161"/>
      <c r="T53" s="161"/>
      <c r="U53" s="1375" t="s">
        <v>359</v>
      </c>
      <c r="V53" s="1376"/>
      <c r="W53" s="1376"/>
      <c r="X53" s="1376"/>
      <c r="Y53" s="1376"/>
      <c r="Z53" s="1376"/>
      <c r="AA53" s="1376"/>
      <c r="AB53" s="1376"/>
      <c r="AC53" s="1376"/>
      <c r="AD53" s="1376"/>
      <c r="AE53" s="1376"/>
      <c r="AF53" s="1376"/>
      <c r="AG53" s="1376"/>
      <c r="AH53" s="1376"/>
      <c r="AI53" s="1376"/>
      <c r="AJ53" s="1376"/>
      <c r="AK53" s="1377"/>
      <c r="AL53" s="161"/>
      <c r="AM53" s="161"/>
      <c r="AN53" s="161"/>
      <c r="AO53" s="161"/>
      <c r="AP53" s="1357" t="s">
        <v>554</v>
      </c>
      <c r="AQ53" s="1357"/>
      <c r="AR53" s="1357"/>
      <c r="AS53" s="1357"/>
      <c r="AT53" s="1357"/>
      <c r="AU53" s="1357"/>
      <c r="AV53" s="135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5">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5">
      <c r="B55" s="7"/>
      <c r="C55" s="161"/>
      <c r="D55" s="161"/>
      <c r="E55" s="161"/>
      <c r="F55" s="161"/>
      <c r="G55" s="49" t="s">
        <v>511</v>
      </c>
      <c r="H55" s="161"/>
      <c r="I55" s="457"/>
      <c r="J55" s="161"/>
      <c r="K55" s="161"/>
      <c r="L55" s="161"/>
      <c r="M55" s="161"/>
      <c r="N55" s="161"/>
      <c r="O55" s="161"/>
      <c r="P55" s="161"/>
      <c r="Q55" s="161"/>
      <c r="R55" s="161"/>
      <c r="S55" s="161"/>
      <c r="T55" s="161"/>
      <c r="U55" s="1358" t="s">
        <v>513</v>
      </c>
      <c r="V55" s="1358"/>
      <c r="W55" s="1358"/>
      <c r="X55" s="1358"/>
      <c r="Y55" s="1358"/>
      <c r="Z55" s="1358"/>
      <c r="AA55" s="458"/>
      <c r="AB55" s="1378" t="s">
        <v>358</v>
      </c>
      <c r="AC55" s="1378"/>
      <c r="AD55" s="1378"/>
      <c r="AE55" s="1378"/>
      <c r="AF55" s="1378"/>
      <c r="AG55" s="1358" t="s">
        <v>342</v>
      </c>
      <c r="AH55" s="1358"/>
      <c r="AI55" s="1358"/>
      <c r="AJ55" s="1358"/>
      <c r="AK55" s="1358"/>
      <c r="AL55" s="1358" t="s">
        <v>309</v>
      </c>
      <c r="AM55" s="1358"/>
      <c r="AN55" s="1358"/>
      <c r="AO55" s="1358"/>
      <c r="AP55" s="1358"/>
      <c r="AQ55" s="161"/>
      <c r="AR55" s="1358" t="s">
        <v>464</v>
      </c>
      <c r="AS55" s="1358"/>
      <c r="AT55" s="1358"/>
      <c r="AU55" s="1358"/>
      <c r="AV55" s="1358"/>
      <c r="AW55" s="1358"/>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7.5">
      <c r="B57" s="7"/>
      <c r="C57" s="161"/>
      <c r="D57" s="161"/>
      <c r="E57" s="161"/>
      <c r="F57" s="161"/>
      <c r="G57" s="42"/>
      <c r="H57" s="1360" t="s">
        <v>1245</v>
      </c>
      <c r="I57" s="1361"/>
      <c r="J57" s="1361"/>
      <c r="K57" s="1361"/>
      <c r="L57" s="1361"/>
      <c r="M57" s="1361"/>
      <c r="N57" s="1361"/>
      <c r="O57" s="1361"/>
      <c r="P57" s="1361"/>
      <c r="Q57" s="1361"/>
      <c r="R57" s="1361"/>
      <c r="S57" s="1362"/>
      <c r="T57" s="477"/>
      <c r="U57" s="220"/>
      <c r="V57" s="1363" t="s">
        <v>14</v>
      </c>
      <c r="W57" s="1364"/>
      <c r="X57" s="1364"/>
      <c r="Y57" s="1365"/>
      <c r="Z57" s="290"/>
      <c r="AA57" s="220"/>
      <c r="AB57" s="1363" t="s">
        <v>14</v>
      </c>
      <c r="AC57" s="1364"/>
      <c r="AD57" s="1364"/>
      <c r="AE57" s="1365"/>
      <c r="AF57" s="161"/>
      <c r="AG57" s="161"/>
      <c r="AH57" s="1363">
        <v>0</v>
      </c>
      <c r="AI57" s="1364"/>
      <c r="AJ57" s="1365"/>
      <c r="AK57" s="161"/>
      <c r="AL57" s="161"/>
      <c r="AM57" s="1363">
        <v>744</v>
      </c>
      <c r="AN57" s="1365"/>
      <c r="AO57" s="195" t="s">
        <v>420</v>
      </c>
      <c r="AP57" s="54"/>
      <c r="AQ57" s="161"/>
      <c r="AR57" s="161"/>
      <c r="AS57" s="1368">
        <f>'Control Panel'!BC1311</f>
        <v>0</v>
      </c>
      <c r="AT57" s="1369"/>
      <c r="AU57" s="1369"/>
      <c r="AV57" s="1370"/>
      <c r="AW57" s="161"/>
      <c r="AX57" s="1359">
        <f>'Control Panel'!BD1311</f>
        <v>0</v>
      </c>
      <c r="AY57" s="1359"/>
      <c r="AZ57" s="1359"/>
      <c r="BA57" s="1359"/>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7.5">
      <c r="B59" s="7"/>
      <c r="C59" s="161"/>
      <c r="D59" s="161"/>
      <c r="E59" s="161"/>
      <c r="F59" s="161"/>
      <c r="G59" s="42"/>
      <c r="H59" s="1360" t="s">
        <v>1246</v>
      </c>
      <c r="I59" s="1361"/>
      <c r="J59" s="1361"/>
      <c r="K59" s="1361"/>
      <c r="L59" s="1361"/>
      <c r="M59" s="1361"/>
      <c r="N59" s="1361"/>
      <c r="O59" s="1361"/>
      <c r="P59" s="1361"/>
      <c r="Q59" s="1361"/>
      <c r="R59" s="1361"/>
      <c r="S59" s="1362"/>
      <c r="T59" s="477"/>
      <c r="U59" s="220"/>
      <c r="V59" s="1363" t="s">
        <v>14</v>
      </c>
      <c r="W59" s="1364"/>
      <c r="X59" s="1364"/>
      <c r="Y59" s="1365"/>
      <c r="Z59" s="290"/>
      <c r="AA59" s="220"/>
      <c r="AB59" s="1363" t="s">
        <v>14</v>
      </c>
      <c r="AC59" s="1364"/>
      <c r="AD59" s="1364"/>
      <c r="AE59" s="1365"/>
      <c r="AF59" s="161"/>
      <c r="AG59" s="161"/>
      <c r="AH59" s="1363">
        <v>0</v>
      </c>
      <c r="AI59" s="1364"/>
      <c r="AJ59" s="1365"/>
      <c r="AK59" s="161"/>
      <c r="AL59" s="161"/>
      <c r="AM59" s="1363">
        <v>744</v>
      </c>
      <c r="AN59" s="1365"/>
      <c r="AO59" s="195" t="s">
        <v>420</v>
      </c>
      <c r="AP59" s="54"/>
      <c r="AQ59" s="161"/>
      <c r="AR59" s="161"/>
      <c r="AS59" s="1368">
        <f>'Control Panel'!BC1312</f>
        <v>0</v>
      </c>
      <c r="AT59" s="1369"/>
      <c r="AU59" s="1369"/>
      <c r="AV59" s="1370"/>
      <c r="AW59" s="161"/>
      <c r="AX59" s="1359">
        <f>'Control Panel'!BD1312</f>
        <v>0</v>
      </c>
      <c r="AY59" s="1359"/>
      <c r="AZ59" s="1359"/>
      <c r="BA59" s="1359"/>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7.5">
      <c r="B61" s="7"/>
      <c r="C61" s="161"/>
      <c r="D61" s="161"/>
      <c r="E61" s="161"/>
      <c r="F61" s="161"/>
      <c r="G61" s="42"/>
      <c r="H61" s="1360" t="s">
        <v>1247</v>
      </c>
      <c r="I61" s="1361"/>
      <c r="J61" s="1361"/>
      <c r="K61" s="1361"/>
      <c r="L61" s="1361"/>
      <c r="M61" s="1361"/>
      <c r="N61" s="1361"/>
      <c r="O61" s="1361"/>
      <c r="P61" s="1361"/>
      <c r="Q61" s="1361"/>
      <c r="R61" s="1361"/>
      <c r="S61" s="1362"/>
      <c r="T61" s="477"/>
      <c r="U61" s="220"/>
      <c r="V61" s="1363" t="s">
        <v>14</v>
      </c>
      <c r="W61" s="1364"/>
      <c r="X61" s="1364"/>
      <c r="Y61" s="1365"/>
      <c r="Z61" s="290"/>
      <c r="AA61" s="220"/>
      <c r="AB61" s="1363" t="s">
        <v>14</v>
      </c>
      <c r="AC61" s="1364"/>
      <c r="AD61" s="1364"/>
      <c r="AE61" s="1365"/>
      <c r="AF61" s="161"/>
      <c r="AG61" s="161"/>
      <c r="AH61" s="1363">
        <v>0</v>
      </c>
      <c r="AI61" s="1364"/>
      <c r="AJ61" s="1365"/>
      <c r="AK61" s="161"/>
      <c r="AL61" s="161"/>
      <c r="AM61" s="1363">
        <v>744</v>
      </c>
      <c r="AN61" s="1365"/>
      <c r="AO61" s="195" t="s">
        <v>420</v>
      </c>
      <c r="AP61" s="54"/>
      <c r="AQ61" s="161"/>
      <c r="AR61" s="161"/>
      <c r="AS61" s="1368">
        <f>'Control Panel'!BC1313</f>
        <v>0</v>
      </c>
      <c r="AT61" s="1369"/>
      <c r="AU61" s="1369"/>
      <c r="AV61" s="1370"/>
      <c r="AW61" s="161"/>
      <c r="AX61" s="1359">
        <f>'Control Panel'!BD1313</f>
        <v>0</v>
      </c>
      <c r="AY61" s="1359"/>
      <c r="AZ61" s="1359"/>
      <c r="BA61" s="1359"/>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7.5">
      <c r="B63" s="7"/>
      <c r="C63" s="161"/>
      <c r="D63" s="161"/>
      <c r="E63" s="161"/>
      <c r="F63" s="161"/>
      <c r="G63" s="42"/>
      <c r="H63" s="1360" t="s">
        <v>1248</v>
      </c>
      <c r="I63" s="1361"/>
      <c r="J63" s="1361"/>
      <c r="K63" s="1361"/>
      <c r="L63" s="1361"/>
      <c r="M63" s="1361"/>
      <c r="N63" s="1361"/>
      <c r="O63" s="1361"/>
      <c r="P63" s="1361"/>
      <c r="Q63" s="1361"/>
      <c r="R63" s="1361"/>
      <c r="S63" s="1362"/>
      <c r="T63" s="477"/>
      <c r="U63" s="220"/>
      <c r="V63" s="1363" t="s">
        <v>14</v>
      </c>
      <c r="W63" s="1364"/>
      <c r="X63" s="1364"/>
      <c r="Y63" s="1365"/>
      <c r="Z63" s="290"/>
      <c r="AA63" s="220"/>
      <c r="AB63" s="1363" t="s">
        <v>14</v>
      </c>
      <c r="AC63" s="1364"/>
      <c r="AD63" s="1364"/>
      <c r="AE63" s="1365"/>
      <c r="AF63" s="161"/>
      <c r="AG63" s="161"/>
      <c r="AH63" s="1363">
        <v>0</v>
      </c>
      <c r="AI63" s="1364"/>
      <c r="AJ63" s="1365"/>
      <c r="AK63" s="161"/>
      <c r="AL63" s="161"/>
      <c r="AM63" s="1363">
        <v>744</v>
      </c>
      <c r="AN63" s="1365"/>
      <c r="AO63" s="195" t="s">
        <v>420</v>
      </c>
      <c r="AP63" s="54"/>
      <c r="AQ63" s="161"/>
      <c r="AR63" s="161"/>
      <c r="AS63" s="1368">
        <f>'Control Panel'!BC1314</f>
        <v>0</v>
      </c>
      <c r="AT63" s="1369"/>
      <c r="AU63" s="1369"/>
      <c r="AV63" s="1370"/>
      <c r="AW63" s="161"/>
      <c r="AX63" s="1359">
        <f>'Control Panel'!BD1314</f>
        <v>0</v>
      </c>
      <c r="AY63" s="1359"/>
      <c r="AZ63" s="1359"/>
      <c r="BA63" s="1359"/>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7.5">
      <c r="B65" s="7"/>
      <c r="C65" s="161"/>
      <c r="D65" s="161"/>
      <c r="E65" s="161"/>
      <c r="F65" s="161"/>
      <c r="G65" s="42"/>
      <c r="H65" s="1360" t="s">
        <v>1249</v>
      </c>
      <c r="I65" s="1361"/>
      <c r="J65" s="1361"/>
      <c r="K65" s="1361"/>
      <c r="L65" s="1361"/>
      <c r="M65" s="1361"/>
      <c r="N65" s="1361"/>
      <c r="O65" s="1361"/>
      <c r="P65" s="1361"/>
      <c r="Q65" s="1361"/>
      <c r="R65" s="1361"/>
      <c r="S65" s="1362"/>
      <c r="T65" s="477"/>
      <c r="U65" s="220"/>
      <c r="V65" s="1363" t="s">
        <v>14</v>
      </c>
      <c r="W65" s="1364"/>
      <c r="X65" s="1364"/>
      <c r="Y65" s="1365"/>
      <c r="Z65" s="290"/>
      <c r="AA65" s="220"/>
      <c r="AB65" s="1363" t="s">
        <v>14</v>
      </c>
      <c r="AC65" s="1364"/>
      <c r="AD65" s="1364"/>
      <c r="AE65" s="1365"/>
      <c r="AF65" s="161"/>
      <c r="AG65" s="161"/>
      <c r="AH65" s="1363">
        <v>0</v>
      </c>
      <c r="AI65" s="1364"/>
      <c r="AJ65" s="1365"/>
      <c r="AK65" s="161"/>
      <c r="AL65" s="161"/>
      <c r="AM65" s="1363">
        <v>744</v>
      </c>
      <c r="AN65" s="1365"/>
      <c r="AO65" s="195" t="s">
        <v>420</v>
      </c>
      <c r="AP65" s="54"/>
      <c r="AQ65" s="161"/>
      <c r="AR65" s="161"/>
      <c r="AS65" s="1368">
        <f>'Control Panel'!BC1315</f>
        <v>0</v>
      </c>
      <c r="AT65" s="1369"/>
      <c r="AU65" s="1369"/>
      <c r="AV65" s="1370"/>
      <c r="AW65" s="161"/>
      <c r="AX65" s="1359">
        <f>'Control Panel'!BD1315</f>
        <v>0</v>
      </c>
      <c r="AY65" s="1359"/>
      <c r="AZ65" s="1359"/>
      <c r="BA65" s="1359"/>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5">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7.5">
      <c r="B69" s="7"/>
      <c r="C69" s="161"/>
      <c r="D69" s="161"/>
      <c r="E69" s="161"/>
      <c r="F69" s="161"/>
      <c r="G69" s="571"/>
      <c r="H69" s="1360" t="s">
        <v>1250</v>
      </c>
      <c r="I69" s="1361"/>
      <c r="J69" s="1361"/>
      <c r="K69" s="1361"/>
      <c r="L69" s="1361"/>
      <c r="M69" s="1361"/>
      <c r="N69" s="1361"/>
      <c r="O69" s="1361"/>
      <c r="P69" s="1361"/>
      <c r="Q69" s="1361"/>
      <c r="R69" s="1361"/>
      <c r="S69" s="1362"/>
      <c r="T69" s="477"/>
      <c r="U69" s="220"/>
      <c r="V69" s="1363" t="s">
        <v>14</v>
      </c>
      <c r="W69" s="1364"/>
      <c r="X69" s="1364"/>
      <c r="Y69" s="1365"/>
      <c r="Z69" s="290"/>
      <c r="AA69" s="220"/>
      <c r="AB69" s="1363" t="s">
        <v>14</v>
      </c>
      <c r="AC69" s="1364"/>
      <c r="AD69" s="1364"/>
      <c r="AE69" s="1365"/>
      <c r="AF69" s="161"/>
      <c r="AG69" s="161"/>
      <c r="AH69" s="1363">
        <v>0</v>
      </c>
      <c r="AI69" s="1364"/>
      <c r="AJ69" s="1365"/>
      <c r="AK69" s="161"/>
      <c r="AL69" s="161"/>
      <c r="AM69" s="1363">
        <v>744</v>
      </c>
      <c r="AN69" s="1365"/>
      <c r="AO69" s="195" t="s">
        <v>420</v>
      </c>
      <c r="AP69" s="54"/>
      <c r="AQ69" s="161"/>
      <c r="AR69" s="161"/>
      <c r="AS69" s="1368">
        <f>'Control Panel'!BC1316</f>
        <v>0</v>
      </c>
      <c r="AT69" s="1369"/>
      <c r="AU69" s="1369"/>
      <c r="AV69" s="1370"/>
      <c r="AW69" s="161"/>
      <c r="AX69" s="1359">
        <f>'Control Panel'!BD1316</f>
        <v>0</v>
      </c>
      <c r="AY69" s="1359"/>
      <c r="AZ69" s="1359"/>
      <c r="BA69" s="1359"/>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7.5">
      <c r="B71" s="7"/>
      <c r="C71" s="161"/>
      <c r="D71" s="161"/>
      <c r="E71" s="161"/>
      <c r="F71" s="161"/>
      <c r="G71" s="42"/>
      <c r="H71" s="1360" t="s">
        <v>1251</v>
      </c>
      <c r="I71" s="1361"/>
      <c r="J71" s="1361"/>
      <c r="K71" s="1361"/>
      <c r="L71" s="1361"/>
      <c r="M71" s="1361"/>
      <c r="N71" s="1361"/>
      <c r="O71" s="1361"/>
      <c r="P71" s="1361"/>
      <c r="Q71" s="1361"/>
      <c r="R71" s="1361"/>
      <c r="S71" s="1362"/>
      <c r="T71" s="477"/>
      <c r="U71" s="220"/>
      <c r="V71" s="1363" t="s">
        <v>14</v>
      </c>
      <c r="W71" s="1364"/>
      <c r="X71" s="1364"/>
      <c r="Y71" s="1365"/>
      <c r="Z71" s="290"/>
      <c r="AA71" s="220"/>
      <c r="AB71" s="1363" t="s">
        <v>14</v>
      </c>
      <c r="AC71" s="1364"/>
      <c r="AD71" s="1364"/>
      <c r="AE71" s="1365"/>
      <c r="AF71" s="161"/>
      <c r="AG71" s="161"/>
      <c r="AH71" s="1363">
        <v>0</v>
      </c>
      <c r="AI71" s="1364"/>
      <c r="AJ71" s="1365"/>
      <c r="AK71" s="161"/>
      <c r="AL71" s="161"/>
      <c r="AM71" s="1363">
        <v>744</v>
      </c>
      <c r="AN71" s="1365"/>
      <c r="AO71" s="195" t="s">
        <v>420</v>
      </c>
      <c r="AP71" s="54"/>
      <c r="AQ71" s="161"/>
      <c r="AR71" s="161"/>
      <c r="AS71" s="1368">
        <f>'Control Panel'!BC1317</f>
        <v>0</v>
      </c>
      <c r="AT71" s="1369"/>
      <c r="AU71" s="1369"/>
      <c r="AV71" s="1370"/>
      <c r="AW71" s="161"/>
      <c r="AX71" s="1359">
        <f>'Control Panel'!BD1317</f>
        <v>0</v>
      </c>
      <c r="AY71" s="1359"/>
      <c r="AZ71" s="1359"/>
      <c r="BA71" s="1359"/>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7.5">
      <c r="B73" s="7"/>
      <c r="C73" s="161"/>
      <c r="D73" s="161"/>
      <c r="E73" s="161"/>
      <c r="F73" s="161"/>
      <c r="G73" s="42"/>
      <c r="H73" s="1360" t="s">
        <v>1252</v>
      </c>
      <c r="I73" s="1361"/>
      <c r="J73" s="1361"/>
      <c r="K73" s="1361"/>
      <c r="L73" s="1361"/>
      <c r="M73" s="1361"/>
      <c r="N73" s="1361"/>
      <c r="O73" s="1361"/>
      <c r="P73" s="1361"/>
      <c r="Q73" s="1361"/>
      <c r="R73" s="1361"/>
      <c r="S73" s="1362"/>
      <c r="T73" s="477"/>
      <c r="U73" s="220"/>
      <c r="V73" s="1363" t="s">
        <v>14</v>
      </c>
      <c r="W73" s="1364"/>
      <c r="X73" s="1364"/>
      <c r="Y73" s="1365"/>
      <c r="Z73" s="290"/>
      <c r="AA73" s="220"/>
      <c r="AB73" s="1363" t="s">
        <v>14</v>
      </c>
      <c r="AC73" s="1364"/>
      <c r="AD73" s="1364"/>
      <c r="AE73" s="1365"/>
      <c r="AF73" s="161"/>
      <c r="AG73" s="161"/>
      <c r="AH73" s="1363">
        <v>0</v>
      </c>
      <c r="AI73" s="1364"/>
      <c r="AJ73" s="1365"/>
      <c r="AK73" s="161"/>
      <c r="AL73" s="161"/>
      <c r="AM73" s="1363">
        <v>744</v>
      </c>
      <c r="AN73" s="1365"/>
      <c r="AO73" s="195" t="s">
        <v>420</v>
      </c>
      <c r="AP73" s="54"/>
      <c r="AQ73" s="161"/>
      <c r="AR73" s="161"/>
      <c r="AS73" s="1368">
        <f>'Control Panel'!BC1318</f>
        <v>0</v>
      </c>
      <c r="AT73" s="1369"/>
      <c r="AU73" s="1369"/>
      <c r="AV73" s="1370"/>
      <c r="AW73" s="161"/>
      <c r="AX73" s="1359">
        <f>'Control Panel'!BD1318</f>
        <v>0</v>
      </c>
      <c r="AY73" s="1359"/>
      <c r="AZ73" s="1359"/>
      <c r="BA73" s="1359"/>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5">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7.5">
      <c r="B77" s="7"/>
      <c r="C77" s="161"/>
      <c r="D77" s="161"/>
      <c r="E77" s="161"/>
      <c r="F77" s="161"/>
      <c r="G77" s="42"/>
      <c r="H77" s="1360" t="s">
        <v>1253</v>
      </c>
      <c r="I77" s="1361"/>
      <c r="J77" s="1361"/>
      <c r="K77" s="1361"/>
      <c r="L77" s="1361"/>
      <c r="M77" s="1361"/>
      <c r="N77" s="1361"/>
      <c r="O77" s="1361"/>
      <c r="P77" s="1361"/>
      <c r="Q77" s="1361"/>
      <c r="R77" s="1361"/>
      <c r="S77" s="1362"/>
      <c r="T77" s="477"/>
      <c r="U77" s="220"/>
      <c r="V77" s="1363" t="s">
        <v>14</v>
      </c>
      <c r="W77" s="1364"/>
      <c r="X77" s="1364"/>
      <c r="Y77" s="1365"/>
      <c r="Z77" s="290"/>
      <c r="AA77" s="220"/>
      <c r="AB77" s="1363" t="s">
        <v>14</v>
      </c>
      <c r="AC77" s="1364"/>
      <c r="AD77" s="1364"/>
      <c r="AE77" s="1365"/>
      <c r="AF77" s="161"/>
      <c r="AG77" s="161"/>
      <c r="AH77" s="1363">
        <v>0</v>
      </c>
      <c r="AI77" s="1364"/>
      <c r="AJ77" s="1365"/>
      <c r="AK77" s="161"/>
      <c r="AL77" s="161"/>
      <c r="AM77" s="1363">
        <v>744</v>
      </c>
      <c r="AN77" s="1365"/>
      <c r="AO77" s="195" t="s">
        <v>420</v>
      </c>
      <c r="AP77" s="54"/>
      <c r="AQ77" s="161"/>
      <c r="AR77" s="161"/>
      <c r="AS77" s="1368">
        <f>'Control Panel'!BC1319</f>
        <v>0</v>
      </c>
      <c r="AT77" s="1369"/>
      <c r="AU77" s="1369"/>
      <c r="AV77" s="1370"/>
      <c r="AW77" s="161"/>
      <c r="AX77" s="1359">
        <f>'Control Panel'!BD1319</f>
        <v>0</v>
      </c>
      <c r="AY77" s="1359"/>
      <c r="AZ77" s="1359"/>
      <c r="BA77" s="1359"/>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7.5">
      <c r="B79" s="7"/>
      <c r="C79" s="161"/>
      <c r="D79" s="161"/>
      <c r="E79" s="161"/>
      <c r="F79" s="161"/>
      <c r="G79" s="42"/>
      <c r="H79" s="1360" t="s">
        <v>1254</v>
      </c>
      <c r="I79" s="1361"/>
      <c r="J79" s="1361"/>
      <c r="K79" s="1361"/>
      <c r="L79" s="1361"/>
      <c r="M79" s="1361"/>
      <c r="N79" s="1361"/>
      <c r="O79" s="1361"/>
      <c r="P79" s="1361"/>
      <c r="Q79" s="1361"/>
      <c r="R79" s="1361"/>
      <c r="S79" s="1362"/>
      <c r="T79" s="477"/>
      <c r="U79" s="220"/>
      <c r="V79" s="1363" t="s">
        <v>14</v>
      </c>
      <c r="W79" s="1364"/>
      <c r="X79" s="1364"/>
      <c r="Y79" s="1365"/>
      <c r="Z79" s="290"/>
      <c r="AA79" s="220"/>
      <c r="AB79" s="1363" t="s">
        <v>14</v>
      </c>
      <c r="AC79" s="1364"/>
      <c r="AD79" s="1364"/>
      <c r="AE79" s="1365"/>
      <c r="AF79" s="161"/>
      <c r="AG79" s="161"/>
      <c r="AH79" s="1363">
        <v>0</v>
      </c>
      <c r="AI79" s="1364"/>
      <c r="AJ79" s="1365"/>
      <c r="AK79" s="161"/>
      <c r="AL79" s="161"/>
      <c r="AM79" s="1363">
        <v>744</v>
      </c>
      <c r="AN79" s="1365"/>
      <c r="AO79" s="195" t="s">
        <v>420</v>
      </c>
      <c r="AP79" s="54"/>
      <c r="AQ79" s="161"/>
      <c r="AR79" s="161"/>
      <c r="AS79" s="1368">
        <f>'Control Panel'!BC1320</f>
        <v>0</v>
      </c>
      <c r="AT79" s="1369"/>
      <c r="AU79" s="1369"/>
      <c r="AV79" s="1370"/>
      <c r="AW79" s="161"/>
      <c r="AX79" s="1359">
        <f>'Control Panel'!BD1320</f>
        <v>0</v>
      </c>
      <c r="AY79" s="1359"/>
      <c r="AZ79" s="1359"/>
      <c r="BA79" s="1359"/>
      <c r="BB79" s="479"/>
      <c r="BC79" s="510"/>
      <c r="BD79" s="480"/>
      <c r="BE79" s="478"/>
      <c r="BF79" s="478"/>
      <c r="BG79" s="478"/>
      <c r="BH79" s="478"/>
      <c r="BI79" s="478"/>
      <c r="BJ79" s="478"/>
      <c r="BK79" s="478"/>
      <c r="BL79" s="478"/>
      <c r="BM79" s="478"/>
      <c r="BN79" s="478"/>
      <c r="BO79" s="478"/>
      <c r="BP79" s="478"/>
      <c r="BQ79" s="478"/>
      <c r="BR79" s="478"/>
    </row>
    <row r="80" spans="2:70" ht="16.5">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7.5">
      <c r="B81" s="7"/>
      <c r="C81" s="161"/>
      <c r="D81" s="161"/>
      <c r="E81" s="161"/>
      <c r="F81" s="161"/>
      <c r="G81" s="161"/>
      <c r="H81" s="161"/>
      <c r="I81" s="161"/>
      <c r="J81" s="161"/>
      <c r="K81" s="161"/>
      <c r="L81" s="161"/>
      <c r="M81" s="161"/>
      <c r="N81" s="161"/>
      <c r="O81" s="161"/>
      <c r="P81" s="161"/>
      <c r="Q81" s="172"/>
      <c r="R81" s="161"/>
      <c r="S81" s="161"/>
      <c r="T81" s="1399"/>
      <c r="U81" s="1399"/>
      <c r="V81" s="1399"/>
      <c r="W81" s="1399"/>
      <c r="X81" s="1399"/>
      <c r="Y81" s="1399"/>
      <c r="Z81" s="194"/>
      <c r="AA81" s="161"/>
      <c r="AB81" s="161"/>
      <c r="AC81" s="1399"/>
      <c r="AD81" s="1399"/>
      <c r="AE81" s="1399"/>
      <c r="AF81" s="1399"/>
      <c r="AG81" s="1399"/>
      <c r="AH81" s="1399"/>
      <c r="AI81" s="161"/>
      <c r="AJ81" s="161"/>
      <c r="AK81" s="161"/>
      <c r="AL81" s="1390" t="s">
        <v>346</v>
      </c>
      <c r="AM81" s="1390"/>
      <c r="AN81" s="1390"/>
      <c r="AO81" s="1390"/>
      <c r="AP81" s="1390"/>
      <c r="AQ81" s="1390"/>
      <c r="AR81" s="1390"/>
      <c r="AS81" s="1390"/>
      <c r="AT81" s="1390"/>
      <c r="AU81" s="1390"/>
      <c r="AV81" s="1390"/>
      <c r="AW81" s="1390"/>
      <c r="AX81" s="1400">
        <f>'Control Panel'!BD1321</f>
        <v>0</v>
      </c>
      <c r="AY81" s="1400"/>
      <c r="AZ81" s="1400"/>
      <c r="BA81" s="1400"/>
      <c r="BB81" s="479"/>
      <c r="BC81" s="510"/>
      <c r="BD81" s="480"/>
      <c r="BE81" s="478"/>
      <c r="BF81" s="478"/>
      <c r="BG81" s="478"/>
      <c r="BH81" s="478"/>
      <c r="BI81" s="478"/>
      <c r="BJ81" s="478"/>
      <c r="BK81" s="478"/>
      <c r="BL81" s="478"/>
      <c r="BM81" s="478"/>
      <c r="BN81" s="478"/>
      <c r="BO81" s="478"/>
      <c r="BP81" s="478"/>
      <c r="BQ81" s="478"/>
      <c r="BR81" s="478"/>
    </row>
    <row r="82" spans="2:70" ht="17.5">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94" t="s">
        <v>465</v>
      </c>
      <c r="AN82" s="1394"/>
      <c r="AO82" s="1394"/>
      <c r="AP82" s="1394"/>
      <c r="AQ82" s="1394"/>
      <c r="AR82" s="1394"/>
      <c r="AS82" s="1394"/>
      <c r="AT82" s="1394"/>
      <c r="AU82" s="1394"/>
      <c r="AV82" s="1394"/>
      <c r="AW82" s="1394"/>
      <c r="AX82" s="1395">
        <f>'Control Panel'!BC1321</f>
        <v>0</v>
      </c>
      <c r="AY82" s="1395"/>
      <c r="AZ82" s="1395"/>
      <c r="BA82" s="1395"/>
      <c r="BB82" s="479"/>
      <c r="BC82" s="510"/>
      <c r="BD82" s="480"/>
      <c r="BE82" s="478"/>
      <c r="BF82" s="478"/>
      <c r="BG82" s="478"/>
      <c r="BH82" s="478"/>
      <c r="BI82" s="478"/>
      <c r="BJ82" s="478"/>
      <c r="BK82" s="478"/>
      <c r="BL82" s="478"/>
      <c r="BM82" s="478"/>
      <c r="BN82" s="478"/>
      <c r="BO82" s="478"/>
      <c r="BP82" s="478"/>
      <c r="BQ82" s="478"/>
      <c r="BR82" s="478"/>
    </row>
    <row r="83" spans="2:70" ht="17.5">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98"/>
      <c r="AD83" s="1398"/>
      <c r="AE83" s="1398"/>
      <c r="AF83" s="1398"/>
      <c r="AG83" s="1398"/>
      <c r="AH83" s="1398"/>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7.5">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92" t="s">
        <v>650</v>
      </c>
      <c r="H85" s="1392"/>
      <c r="I85" s="1392"/>
      <c r="J85" s="1392"/>
      <c r="K85" s="1392"/>
      <c r="L85" s="1392"/>
      <c r="M85" s="1392"/>
      <c r="N85" s="1392"/>
      <c r="O85" s="1392"/>
      <c r="P85" s="1392"/>
      <c r="Q85" s="817"/>
      <c r="R85" s="817"/>
      <c r="S85" s="1401" t="s">
        <v>4236</v>
      </c>
      <c r="T85" s="1402"/>
      <c r="U85" s="1402"/>
      <c r="V85" s="1402"/>
      <c r="W85" s="1402"/>
      <c r="X85" s="1402"/>
      <c r="Y85" s="1402"/>
      <c r="Z85" s="1402"/>
      <c r="AA85" s="1402"/>
      <c r="AB85" s="1402"/>
      <c r="AC85" s="1402"/>
      <c r="AD85" s="1402"/>
      <c r="AE85" s="1402"/>
      <c r="AF85" s="1402"/>
      <c r="AG85" s="1402"/>
      <c r="AH85" s="1402"/>
      <c r="AI85" s="1402"/>
      <c r="AJ85" s="1402"/>
      <c r="AK85" s="1402"/>
      <c r="AL85" s="1402"/>
      <c r="AM85" s="1402"/>
      <c r="AN85" s="1402"/>
      <c r="AO85" s="1402"/>
      <c r="AP85" s="1402"/>
      <c r="AQ85" s="1402"/>
      <c r="AR85" s="1402"/>
      <c r="AS85" s="1402"/>
      <c r="AT85" s="1402"/>
      <c r="AU85" s="1402"/>
      <c r="AV85" s="1402"/>
      <c r="AW85" s="1402"/>
      <c r="AX85" s="811"/>
      <c r="AY85" s="811"/>
      <c r="AZ85" s="811"/>
      <c r="BA85" s="811"/>
      <c r="BB85" s="161"/>
      <c r="BC85" s="8"/>
      <c r="BD85" s="281"/>
      <c r="BE85" s="173"/>
    </row>
    <row r="86" spans="2:70" s="4" customFormat="1" ht="15" customHeight="1">
      <c r="B86" s="7"/>
      <c r="C86" s="161"/>
      <c r="D86" s="161"/>
      <c r="E86" s="161"/>
      <c r="F86" s="161"/>
      <c r="G86" s="1392"/>
      <c r="H86" s="1392"/>
      <c r="I86" s="1392"/>
      <c r="J86" s="1392"/>
      <c r="K86" s="1392"/>
      <c r="L86" s="1392"/>
      <c r="M86" s="1392"/>
      <c r="N86" s="1392"/>
      <c r="O86" s="1392"/>
      <c r="P86" s="1392"/>
      <c r="Q86" s="817"/>
      <c r="R86" s="817"/>
      <c r="S86" s="1402"/>
      <c r="T86" s="1402"/>
      <c r="U86" s="1402"/>
      <c r="V86" s="1402"/>
      <c r="W86" s="1402"/>
      <c r="X86" s="1402"/>
      <c r="Y86" s="1402"/>
      <c r="Z86" s="1402"/>
      <c r="AA86" s="1402"/>
      <c r="AB86" s="1402"/>
      <c r="AC86" s="1402"/>
      <c r="AD86" s="1402"/>
      <c r="AE86" s="1402"/>
      <c r="AF86" s="1402"/>
      <c r="AG86" s="1402"/>
      <c r="AH86" s="1402"/>
      <c r="AI86" s="1402"/>
      <c r="AJ86" s="1402"/>
      <c r="AK86" s="1402"/>
      <c r="AL86" s="1402"/>
      <c r="AM86" s="1402"/>
      <c r="AN86" s="1402"/>
      <c r="AO86" s="1402"/>
      <c r="AP86" s="1402"/>
      <c r="AQ86" s="1402"/>
      <c r="AR86" s="1402"/>
      <c r="AS86" s="1402"/>
      <c r="AT86" s="1402"/>
      <c r="AU86" s="1402"/>
      <c r="AV86" s="1402"/>
      <c r="AW86" s="1402"/>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8">
        <v>100</v>
      </c>
      <c r="AD88" s="1349"/>
      <c r="AE88" s="1349"/>
      <c r="AF88" s="1350"/>
      <c r="AG88" s="324" t="s">
        <v>421</v>
      </c>
      <c r="AH88" s="161"/>
      <c r="AI88" s="161"/>
      <c r="AJ88" s="161"/>
      <c r="AK88" s="161"/>
      <c r="AL88" s="161"/>
      <c r="AM88" s="161"/>
      <c r="AN88" s="161"/>
      <c r="AO88" s="1408" t="s">
        <v>393</v>
      </c>
      <c r="AP88" s="1408"/>
      <c r="AQ88" s="1408"/>
      <c r="AR88" s="1408"/>
      <c r="AS88" s="1408"/>
      <c r="AT88" s="1408"/>
      <c r="AU88" s="1408"/>
      <c r="AV88" s="1408"/>
      <c r="AW88" s="1408"/>
      <c r="AX88" s="1409">
        <f>'Control Panel'!S1048</f>
        <v>9.5</v>
      </c>
      <c r="AY88" s="1409"/>
      <c r="AZ88" s="1409"/>
      <c r="BA88" s="1409"/>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8">
        <v>0</v>
      </c>
      <c r="AD90" s="1349"/>
      <c r="AE90" s="1349"/>
      <c r="AF90" s="1350"/>
      <c r="AG90" s="324" t="s">
        <v>421</v>
      </c>
      <c r="AH90" s="161"/>
      <c r="AI90" s="161"/>
      <c r="AJ90" s="161"/>
      <c r="AK90" s="161"/>
      <c r="AL90" s="161"/>
      <c r="AM90" s="161"/>
      <c r="AN90" s="161"/>
      <c r="AO90" s="1408" t="s">
        <v>394</v>
      </c>
      <c r="AP90" s="1408"/>
      <c r="AQ90" s="1408"/>
      <c r="AR90" s="1408"/>
      <c r="AS90" s="1408"/>
      <c r="AT90" s="1408"/>
      <c r="AU90" s="1408"/>
      <c r="AV90" s="1408"/>
      <c r="AW90" s="1408"/>
      <c r="AX90" s="1409">
        <f>'Control Panel'!S1049</f>
        <v>0</v>
      </c>
      <c r="AY90" s="1409"/>
      <c r="AZ90" s="1409"/>
      <c r="BA90" s="1409"/>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407">
        <f>'Control Panel'!S1057</f>
        <v>9.5</v>
      </c>
      <c r="AY92" s="1407"/>
      <c r="AZ92" s="1407"/>
      <c r="BA92" s="1407"/>
      <c r="BB92" s="161"/>
      <c r="BC92" s="8"/>
      <c r="BD92" s="281"/>
      <c r="BE92" s="173"/>
    </row>
    <row r="93" spans="2:70" ht="17.5">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3"/>
      <c r="D94" s="1353"/>
      <c r="E94" s="1353"/>
      <c r="F94" s="1353"/>
      <c r="G94" s="1392" t="s">
        <v>3264</v>
      </c>
      <c r="H94" s="1392"/>
      <c r="I94" s="1392"/>
      <c r="J94" s="1392"/>
      <c r="K94" s="1392"/>
      <c r="L94" s="1392"/>
      <c r="M94" s="1392"/>
      <c r="N94" s="1392"/>
      <c r="O94" s="1392"/>
      <c r="P94" s="811"/>
      <c r="Q94" s="811"/>
      <c r="R94" s="811"/>
      <c r="S94" s="1401" t="s">
        <v>4237</v>
      </c>
      <c r="T94" s="1401"/>
      <c r="U94" s="1401"/>
      <c r="V94" s="1401"/>
      <c r="W94" s="1401"/>
      <c r="X94" s="1401"/>
      <c r="Y94" s="1401"/>
      <c r="Z94" s="1401"/>
      <c r="AA94" s="1401"/>
      <c r="AB94" s="1401"/>
      <c r="AC94" s="1401"/>
      <c r="AD94" s="1401"/>
      <c r="AE94" s="1401"/>
      <c r="AF94" s="1401"/>
      <c r="AG94" s="1401"/>
      <c r="AH94" s="1401"/>
      <c r="AI94" s="1401"/>
      <c r="AJ94" s="1401"/>
      <c r="AK94" s="1401"/>
      <c r="AL94" s="1401"/>
      <c r="AM94" s="1401"/>
      <c r="AN94" s="1401"/>
      <c r="AO94" s="1401"/>
      <c r="AP94" s="1401"/>
      <c r="AQ94" s="1401"/>
      <c r="AR94" s="1401"/>
      <c r="AS94" s="1401"/>
      <c r="AT94" s="1401"/>
      <c r="AU94" s="1401"/>
      <c r="AV94" s="811"/>
      <c r="AW94" s="811"/>
      <c r="AX94" s="811"/>
      <c r="AY94" s="811"/>
      <c r="AZ94" s="811"/>
      <c r="BA94" s="811"/>
      <c r="BB94" s="161"/>
      <c r="BC94" s="8"/>
      <c r="BD94" s="281"/>
      <c r="BE94" s="173"/>
      <c r="BF94" s="173"/>
      <c r="BG94" s="173"/>
      <c r="BH94" s="173"/>
    </row>
    <row r="95" spans="2:70" s="4" customFormat="1" ht="17.25" customHeight="1">
      <c r="B95" s="7"/>
      <c r="C95" s="1353"/>
      <c r="D95" s="1353"/>
      <c r="E95" s="1353"/>
      <c r="F95" s="1353"/>
      <c r="G95" s="1392"/>
      <c r="H95" s="1392"/>
      <c r="I95" s="1392"/>
      <c r="J95" s="1392"/>
      <c r="K95" s="1392"/>
      <c r="L95" s="1392"/>
      <c r="M95" s="1392"/>
      <c r="N95" s="1392"/>
      <c r="O95" s="1392"/>
      <c r="P95" s="817"/>
      <c r="Q95" s="817"/>
      <c r="R95" s="817"/>
      <c r="S95" s="1401"/>
      <c r="T95" s="1401"/>
      <c r="U95" s="1401"/>
      <c r="V95" s="1401"/>
      <c r="W95" s="1401"/>
      <c r="X95" s="1401"/>
      <c r="Y95" s="1401"/>
      <c r="Z95" s="1401"/>
      <c r="AA95" s="1401"/>
      <c r="AB95" s="1401"/>
      <c r="AC95" s="1401"/>
      <c r="AD95" s="1401"/>
      <c r="AE95" s="1401"/>
      <c r="AF95" s="1401"/>
      <c r="AG95" s="1401"/>
      <c r="AH95" s="1401"/>
      <c r="AI95" s="1401"/>
      <c r="AJ95" s="1401"/>
      <c r="AK95" s="1401"/>
      <c r="AL95" s="1401"/>
      <c r="AM95" s="1401"/>
      <c r="AN95" s="1401"/>
      <c r="AO95" s="1401"/>
      <c r="AP95" s="1401"/>
      <c r="AQ95" s="1401"/>
      <c r="AR95" s="1401"/>
      <c r="AS95" s="1401"/>
      <c r="AT95" s="1401"/>
      <c r="AU95" s="1401"/>
      <c r="AV95" s="811"/>
      <c r="AW95" s="811"/>
      <c r="AX95" s="811"/>
      <c r="AY95" s="811"/>
      <c r="AZ95" s="811"/>
      <c r="BA95" s="811"/>
      <c r="BB95" s="161"/>
      <c r="BC95" s="8"/>
      <c r="BD95" s="281"/>
      <c r="BE95" s="173"/>
      <c r="BF95" s="173"/>
      <c r="BG95" s="173"/>
      <c r="BH95" s="173"/>
    </row>
    <row r="96" spans="2:70" s="4" customFormat="1" ht="15" customHeight="1">
      <c r="B96" s="7"/>
      <c r="C96" s="1353"/>
      <c r="D96" s="1353"/>
      <c r="E96" s="1353"/>
      <c r="F96" s="1353"/>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87">
        <v>0</v>
      </c>
      <c r="Q97" s="1388"/>
      <c r="R97" s="1389"/>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74" t="s">
        <v>3263</v>
      </c>
      <c r="AS97" s="1374"/>
      <c r="AT97" s="1374"/>
      <c r="AU97" s="1374"/>
      <c r="AV97" s="1374"/>
      <c r="AW97" s="1374"/>
      <c r="AX97" s="1404">
        <f>'Control Panel'!Q1498</f>
        <v>0</v>
      </c>
      <c r="AY97" s="1405"/>
      <c r="AZ97" s="1405"/>
      <c r="BA97" s="1405"/>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7.5">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3"/>
      <c r="D100" s="1353"/>
      <c r="E100" s="1353"/>
      <c r="F100" s="1353"/>
      <c r="G100" s="1406" t="s">
        <v>645</v>
      </c>
      <c r="H100" s="1406"/>
      <c r="I100" s="1406"/>
      <c r="J100" s="1406"/>
      <c r="K100" s="1406"/>
      <c r="L100" s="1406"/>
      <c r="M100" s="1406"/>
      <c r="N100" s="1406"/>
      <c r="O100" s="1406"/>
      <c r="P100" s="811"/>
      <c r="Q100" s="811"/>
      <c r="R100" s="811"/>
      <c r="S100" s="1401" t="s">
        <v>3261</v>
      </c>
      <c r="T100" s="1401"/>
      <c r="U100" s="1401"/>
      <c r="V100" s="1401"/>
      <c r="W100" s="1401"/>
      <c r="X100" s="1401"/>
      <c r="Y100" s="1401"/>
      <c r="Z100" s="1401"/>
      <c r="AA100" s="1401"/>
      <c r="AB100" s="1401"/>
      <c r="AC100" s="1401"/>
      <c r="AD100" s="1401"/>
      <c r="AE100" s="1401"/>
      <c r="AF100" s="1401"/>
      <c r="AG100" s="1401"/>
      <c r="AH100" s="1401"/>
      <c r="AI100" s="1401"/>
      <c r="AJ100" s="1401"/>
      <c r="AK100" s="1401"/>
      <c r="AL100" s="1401"/>
      <c r="AM100" s="1401"/>
      <c r="AN100" s="1401"/>
      <c r="AO100" s="1401"/>
      <c r="AP100" s="1401"/>
      <c r="AQ100" s="1401"/>
      <c r="AR100" s="1401"/>
      <c r="AS100" s="1401"/>
      <c r="AT100" s="1401"/>
      <c r="AU100" s="1401"/>
      <c r="AV100" s="811"/>
      <c r="AW100" s="811"/>
      <c r="AX100" s="811"/>
      <c r="AY100" s="811"/>
      <c r="AZ100" s="811"/>
      <c r="BA100" s="811"/>
      <c r="BB100" s="161"/>
      <c r="BC100" s="8"/>
      <c r="BD100" s="281"/>
      <c r="BE100" s="173"/>
      <c r="BF100" s="173"/>
      <c r="BG100" s="173"/>
      <c r="BH100" s="173"/>
    </row>
    <row r="101" spans="2:70" s="4" customFormat="1" ht="17.25" customHeight="1">
      <c r="B101" s="7"/>
      <c r="C101" s="1353"/>
      <c r="D101" s="1353"/>
      <c r="E101" s="1353"/>
      <c r="F101" s="1353"/>
      <c r="G101" s="1406"/>
      <c r="H101" s="1406"/>
      <c r="I101" s="1406"/>
      <c r="J101" s="1406"/>
      <c r="K101" s="1406"/>
      <c r="L101" s="1406"/>
      <c r="M101" s="1406"/>
      <c r="N101" s="1406"/>
      <c r="O101" s="1406"/>
      <c r="P101" s="817"/>
      <c r="Q101" s="817"/>
      <c r="R101" s="817"/>
      <c r="S101" s="1401"/>
      <c r="T101" s="1401"/>
      <c r="U101" s="1401"/>
      <c r="V101" s="1401"/>
      <c r="W101" s="1401"/>
      <c r="X101" s="1401"/>
      <c r="Y101" s="1401"/>
      <c r="Z101" s="1401"/>
      <c r="AA101" s="1401"/>
      <c r="AB101" s="1401"/>
      <c r="AC101" s="1401"/>
      <c r="AD101" s="1401"/>
      <c r="AE101" s="1401"/>
      <c r="AF101" s="1401"/>
      <c r="AG101" s="1401"/>
      <c r="AH101" s="1401"/>
      <c r="AI101" s="1401"/>
      <c r="AJ101" s="1401"/>
      <c r="AK101" s="1401"/>
      <c r="AL101" s="1401"/>
      <c r="AM101" s="1401"/>
      <c r="AN101" s="1401"/>
      <c r="AO101" s="1401"/>
      <c r="AP101" s="1401"/>
      <c r="AQ101" s="1401"/>
      <c r="AR101" s="1401"/>
      <c r="AS101" s="1401"/>
      <c r="AT101" s="1401"/>
      <c r="AU101" s="1401"/>
      <c r="AV101" s="811"/>
      <c r="AW101" s="811"/>
      <c r="AX101" s="811"/>
      <c r="AY101" s="811"/>
      <c r="AZ101" s="811"/>
      <c r="BA101" s="811"/>
      <c r="BB101" s="161"/>
      <c r="BC101" s="8"/>
      <c r="BD101" s="281"/>
      <c r="BE101" s="173"/>
      <c r="BF101" s="173"/>
      <c r="BG101" s="173"/>
      <c r="BH101" s="173"/>
    </row>
    <row r="102" spans="2:70" s="4" customFormat="1" ht="15" customHeight="1">
      <c r="B102" s="7"/>
      <c r="C102" s="1353"/>
      <c r="D102" s="1353"/>
      <c r="E102" s="1353"/>
      <c r="F102" s="1353"/>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87">
        <v>100</v>
      </c>
      <c r="Q103" s="1388"/>
      <c r="R103" s="1389"/>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74" t="s">
        <v>675</v>
      </c>
      <c r="AS103" s="1374"/>
      <c r="AT103" s="1374"/>
      <c r="AU103" s="1374"/>
      <c r="AV103" s="1374"/>
      <c r="AW103" s="1374"/>
      <c r="AX103" s="1404">
        <f>'Control Panel'!AG1135</f>
        <v>8.2649999999999988</v>
      </c>
      <c r="AY103" s="1405"/>
      <c r="AZ103" s="1405"/>
      <c r="BA103" s="1405"/>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3"/>
      <c r="D106" s="1353"/>
      <c r="E106" s="1353"/>
      <c r="F106" s="1353"/>
      <c r="G106" s="1392" t="s">
        <v>3274</v>
      </c>
      <c r="H106" s="1392"/>
      <c r="I106" s="1392"/>
      <c r="J106" s="1392"/>
      <c r="K106" s="1392"/>
      <c r="L106" s="1392"/>
      <c r="M106" s="1392"/>
      <c r="N106" s="1392"/>
      <c r="O106" s="1392"/>
      <c r="P106" s="811"/>
      <c r="Q106" s="811"/>
      <c r="R106" s="811"/>
      <c r="S106" s="1401" t="s">
        <v>3267</v>
      </c>
      <c r="T106" s="1401"/>
      <c r="U106" s="1401"/>
      <c r="V106" s="1401"/>
      <c r="W106" s="1401"/>
      <c r="X106" s="1401"/>
      <c r="Y106" s="1401"/>
      <c r="Z106" s="1401"/>
      <c r="AA106" s="1401"/>
      <c r="AB106" s="1401"/>
      <c r="AC106" s="1401"/>
      <c r="AD106" s="1401"/>
      <c r="AE106" s="1401"/>
      <c r="AF106" s="1401"/>
      <c r="AG106" s="1401"/>
      <c r="AH106" s="1401"/>
      <c r="AI106" s="1401"/>
      <c r="AJ106" s="1401"/>
      <c r="AK106" s="1401"/>
      <c r="AL106" s="1401"/>
      <c r="AM106" s="1401"/>
      <c r="AN106" s="1401"/>
      <c r="AO106" s="1401"/>
      <c r="AP106" s="1401"/>
      <c r="AQ106" s="1401"/>
      <c r="AR106" s="1401"/>
      <c r="AS106" s="1401"/>
      <c r="AT106" s="1401"/>
      <c r="AU106" s="1401"/>
      <c r="AV106" s="811"/>
      <c r="AW106" s="811"/>
      <c r="AX106" s="811"/>
      <c r="AY106" s="811"/>
      <c r="AZ106" s="811"/>
      <c r="BA106" s="811"/>
      <c r="BB106" s="161"/>
      <c r="BC106" s="8"/>
      <c r="BD106" s="281"/>
      <c r="BE106" s="173"/>
      <c r="BF106" s="173"/>
      <c r="BG106" s="173"/>
      <c r="BH106" s="173"/>
    </row>
    <row r="107" spans="2:70" s="4" customFormat="1" ht="17.25" customHeight="1">
      <c r="B107" s="7"/>
      <c r="C107" s="1353"/>
      <c r="D107" s="1353"/>
      <c r="E107" s="1353"/>
      <c r="F107" s="1353"/>
      <c r="G107" s="1392"/>
      <c r="H107" s="1392"/>
      <c r="I107" s="1392"/>
      <c r="J107" s="1392"/>
      <c r="K107" s="1392"/>
      <c r="L107" s="1392"/>
      <c r="M107" s="1392"/>
      <c r="N107" s="1392"/>
      <c r="O107" s="1392"/>
      <c r="P107" s="817"/>
      <c r="Q107" s="817"/>
      <c r="R107" s="817"/>
      <c r="S107" s="1401"/>
      <c r="T107" s="1401"/>
      <c r="U107" s="1401"/>
      <c r="V107" s="1401"/>
      <c r="W107" s="1401"/>
      <c r="X107" s="1401"/>
      <c r="Y107" s="1401"/>
      <c r="Z107" s="1401"/>
      <c r="AA107" s="1401"/>
      <c r="AB107" s="1401"/>
      <c r="AC107" s="1401"/>
      <c r="AD107" s="1401"/>
      <c r="AE107" s="1401"/>
      <c r="AF107" s="1401"/>
      <c r="AG107" s="1401"/>
      <c r="AH107" s="1401"/>
      <c r="AI107" s="1401"/>
      <c r="AJ107" s="1401"/>
      <c r="AK107" s="1401"/>
      <c r="AL107" s="1401"/>
      <c r="AM107" s="1401"/>
      <c r="AN107" s="1401"/>
      <c r="AO107" s="1401"/>
      <c r="AP107" s="1401"/>
      <c r="AQ107" s="1401"/>
      <c r="AR107" s="1401"/>
      <c r="AS107" s="1401"/>
      <c r="AT107" s="1401"/>
      <c r="AU107" s="1401"/>
      <c r="AV107" s="811"/>
      <c r="AW107" s="811"/>
      <c r="AX107" s="811"/>
      <c r="AY107" s="811"/>
      <c r="AZ107" s="811"/>
      <c r="BA107" s="811"/>
      <c r="BB107" s="161"/>
      <c r="BC107" s="8"/>
      <c r="BD107" s="281"/>
      <c r="BE107" s="173"/>
      <c r="BF107" s="173"/>
      <c r="BG107" s="173"/>
      <c r="BH107" s="173"/>
    </row>
    <row r="108" spans="2:70" s="4" customFormat="1" ht="15" customHeight="1">
      <c r="B108" s="7"/>
      <c r="C108" s="1353"/>
      <c r="D108" s="1353"/>
      <c r="E108" s="1353"/>
      <c r="F108" s="1353"/>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87">
        <v>744</v>
      </c>
      <c r="Q109" s="1388"/>
      <c r="R109" s="1389"/>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87">
        <v>0</v>
      </c>
      <c r="Q111" s="1388"/>
      <c r="R111" s="1389"/>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74" t="s">
        <v>3273</v>
      </c>
      <c r="AR111" s="1374"/>
      <c r="AS111" s="1374"/>
      <c r="AT111" s="1374"/>
      <c r="AU111" s="1374"/>
      <c r="AV111" s="1374"/>
      <c r="AW111" s="1374"/>
      <c r="AX111" s="1404">
        <f>'Control Panel'!Q1300</f>
        <v>26.783999999999999</v>
      </c>
      <c r="AY111" s="1405"/>
      <c r="AZ111" s="1405"/>
      <c r="BA111" s="1405"/>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44" t="s">
        <v>285</v>
      </c>
      <c r="D114" s="1344"/>
      <c r="E114" s="1344"/>
      <c r="F114" s="1344"/>
      <c r="G114" s="1344"/>
      <c r="H114" s="492"/>
      <c r="I114" s="492"/>
      <c r="J114" s="492"/>
      <c r="K114" s="1347"/>
      <c r="L114" s="1347"/>
      <c r="M114" s="1347"/>
      <c r="N114" s="1347"/>
      <c r="O114" s="1347"/>
      <c r="P114" s="1347"/>
      <c r="Q114" s="1347"/>
      <c r="R114" s="1347"/>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5" thickBot="1">
      <c r="A115" s="4"/>
      <c r="B115" s="7"/>
      <c r="C115" s="1345"/>
      <c r="D115" s="1345"/>
      <c r="E115" s="1345"/>
      <c r="F115" s="1345"/>
      <c r="G115" s="1345"/>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45"/>
      <c r="D116" s="1345"/>
      <c r="E116" s="1345"/>
      <c r="F116" s="1345"/>
      <c r="G116" s="1345"/>
      <c r="H116" s="51"/>
      <c r="I116" s="161"/>
      <c r="J116" s="1396">
        <f>IFERROR(SUM(AX103,AX92,AX81,AX46,AX10, AX111, AX97), "Contact Us")</f>
        <v>44.548999999999999</v>
      </c>
      <c r="K116" s="1396"/>
      <c r="L116" s="1396"/>
      <c r="M116" s="1396"/>
      <c r="N116" s="1396"/>
      <c r="O116" s="1396"/>
      <c r="P116" s="1396"/>
      <c r="Q116" s="1396"/>
      <c r="R116" s="1396"/>
      <c r="S116" s="494"/>
      <c r="T116" s="494"/>
      <c r="U116" s="494"/>
      <c r="V116" s="1397">
        <f>J116*AW117</f>
        <v>44.548999999999999</v>
      </c>
      <c r="W116" s="1397"/>
      <c r="X116" s="1397"/>
      <c r="Y116" s="1397"/>
      <c r="Z116" s="1397"/>
      <c r="AA116" s="1397"/>
      <c r="AB116" s="1397"/>
      <c r="AC116" s="1397"/>
      <c r="AD116" s="1397"/>
      <c r="AE116" s="1397"/>
      <c r="AF116" s="1397"/>
      <c r="AG116" s="1397"/>
      <c r="AH116" s="1397"/>
      <c r="AI116" s="1397"/>
      <c r="AJ116" s="1397"/>
      <c r="AK116" s="479"/>
      <c r="AL116" s="494"/>
      <c r="AM116" s="479"/>
      <c r="AN116" s="479"/>
      <c r="AO116" s="479"/>
      <c r="AP116" s="161"/>
      <c r="AQ116" s="161"/>
      <c r="AR116" s="161"/>
      <c r="AS116" s="161"/>
      <c r="AT116" s="161"/>
      <c r="AU116" s="161"/>
      <c r="AV116" s="1351" t="s">
        <v>665</v>
      </c>
      <c r="AW116" s="1351"/>
      <c r="AX116" s="1351"/>
      <c r="AY116" s="1351"/>
      <c r="AZ116" s="1351"/>
      <c r="BA116" s="1352"/>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45"/>
      <c r="D117" s="1345"/>
      <c r="E117" s="1345"/>
      <c r="F117" s="1345"/>
      <c r="G117" s="1345"/>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8">
        <v>1</v>
      </c>
      <c r="AX117" s="1349"/>
      <c r="AY117" s="1349"/>
      <c r="AZ117" s="1350"/>
      <c r="BA117" s="58"/>
      <c r="BB117" s="161"/>
      <c r="BC117" s="8"/>
      <c r="BD117" s="478"/>
      <c r="BE117" s="478"/>
      <c r="BF117" s="478"/>
      <c r="BG117" s="478"/>
      <c r="BH117" s="478"/>
      <c r="BI117" s="478"/>
      <c r="BJ117" s="478"/>
      <c r="BK117" s="478"/>
      <c r="BL117" s="478"/>
      <c r="BM117" s="478"/>
      <c r="BN117" s="478"/>
      <c r="BO117" s="478"/>
      <c r="BP117" s="478"/>
      <c r="BQ117" s="478"/>
      <c r="BR117" s="478"/>
    </row>
    <row r="118" spans="1:70" ht="25">
      <c r="A118" s="4"/>
      <c r="B118" s="7"/>
      <c r="C118" s="1345"/>
      <c r="D118" s="1345"/>
      <c r="E118" s="1345"/>
      <c r="F118" s="1345"/>
      <c r="G118" s="1345"/>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346"/>
      <c r="D119" s="1346"/>
      <c r="E119" s="1346"/>
      <c r="F119" s="1346"/>
      <c r="G119" s="1346"/>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5">
      <c r="B121" s="349"/>
      <c r="C121" s="1372" t="s">
        <v>1007</v>
      </c>
      <c r="D121" s="1372"/>
      <c r="E121" s="1372"/>
      <c r="F121" s="1372"/>
      <c r="G121" s="1372"/>
      <c r="H121" s="1372"/>
      <c r="I121" s="1372"/>
      <c r="J121" s="1372"/>
      <c r="K121" s="1372"/>
      <c r="L121" s="1372"/>
      <c r="M121" s="1372"/>
      <c r="N121" s="1372"/>
      <c r="O121" s="1372"/>
      <c r="P121" s="1372"/>
      <c r="Q121" s="1372"/>
      <c r="R121" s="1372"/>
      <c r="S121" s="1372"/>
      <c r="T121" s="1372"/>
      <c r="U121" s="1372"/>
      <c r="V121" s="1372"/>
      <c r="W121" s="1372"/>
      <c r="X121" s="1372"/>
      <c r="Y121" s="1372"/>
      <c r="Z121" s="1372"/>
      <c r="AA121" s="1372"/>
      <c r="AB121" s="1372"/>
      <c r="AC121" s="1372"/>
      <c r="AD121" s="1372"/>
      <c r="AE121" s="1372"/>
      <c r="AF121" s="1372"/>
      <c r="AG121" s="1372"/>
      <c r="AH121" s="1372"/>
      <c r="AI121" s="1372"/>
      <c r="AJ121" s="1372"/>
      <c r="AK121" s="1372"/>
      <c r="AL121" s="1372"/>
      <c r="AM121" s="1372"/>
      <c r="AN121" s="1372"/>
      <c r="AO121" s="1372"/>
      <c r="AP121" s="1372"/>
      <c r="AQ121" s="1372"/>
      <c r="AR121" s="1372"/>
      <c r="AS121" s="1372"/>
      <c r="AT121" s="1372"/>
      <c r="AU121" s="1372"/>
      <c r="AV121" s="1372"/>
      <c r="AW121" s="1372"/>
      <c r="AX121" s="1372"/>
      <c r="AY121" s="1372"/>
      <c r="AZ121" s="1372"/>
      <c r="BA121" s="1372"/>
      <c r="BB121" s="350"/>
      <c r="BC121" s="351"/>
      <c r="BD121" s="478"/>
      <c r="BE121" s="478"/>
      <c r="BF121" s="478"/>
      <c r="BG121" s="478"/>
      <c r="BH121" s="478"/>
      <c r="BI121" s="478"/>
      <c r="BJ121" s="478"/>
      <c r="BK121" s="478"/>
      <c r="BL121" s="478"/>
      <c r="BM121" s="478"/>
      <c r="BN121" s="478"/>
      <c r="BO121" s="478"/>
      <c r="BP121" s="478"/>
      <c r="BQ121" s="478"/>
      <c r="BR121" s="478"/>
    </row>
    <row r="122" spans="1:70" ht="16.5">
      <c r="B122" s="349"/>
      <c r="C122" s="1372"/>
      <c r="D122" s="1372"/>
      <c r="E122" s="1372"/>
      <c r="F122" s="1372"/>
      <c r="G122" s="1372"/>
      <c r="H122" s="1372"/>
      <c r="I122" s="1372"/>
      <c r="J122" s="1372"/>
      <c r="K122" s="1372"/>
      <c r="L122" s="1372"/>
      <c r="M122" s="1372"/>
      <c r="N122" s="1372"/>
      <c r="O122" s="1372"/>
      <c r="P122" s="1372"/>
      <c r="Q122" s="1372"/>
      <c r="R122" s="1372"/>
      <c r="S122" s="1372"/>
      <c r="T122" s="1372"/>
      <c r="U122" s="1372"/>
      <c r="V122" s="1372"/>
      <c r="W122" s="1372"/>
      <c r="X122" s="1372"/>
      <c r="Y122" s="1372"/>
      <c r="Z122" s="1372"/>
      <c r="AA122" s="1372"/>
      <c r="AB122" s="1372"/>
      <c r="AC122" s="1372"/>
      <c r="AD122" s="1372"/>
      <c r="AE122" s="1372"/>
      <c r="AF122" s="1372"/>
      <c r="AG122" s="1372"/>
      <c r="AH122" s="1372"/>
      <c r="AI122" s="1372"/>
      <c r="AJ122" s="1372"/>
      <c r="AK122" s="1372"/>
      <c r="AL122" s="1372"/>
      <c r="AM122" s="1372"/>
      <c r="AN122" s="1372"/>
      <c r="AO122" s="1372"/>
      <c r="AP122" s="1372"/>
      <c r="AQ122" s="1372"/>
      <c r="AR122" s="1372"/>
      <c r="AS122" s="1372"/>
      <c r="AT122" s="1372"/>
      <c r="AU122" s="1372"/>
      <c r="AV122" s="1372"/>
      <c r="AW122" s="1372"/>
      <c r="AX122" s="1372"/>
      <c r="AY122" s="1372"/>
      <c r="AZ122" s="1372"/>
      <c r="BA122" s="1372"/>
      <c r="BB122" s="350"/>
      <c r="BC122" s="351"/>
      <c r="BD122" s="478"/>
      <c r="BE122" s="478"/>
      <c r="BF122" s="478"/>
      <c r="BG122" s="478"/>
      <c r="BH122" s="478"/>
      <c r="BI122" s="478"/>
      <c r="BJ122" s="478"/>
      <c r="BK122" s="478"/>
      <c r="BL122" s="478"/>
      <c r="BM122" s="478"/>
      <c r="BN122" s="478"/>
      <c r="BO122" s="478"/>
      <c r="BP122" s="478"/>
      <c r="BQ122" s="478"/>
      <c r="BR122" s="478"/>
    </row>
    <row r="123" spans="1:70" ht="16.5">
      <c r="B123" s="349"/>
      <c r="C123" s="1373" t="s">
        <v>1008</v>
      </c>
      <c r="D123" s="1373"/>
      <c r="E123" s="1373"/>
      <c r="F123" s="1373"/>
      <c r="G123" s="1373"/>
      <c r="H123" s="1373"/>
      <c r="I123" s="1373"/>
      <c r="J123" s="1373"/>
      <c r="K123" s="1373"/>
      <c r="L123" s="1373"/>
      <c r="M123" s="1373"/>
      <c r="N123" s="1373"/>
      <c r="O123" s="1373"/>
      <c r="P123" s="1373"/>
      <c r="Q123" s="1373"/>
      <c r="R123" s="1373"/>
      <c r="S123" s="1373"/>
      <c r="T123" s="1373"/>
      <c r="U123" s="1373"/>
      <c r="V123" s="1373"/>
      <c r="W123" s="1373"/>
      <c r="X123" s="1373"/>
      <c r="Y123" s="1373"/>
      <c r="Z123" s="1373"/>
      <c r="AA123" s="1373"/>
      <c r="AB123" s="1373"/>
      <c r="AC123" s="1373"/>
      <c r="AD123" s="1373"/>
      <c r="AE123" s="1373"/>
      <c r="AF123" s="1373"/>
      <c r="AG123" s="1373"/>
      <c r="AH123" s="1373"/>
      <c r="AI123" s="1373"/>
      <c r="AJ123" s="1373"/>
      <c r="AK123" s="1373"/>
      <c r="AL123" s="1373"/>
      <c r="AM123" s="1373"/>
      <c r="AN123" s="1373"/>
      <c r="AO123" s="1373"/>
      <c r="AP123" s="1373"/>
      <c r="AQ123" s="1373"/>
      <c r="AR123" s="1373"/>
      <c r="AS123" s="1373"/>
      <c r="AT123" s="1373"/>
      <c r="AU123" s="1373"/>
      <c r="AV123" s="1373"/>
      <c r="AW123" s="1373"/>
      <c r="AX123" s="1373"/>
      <c r="AY123" s="1373"/>
      <c r="AZ123" s="1373"/>
      <c r="BA123" s="1373"/>
      <c r="BB123" s="350"/>
      <c r="BC123" s="351"/>
      <c r="BD123" s="478"/>
      <c r="BE123" s="478"/>
      <c r="BF123" s="478"/>
      <c r="BG123" s="478"/>
      <c r="BH123" s="478"/>
      <c r="BI123" s="478"/>
      <c r="BJ123" s="478"/>
      <c r="BK123" s="478"/>
      <c r="BL123" s="478"/>
      <c r="BM123" s="478"/>
      <c r="BN123" s="478"/>
      <c r="BO123" s="478"/>
      <c r="BP123" s="478"/>
      <c r="BQ123" s="478"/>
      <c r="BR123" s="478"/>
    </row>
    <row r="124" spans="1:70" ht="16.5">
      <c r="B124" s="349"/>
      <c r="C124" s="1373"/>
      <c r="D124" s="1373"/>
      <c r="E124" s="1373"/>
      <c r="F124" s="1373"/>
      <c r="G124" s="1373"/>
      <c r="H124" s="1373"/>
      <c r="I124" s="1373"/>
      <c r="J124" s="1373"/>
      <c r="K124" s="1373"/>
      <c r="L124" s="1373"/>
      <c r="M124" s="1373"/>
      <c r="N124" s="1373"/>
      <c r="O124" s="1373"/>
      <c r="P124" s="1373"/>
      <c r="Q124" s="1373"/>
      <c r="R124" s="1373"/>
      <c r="S124" s="1373"/>
      <c r="T124" s="1373"/>
      <c r="U124" s="1373"/>
      <c r="V124" s="1373"/>
      <c r="W124" s="1373"/>
      <c r="X124" s="1373"/>
      <c r="Y124" s="1373"/>
      <c r="Z124" s="1373"/>
      <c r="AA124" s="1373"/>
      <c r="AB124" s="1373"/>
      <c r="AC124" s="1373"/>
      <c r="AD124" s="1373"/>
      <c r="AE124" s="1373"/>
      <c r="AF124" s="1373"/>
      <c r="AG124" s="1373"/>
      <c r="AH124" s="1373"/>
      <c r="AI124" s="1373"/>
      <c r="AJ124" s="1373"/>
      <c r="AK124" s="1373"/>
      <c r="AL124" s="1373"/>
      <c r="AM124" s="1373"/>
      <c r="AN124" s="1373"/>
      <c r="AO124" s="1373"/>
      <c r="AP124" s="1373"/>
      <c r="AQ124" s="1373"/>
      <c r="AR124" s="1373"/>
      <c r="AS124" s="1373"/>
      <c r="AT124" s="1373"/>
      <c r="AU124" s="1373"/>
      <c r="AV124" s="1373"/>
      <c r="AW124" s="1373"/>
      <c r="AX124" s="1373"/>
      <c r="AY124" s="1373"/>
      <c r="AZ124" s="1373"/>
      <c r="BA124" s="1373"/>
      <c r="BB124" s="350"/>
      <c r="BC124" s="351"/>
      <c r="BD124" s="478"/>
      <c r="BE124" s="478"/>
      <c r="BF124" s="478"/>
      <c r="BG124" s="478"/>
      <c r="BH124" s="478"/>
      <c r="BI124" s="478"/>
      <c r="BJ124" s="478"/>
      <c r="BK124" s="478"/>
      <c r="BL124" s="478"/>
      <c r="BM124" s="478"/>
      <c r="BN124" s="478"/>
      <c r="BO124" s="478"/>
      <c r="BP124" s="478"/>
      <c r="BQ124" s="478"/>
      <c r="BR124" s="478"/>
    </row>
    <row r="125" spans="1:70" ht="16.5">
      <c r="B125" s="349"/>
      <c r="C125" s="1373"/>
      <c r="D125" s="1373"/>
      <c r="E125" s="1373"/>
      <c r="F125" s="1373"/>
      <c r="G125" s="1373"/>
      <c r="H125" s="1373"/>
      <c r="I125" s="1373"/>
      <c r="J125" s="1373"/>
      <c r="K125" s="1373"/>
      <c r="L125" s="1373"/>
      <c r="M125" s="1373"/>
      <c r="N125" s="1373"/>
      <c r="O125" s="1373"/>
      <c r="P125" s="1373"/>
      <c r="Q125" s="1373"/>
      <c r="R125" s="1373"/>
      <c r="S125" s="1373"/>
      <c r="T125" s="1373"/>
      <c r="U125" s="1373"/>
      <c r="V125" s="1373"/>
      <c r="W125" s="1373"/>
      <c r="X125" s="1373"/>
      <c r="Y125" s="1373"/>
      <c r="Z125" s="1373"/>
      <c r="AA125" s="1373"/>
      <c r="AB125" s="1373"/>
      <c r="AC125" s="1373"/>
      <c r="AD125" s="1373"/>
      <c r="AE125" s="1373"/>
      <c r="AF125" s="1373"/>
      <c r="AG125" s="1373"/>
      <c r="AH125" s="1373"/>
      <c r="AI125" s="1373"/>
      <c r="AJ125" s="1373"/>
      <c r="AK125" s="1373"/>
      <c r="AL125" s="1373"/>
      <c r="AM125" s="1373"/>
      <c r="AN125" s="1373"/>
      <c r="AO125" s="1373"/>
      <c r="AP125" s="1373"/>
      <c r="AQ125" s="1373"/>
      <c r="AR125" s="1373"/>
      <c r="AS125" s="1373"/>
      <c r="AT125" s="1373"/>
      <c r="AU125" s="1373"/>
      <c r="AV125" s="1373"/>
      <c r="AW125" s="1373"/>
      <c r="AX125" s="1373"/>
      <c r="AY125" s="1373"/>
      <c r="AZ125" s="1373"/>
      <c r="BA125" s="1373"/>
      <c r="BB125" s="350"/>
      <c r="BC125" s="351"/>
      <c r="BD125" s="478"/>
      <c r="BE125" s="478"/>
      <c r="BF125" s="478"/>
      <c r="BG125" s="478"/>
      <c r="BH125" s="478"/>
      <c r="BI125" s="478"/>
      <c r="BJ125" s="478"/>
      <c r="BK125" s="478"/>
      <c r="BL125" s="478"/>
      <c r="BM125" s="478"/>
      <c r="BN125" s="478"/>
      <c r="BO125" s="478"/>
      <c r="BP125" s="478"/>
      <c r="BQ125" s="478"/>
      <c r="BR125" s="478"/>
    </row>
    <row r="126" spans="1:70" ht="16.5">
      <c r="B126" s="349"/>
      <c r="C126" s="1372" t="s">
        <v>578</v>
      </c>
      <c r="D126" s="1372"/>
      <c r="E126" s="1372"/>
      <c r="F126" s="1372"/>
      <c r="G126" s="1372"/>
      <c r="H126" s="1372"/>
      <c r="I126" s="1372"/>
      <c r="J126" s="1372"/>
      <c r="K126" s="1372"/>
      <c r="L126" s="1372"/>
      <c r="M126" s="1372"/>
      <c r="N126" s="1372"/>
      <c r="O126" s="1372"/>
      <c r="P126" s="1372"/>
      <c r="Q126" s="1372"/>
      <c r="R126" s="1372"/>
      <c r="S126" s="1372"/>
      <c r="T126" s="1372"/>
      <c r="U126" s="1372"/>
      <c r="V126" s="1372"/>
      <c r="W126" s="1372"/>
      <c r="X126" s="1372"/>
      <c r="Y126" s="1372"/>
      <c r="Z126" s="1372"/>
      <c r="AA126" s="1372"/>
      <c r="AB126" s="1372"/>
      <c r="AC126" s="1372"/>
      <c r="AD126" s="1372"/>
      <c r="AE126" s="1372"/>
      <c r="AF126" s="1372"/>
      <c r="AG126" s="1372"/>
      <c r="AH126" s="1372"/>
      <c r="AI126" s="1372"/>
      <c r="AJ126" s="1372"/>
      <c r="AK126" s="1372"/>
      <c r="AL126" s="1372"/>
      <c r="AM126" s="1372"/>
      <c r="AN126" s="1372"/>
      <c r="AO126" s="1372"/>
      <c r="AP126" s="1372"/>
      <c r="AQ126" s="1372"/>
      <c r="AR126" s="1372"/>
      <c r="AS126" s="1372"/>
      <c r="AT126" s="1372"/>
      <c r="AU126" s="1372"/>
      <c r="AV126" s="1372"/>
      <c r="AW126" s="1372"/>
      <c r="AX126" s="1372"/>
      <c r="AY126" s="1372"/>
      <c r="AZ126" s="1372"/>
      <c r="BA126" s="1372"/>
      <c r="BB126" s="350"/>
      <c r="BC126" s="351"/>
      <c r="BD126" s="478"/>
      <c r="BE126" s="478"/>
      <c r="BF126" s="478"/>
      <c r="BG126" s="478"/>
      <c r="BH126" s="478"/>
      <c r="BI126" s="478"/>
      <c r="BJ126" s="478"/>
      <c r="BK126" s="478"/>
      <c r="BL126" s="478"/>
      <c r="BM126" s="478"/>
      <c r="BN126" s="478"/>
      <c r="BO126" s="478"/>
      <c r="BP126" s="478"/>
      <c r="BQ126" s="478"/>
      <c r="BR126" s="478"/>
    </row>
    <row r="127" spans="1:70" ht="16.5">
      <c r="B127" s="349"/>
      <c r="C127" s="1372"/>
      <c r="D127" s="1372"/>
      <c r="E127" s="1372"/>
      <c r="F127" s="1372"/>
      <c r="G127" s="1372"/>
      <c r="H127" s="1372"/>
      <c r="I127" s="1372"/>
      <c r="J127" s="1372"/>
      <c r="K127" s="1372"/>
      <c r="L127" s="1372"/>
      <c r="M127" s="1372"/>
      <c r="N127" s="1372"/>
      <c r="O127" s="1372"/>
      <c r="P127" s="1372"/>
      <c r="Q127" s="1372"/>
      <c r="R127" s="1372"/>
      <c r="S127" s="1372"/>
      <c r="T127" s="1372"/>
      <c r="U127" s="1372"/>
      <c r="V127" s="1372"/>
      <c r="W127" s="1372"/>
      <c r="X127" s="1372"/>
      <c r="Y127" s="1372"/>
      <c r="Z127" s="1372"/>
      <c r="AA127" s="1372"/>
      <c r="AB127" s="1372"/>
      <c r="AC127" s="1372"/>
      <c r="AD127" s="1372"/>
      <c r="AE127" s="1372"/>
      <c r="AF127" s="1372"/>
      <c r="AG127" s="1372"/>
      <c r="AH127" s="1372"/>
      <c r="AI127" s="1372"/>
      <c r="AJ127" s="1372"/>
      <c r="AK127" s="1372"/>
      <c r="AL127" s="1372"/>
      <c r="AM127" s="1372"/>
      <c r="AN127" s="1372"/>
      <c r="AO127" s="1372"/>
      <c r="AP127" s="1372"/>
      <c r="AQ127" s="1372"/>
      <c r="AR127" s="1372"/>
      <c r="AS127" s="1372"/>
      <c r="AT127" s="1372"/>
      <c r="AU127" s="1372"/>
      <c r="AV127" s="1372"/>
      <c r="AW127" s="1372"/>
      <c r="AX127" s="1372"/>
      <c r="AY127" s="1372"/>
      <c r="AZ127" s="1372"/>
      <c r="BA127" s="1372"/>
      <c r="BB127" s="350"/>
      <c r="BC127" s="351"/>
      <c r="BD127" s="478"/>
      <c r="BE127" s="478"/>
      <c r="BF127" s="478"/>
      <c r="BG127" s="478"/>
      <c r="BH127" s="478"/>
      <c r="BI127" s="478"/>
      <c r="BJ127" s="478"/>
      <c r="BK127" s="478"/>
      <c r="BL127" s="478"/>
      <c r="BM127" s="478"/>
      <c r="BN127" s="478"/>
      <c r="BO127" s="478"/>
      <c r="BP127" s="478"/>
      <c r="BQ127" s="478"/>
      <c r="BR127" s="478"/>
    </row>
    <row r="128" spans="1:70" ht="17"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107950</xdr:colOff>
                    <xdr:row>1</xdr:row>
                    <xdr:rowOff>184150</xdr:rowOff>
                  </from>
                  <to>
                    <xdr:col>38</xdr:col>
                    <xdr:colOff>171450</xdr:colOff>
                    <xdr:row>2</xdr:row>
                    <xdr:rowOff>203200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5"/>
  <cols>
    <col min="1" max="1" width="4.26953125" customWidth="1"/>
    <col min="2" max="2" width="3.1796875" customWidth="1"/>
    <col min="3" max="3" width="4.26953125" customWidth="1"/>
    <col min="4" max="4" width="4.81640625" customWidth="1"/>
    <col min="5" max="5" width="4.26953125" customWidth="1"/>
    <col min="6" max="6" width="4.7265625" customWidth="1"/>
    <col min="7" max="7" width="7" customWidth="1"/>
    <col min="8" max="8" width="7.54296875" customWidth="1"/>
    <col min="9" max="9" width="7.1796875" customWidth="1"/>
    <col min="10" max="10" width="1.453125" customWidth="1"/>
    <col min="11" max="11" width="6.26953125" customWidth="1"/>
    <col min="12" max="12" width="3.54296875" customWidth="1"/>
    <col min="13" max="13" width="5.54296875" customWidth="1"/>
    <col min="14" max="14" width="5.1796875" customWidth="1"/>
    <col min="15" max="15" width="4.26953125" customWidth="1"/>
    <col min="16" max="16" width="6.7265625" customWidth="1"/>
    <col min="17" max="17" width="8.26953125" customWidth="1"/>
    <col min="18" max="18" width="1.453125" customWidth="1"/>
    <col min="19" max="20" width="4.26953125" customWidth="1"/>
    <col min="21" max="21" width="1.453125" customWidth="1"/>
    <col min="22" max="28" width="4.26953125" customWidth="1"/>
    <col min="29" max="29" width="3" customWidth="1"/>
    <col min="30" max="30" width="4.2695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5">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0" t="s">
        <v>590</v>
      </c>
      <c r="L4" s="1410"/>
      <c r="M4" s="1410"/>
      <c r="N4" s="1410"/>
      <c r="O4" s="1410"/>
      <c r="P4" s="1410"/>
      <c r="Q4" s="1410"/>
      <c r="R4" s="1410"/>
      <c r="S4" s="1410"/>
      <c r="T4" s="1410"/>
      <c r="U4" s="1410"/>
      <c r="V4" s="1410"/>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0"/>
      <c r="L5" s="1410"/>
      <c r="M5" s="1410"/>
      <c r="N5" s="1410"/>
      <c r="O5" s="1410"/>
      <c r="P5" s="1410"/>
      <c r="Q5" s="1410"/>
      <c r="R5" s="1410"/>
      <c r="S5" s="1410"/>
      <c r="T5" s="1410"/>
      <c r="U5" s="1410"/>
      <c r="V5" s="1410"/>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0"/>
      <c r="L6" s="1410"/>
      <c r="M6" s="1410"/>
      <c r="N6" s="1410"/>
      <c r="O6" s="1410"/>
      <c r="P6" s="1410"/>
      <c r="Q6" s="1410"/>
      <c r="R6" s="1410"/>
      <c r="S6" s="1410"/>
      <c r="T6" s="1410"/>
      <c r="U6" s="1410"/>
      <c r="V6" s="1410"/>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5">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5">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5">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3" t="s">
        <v>591</v>
      </c>
      <c r="D11" s="1413"/>
      <c r="E11" s="1413"/>
      <c r="F11" s="1413"/>
      <c r="G11" s="1413"/>
      <c r="H11" s="1413"/>
      <c r="I11" s="1413"/>
      <c r="J11" s="375"/>
      <c r="K11" s="1412" t="s">
        <v>671</v>
      </c>
      <c r="L11" s="1412"/>
      <c r="M11" s="1412"/>
      <c r="N11" s="1412"/>
      <c r="O11" s="1412"/>
      <c r="P11" s="1412"/>
      <c r="Q11" s="1412"/>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3"/>
      <c r="D12" s="1413"/>
      <c r="E12" s="1413"/>
      <c r="F12" s="1413"/>
      <c r="G12" s="1413"/>
      <c r="H12" s="1413"/>
      <c r="I12" s="1413"/>
      <c r="J12" s="375"/>
      <c r="K12" s="1417">
        <f>'Preferred Scenarios Calculator'!AW117</f>
        <v>1</v>
      </c>
      <c r="L12" s="1412" t="s">
        <v>669</v>
      </c>
      <c r="M12" s="1412"/>
      <c r="N12" s="1412"/>
      <c r="O12" s="1412"/>
      <c r="P12" s="1412"/>
      <c r="Q12" s="1412"/>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3"/>
      <c r="D13" s="1413"/>
      <c r="E13" s="1413"/>
      <c r="F13" s="1413"/>
      <c r="G13" s="1413"/>
      <c r="H13" s="1413"/>
      <c r="I13" s="1413"/>
      <c r="J13" s="375"/>
      <c r="K13" s="1417"/>
      <c r="L13" s="1412"/>
      <c r="M13" s="1412"/>
      <c r="N13" s="1412"/>
      <c r="O13" s="1412"/>
      <c r="P13" s="1412"/>
      <c r="Q13" s="1412"/>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2"/>
      <c r="M14" s="1412"/>
      <c r="N14" s="1412"/>
      <c r="O14" s="1412"/>
      <c r="P14" s="1412"/>
      <c r="Q14" s="1412"/>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6">
        <f>'Preferred Scenarios Calculator'!J116</f>
        <v>44.548999999999999</v>
      </c>
      <c r="D15" s="1416"/>
      <c r="E15" s="1416"/>
      <c r="F15" s="1416"/>
      <c r="G15" s="1416"/>
      <c r="H15" s="1416"/>
      <c r="I15" s="1416"/>
      <c r="J15" s="375"/>
      <c r="K15" s="1418">
        <f>C15*'Preferred Scenarios Calculator'!AW117</f>
        <v>44.548999999999999</v>
      </c>
      <c r="L15" s="1419"/>
      <c r="M15" s="1419"/>
      <c r="N15" s="1419"/>
      <c r="O15" s="1419"/>
      <c r="P15" s="1419"/>
      <c r="Q15" s="1419"/>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6"/>
      <c r="D16" s="1416"/>
      <c r="E16" s="1416"/>
      <c r="F16" s="1416"/>
      <c r="G16" s="1416"/>
      <c r="H16" s="1416"/>
      <c r="I16" s="1416"/>
      <c r="J16" s="375"/>
      <c r="K16" s="1419"/>
      <c r="L16" s="1419"/>
      <c r="M16" s="1419"/>
      <c r="N16" s="1419"/>
      <c r="O16" s="1419"/>
      <c r="P16" s="1419"/>
      <c r="Q16" s="1419"/>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6"/>
      <c r="D17" s="1416"/>
      <c r="E17" s="1416"/>
      <c r="F17" s="1416"/>
      <c r="G17" s="1416"/>
      <c r="H17" s="1416"/>
      <c r="I17" s="1416"/>
      <c r="J17" s="375"/>
      <c r="K17" s="1419"/>
      <c r="L17" s="1419"/>
      <c r="M17" s="1419"/>
      <c r="N17" s="1419"/>
      <c r="O17" s="1419"/>
      <c r="P17" s="1419"/>
      <c r="Q17" s="1419"/>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6"/>
      <c r="D18" s="1416"/>
      <c r="E18" s="1416"/>
      <c r="F18" s="1416"/>
      <c r="G18" s="1416"/>
      <c r="H18" s="1416"/>
      <c r="I18" s="1416"/>
      <c r="J18" s="375"/>
      <c r="K18" s="1419"/>
      <c r="L18" s="1419"/>
      <c r="M18" s="1419"/>
      <c r="N18" s="1419"/>
      <c r="O18" s="1419"/>
      <c r="P18" s="1419"/>
      <c r="Q18" s="1419"/>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6"/>
      <c r="D19" s="1416"/>
      <c r="E19" s="1416"/>
      <c r="F19" s="1416"/>
      <c r="G19" s="1416"/>
      <c r="H19" s="1416"/>
      <c r="I19" s="1416"/>
      <c r="J19" s="375"/>
      <c r="K19" s="1419"/>
      <c r="L19" s="1419"/>
      <c r="M19" s="1419"/>
      <c r="N19" s="1419"/>
      <c r="O19" s="1419"/>
      <c r="P19" s="1419"/>
      <c r="Q19" s="1419"/>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6"/>
      <c r="D20" s="1416"/>
      <c r="E20" s="1416"/>
      <c r="F20" s="1416"/>
      <c r="G20" s="1416"/>
      <c r="H20" s="1416"/>
      <c r="I20" s="1416"/>
      <c r="J20" s="375"/>
      <c r="K20" s="1419"/>
      <c r="L20" s="1419"/>
      <c r="M20" s="1419"/>
      <c r="N20" s="1419"/>
      <c r="O20" s="1419"/>
      <c r="P20" s="1419"/>
      <c r="Q20" s="1419"/>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6"/>
      <c r="D21" s="1416"/>
      <c r="E21" s="1416"/>
      <c r="F21" s="1416"/>
      <c r="G21" s="1416"/>
      <c r="H21" s="1416"/>
      <c r="I21" s="1416"/>
      <c r="J21" s="375"/>
      <c r="K21" s="1419"/>
      <c r="L21" s="1419"/>
      <c r="M21" s="1419"/>
      <c r="N21" s="1419"/>
      <c r="O21" s="1419"/>
      <c r="P21" s="1419"/>
      <c r="Q21" s="1419"/>
      <c r="R21" s="524"/>
      <c r="S21" s="377"/>
      <c r="T21" s="422" t="s">
        <v>147</v>
      </c>
      <c r="U21" s="423"/>
      <c r="V21" s="423"/>
      <c r="W21" s="1414">
        <f>SUM(X12:AA18)</f>
        <v>44.548999999999999</v>
      </c>
      <c r="X21" s="1414"/>
      <c r="Y21" s="1414"/>
      <c r="Z21" s="1414"/>
      <c r="AA21" s="1415"/>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5"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72" t="s">
        <v>605</v>
      </c>
      <c r="D25" s="1372"/>
      <c r="E25" s="1372"/>
      <c r="F25" s="1372"/>
      <c r="G25" s="1372"/>
      <c r="H25" s="1372"/>
      <c r="I25" s="1372"/>
      <c r="J25" s="1372"/>
      <c r="K25" s="1372"/>
      <c r="L25" s="1372"/>
      <c r="M25" s="1372"/>
      <c r="N25" s="1372"/>
      <c r="O25" s="1372"/>
      <c r="P25" s="1372"/>
      <c r="Q25" s="1372"/>
      <c r="R25" s="1372"/>
      <c r="S25" s="1372"/>
      <c r="T25" s="1372"/>
      <c r="U25" s="1372"/>
      <c r="V25" s="1372"/>
      <c r="W25" s="1372"/>
      <c r="X25" s="1372"/>
      <c r="Y25" s="1372"/>
      <c r="Z25" s="1372"/>
      <c r="AA25" s="1372"/>
      <c r="AB25" s="137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72"/>
      <c r="D26" s="1372"/>
      <c r="E26" s="1372"/>
      <c r="F26" s="1372"/>
      <c r="G26" s="1372"/>
      <c r="H26" s="1372"/>
      <c r="I26" s="1372"/>
      <c r="J26" s="1372"/>
      <c r="K26" s="1372"/>
      <c r="L26" s="1372"/>
      <c r="M26" s="1372"/>
      <c r="N26" s="1372"/>
      <c r="O26" s="1372"/>
      <c r="P26" s="1372"/>
      <c r="Q26" s="1372"/>
      <c r="R26" s="1372"/>
      <c r="S26" s="1372"/>
      <c r="T26" s="1372"/>
      <c r="U26" s="1372"/>
      <c r="V26" s="1372"/>
      <c r="W26" s="1372"/>
      <c r="X26" s="1372"/>
      <c r="Y26" s="1372"/>
      <c r="Z26" s="1372"/>
      <c r="AA26" s="1372"/>
      <c r="AB26" s="137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5.5"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5">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5">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5">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5">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5">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5">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5">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5">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5">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5">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5">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5">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5">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5">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5">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5">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5">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5">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5">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5">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5">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5">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5">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5">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5">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5">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5">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5">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5">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5">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5">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5">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5">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5">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5">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5">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5">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5">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5">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5">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5">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5">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5">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5">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5">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5">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5">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5">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5">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5">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5">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5">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5">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5">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5">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5">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5">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5">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5">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5">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5">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5">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5">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5">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5">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5">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5">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5">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5">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5">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5">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5">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5">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5">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5">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5">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5">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5">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5">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5">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5">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5">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5">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5">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5">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5">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5">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5">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5">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5">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5">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5">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5">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5">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5">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5">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5">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5">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5">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5">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5">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5">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5">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5">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5">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5">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5">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5">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5">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5">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5">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5">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5">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260350</xdr:colOff>
                    <xdr:row>3</xdr:row>
                    <xdr:rowOff>57150</xdr:rowOff>
                  </from>
                  <to>
                    <xdr:col>27</xdr:col>
                    <xdr:colOff>222250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opLeftCell="A930" workbookViewId="0">
      <selection activeCell="R558" sqref="R558:T558"/>
    </sheetView>
  </sheetViews>
  <sheetFormatPr defaultColWidth="9.1796875" defaultRowHeight="0" customHeight="1" zeroHeight="1"/>
  <cols>
    <col min="1" max="1" width="1.26953125" style="772" customWidth="1"/>
    <col min="2" max="2" width="3.7265625" style="88" customWidth="1"/>
    <col min="3" max="3" width="3.81640625" style="88" customWidth="1"/>
    <col min="4" max="5" width="4.453125" style="88" customWidth="1"/>
    <col min="6" max="6" width="7.7265625" style="88" customWidth="1"/>
    <col min="7" max="8" width="3.7265625" style="88" customWidth="1"/>
    <col min="9" max="9" width="3.54296875" style="88" customWidth="1"/>
    <col min="10" max="10" width="3.7265625" style="88" customWidth="1"/>
    <col min="11" max="11" width="4.453125" style="88" customWidth="1"/>
    <col min="12" max="12" width="3.81640625" style="88" customWidth="1"/>
    <col min="13" max="23" width="3.7265625" style="88" customWidth="1"/>
    <col min="24" max="24" width="5.1796875" style="88" customWidth="1"/>
    <col min="25" max="27" width="3.7265625" style="88" customWidth="1"/>
    <col min="28" max="28" width="2.81640625" style="88" customWidth="1"/>
    <col min="29" max="38" width="3.7265625" style="88" customWidth="1"/>
    <col min="39" max="39" width="4.1796875" style="88" customWidth="1"/>
    <col min="40" max="46" width="3.7265625" style="88" customWidth="1"/>
    <col min="47" max="47" width="5.26953125" style="88" customWidth="1"/>
    <col min="48" max="48" width="4.81640625" style="88" customWidth="1"/>
    <col min="49" max="49" width="3" style="88" customWidth="1"/>
    <col min="50" max="53" width="5" style="88" customWidth="1"/>
    <col min="54" max="54" width="1.26953125" style="88" customWidth="1"/>
    <col min="55" max="55" width="3.453125" style="88" customWidth="1"/>
    <col min="56" max="56" width="2.7265625" style="88" customWidth="1"/>
    <col min="57" max="57" width="7.54296875" style="767" customWidth="1"/>
    <col min="58" max="58" width="3.453125" style="88" customWidth="1"/>
    <col min="59" max="16384" width="9.1796875" style="88"/>
  </cols>
  <sheetData>
    <row r="1" spans="1:85" s="4" customFormat="1" ht="5.15" customHeight="1" thickBot="1">
      <c r="A1" s="770" t="s">
        <v>166</v>
      </c>
      <c r="B1" s="685"/>
      <c r="BA1" s="287"/>
      <c r="BD1" s="173"/>
      <c r="BE1" s="773"/>
      <c r="BF1" s="173"/>
      <c r="BG1" s="173"/>
      <c r="BH1" s="173"/>
    </row>
    <row r="2" spans="1:85" s="3" customFormat="1" ht="15" customHeight="1">
      <c r="A2" s="770"/>
      <c r="B2" s="748"/>
      <c r="C2" s="1572" t="s">
        <v>1140</v>
      </c>
      <c r="D2" s="1572"/>
      <c r="E2" s="1572"/>
      <c r="F2" s="1572"/>
      <c r="G2" s="1572"/>
      <c r="H2" s="1572"/>
      <c r="I2" s="1572"/>
      <c r="J2" s="1572"/>
      <c r="K2" s="1572"/>
      <c r="L2" s="1572"/>
      <c r="M2" s="1572"/>
      <c r="N2" s="1572"/>
      <c r="O2" s="1572"/>
      <c r="P2" s="1572"/>
      <c r="Q2" s="1572"/>
      <c r="R2" s="1572"/>
      <c r="S2" s="1572"/>
      <c r="T2" s="1572"/>
      <c r="U2" s="1572"/>
      <c r="V2" s="1572"/>
      <c r="W2" s="1572"/>
      <c r="X2" s="1572"/>
      <c r="Y2" s="1572"/>
      <c r="Z2" s="1572"/>
      <c r="AA2" s="1572"/>
      <c r="AB2" s="1572"/>
      <c r="AC2" s="1572"/>
      <c r="AD2" s="1572"/>
      <c r="AE2" s="1572"/>
      <c r="AF2" s="1572"/>
      <c r="AG2" s="1572"/>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573"/>
      <c r="D3" s="1573"/>
      <c r="E3" s="1573"/>
      <c r="F3" s="1573"/>
      <c r="G3" s="1573"/>
      <c r="H3" s="1573"/>
      <c r="I3" s="1573"/>
      <c r="J3" s="1573"/>
      <c r="K3" s="1573"/>
      <c r="L3" s="1573"/>
      <c r="M3" s="1573"/>
      <c r="N3" s="1573"/>
      <c r="O3" s="1573"/>
      <c r="P3" s="1573"/>
      <c r="Q3" s="1573"/>
      <c r="R3" s="1573"/>
      <c r="S3" s="1573"/>
      <c r="T3" s="1573"/>
      <c r="U3" s="1573"/>
      <c r="V3" s="1573"/>
      <c r="W3" s="1573"/>
      <c r="X3" s="1573"/>
      <c r="Y3" s="1573"/>
      <c r="Z3" s="1573"/>
      <c r="AA3" s="1573"/>
      <c r="AB3" s="1573"/>
      <c r="AC3" s="1573"/>
      <c r="AD3" s="1573"/>
      <c r="AE3" s="1573"/>
      <c r="AF3" s="1573"/>
      <c r="AG3" s="1573"/>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573"/>
      <c r="D4" s="1573"/>
      <c r="E4" s="1573"/>
      <c r="F4" s="1573"/>
      <c r="G4" s="1573"/>
      <c r="H4" s="1573"/>
      <c r="I4" s="1573"/>
      <c r="J4" s="1573"/>
      <c r="K4" s="1573"/>
      <c r="L4" s="1573"/>
      <c r="M4" s="1573"/>
      <c r="N4" s="1573"/>
      <c r="O4" s="1573"/>
      <c r="P4" s="1573"/>
      <c r="Q4" s="1573"/>
      <c r="R4" s="1573"/>
      <c r="S4" s="1573"/>
      <c r="T4" s="1573"/>
      <c r="U4" s="1573"/>
      <c r="V4" s="1573"/>
      <c r="W4" s="1573"/>
      <c r="X4" s="1573"/>
      <c r="Y4" s="1573"/>
      <c r="Z4" s="1573"/>
      <c r="AA4" s="1573"/>
      <c r="AB4" s="1573"/>
      <c r="AC4" s="1573"/>
      <c r="AD4" s="1573"/>
      <c r="AE4" s="1573"/>
      <c r="AF4" s="1573"/>
      <c r="AG4" s="1573"/>
      <c r="AH4" s="752"/>
      <c r="AI4" s="1574" t="s">
        <v>1195</v>
      </c>
      <c r="AJ4" s="1573"/>
      <c r="AK4" s="1573"/>
      <c r="AO4" s="746"/>
      <c r="AP4" s="749"/>
      <c r="AQ4" s="749"/>
      <c r="AR4" s="749"/>
      <c r="AS4" s="1577" t="s">
        <v>1191</v>
      </c>
      <c r="AT4" s="1577"/>
      <c r="AU4" s="1577"/>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49999999999999" customHeight="1">
      <c r="A5" s="770"/>
      <c r="B5" s="1575" t="s">
        <v>1196</v>
      </c>
      <c r="C5" s="1576"/>
      <c r="D5" s="1576"/>
      <c r="E5" s="1576"/>
      <c r="F5" s="1576"/>
      <c r="G5" s="1576"/>
      <c r="H5" s="1576"/>
      <c r="I5" s="1576"/>
      <c r="J5" s="1576"/>
      <c r="K5" s="1576"/>
      <c r="L5" s="1576"/>
      <c r="M5" s="1576"/>
      <c r="N5" s="1576"/>
      <c r="O5" s="1576"/>
      <c r="P5" s="1576"/>
      <c r="Q5" s="1576"/>
      <c r="R5" s="1576"/>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70" customHeight="1">
      <c r="A6" s="770"/>
      <c r="B6" s="747"/>
      <c r="C6" s="1434" t="s">
        <v>8533</v>
      </c>
      <c r="D6" s="1434"/>
      <c r="E6" s="1434"/>
      <c r="F6" s="1434"/>
      <c r="G6" s="1434"/>
      <c r="H6" s="1434"/>
      <c r="I6" s="1434"/>
      <c r="J6" s="1434"/>
      <c r="K6" s="1434"/>
      <c r="L6" s="1434"/>
      <c r="M6" s="1434"/>
      <c r="N6" s="1434"/>
      <c r="O6" s="1434"/>
      <c r="P6" s="1434"/>
      <c r="Q6" s="1434"/>
      <c r="R6" s="1434"/>
      <c r="S6" s="1434"/>
      <c r="T6" s="1434"/>
      <c r="U6" s="1434"/>
      <c r="V6" s="1434"/>
      <c r="W6" s="1434"/>
      <c r="X6" s="1434"/>
      <c r="Y6" s="1434"/>
      <c r="Z6" s="1434"/>
      <c r="AA6" s="1434"/>
      <c r="AB6" s="1434"/>
      <c r="AC6" s="1434"/>
      <c r="AD6" s="1434"/>
      <c r="AE6" s="1434"/>
      <c r="AF6" s="1434"/>
      <c r="AG6" s="1434"/>
      <c r="AH6" s="1434"/>
      <c r="AI6" s="1434"/>
      <c r="AJ6" s="1434"/>
      <c r="AK6" s="1434"/>
      <c r="AL6" s="1434"/>
      <c r="AM6" s="1434"/>
      <c r="AN6" s="1434"/>
      <c r="AO6" s="1434"/>
      <c r="AP6" s="1434"/>
      <c r="AQ6" s="1434"/>
      <c r="AR6" s="1434"/>
      <c r="AS6" s="1434"/>
      <c r="AT6" s="305"/>
      <c r="AU6" s="1433" t="s">
        <v>7680</v>
      </c>
      <c r="AV6" s="1433"/>
      <c r="AW6" s="1433"/>
      <c r="AX6" s="1433"/>
      <c r="AY6" s="1433"/>
      <c r="AZ6" s="1433"/>
      <c r="BA6" s="1433"/>
      <c r="BB6" s="1433"/>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74" t="s">
        <v>119</v>
      </c>
      <c r="D7" s="1474"/>
      <c r="E7" s="1474"/>
      <c r="F7" s="1474"/>
      <c r="G7" s="1474"/>
      <c r="H7" s="1474"/>
      <c r="I7" s="147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528"/>
      <c r="AY7" s="1528"/>
      <c r="AZ7" s="1528"/>
      <c r="BA7" s="1528"/>
      <c r="BB7" s="1528"/>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74"/>
      <c r="D8" s="1474"/>
      <c r="E8" s="1474"/>
      <c r="F8" s="1474"/>
      <c r="G8" s="1474"/>
      <c r="H8" s="1474"/>
      <c r="I8" s="147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528"/>
      <c r="AY8" s="1528"/>
      <c r="AZ8" s="1528"/>
      <c r="BA8" s="1528"/>
      <c r="BB8" s="1528"/>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44" t="s">
        <v>1138</v>
      </c>
      <c r="D10" s="1444"/>
      <c r="E10" s="1444"/>
      <c r="F10" s="144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44"/>
      <c r="D11" s="1444"/>
      <c r="E11" s="1444"/>
      <c r="F11" s="1444"/>
      <c r="G11" s="191"/>
      <c r="H11" s="191"/>
      <c r="I11" s="1440" t="s">
        <v>8122</v>
      </c>
      <c r="J11" s="1440"/>
      <c r="K11" s="1440"/>
      <c r="L11" s="1440"/>
      <c r="M11" s="1440"/>
      <c r="N11" s="1440"/>
      <c r="O11" s="1440"/>
      <c r="P11" s="1440"/>
      <c r="Q11" s="1440"/>
      <c r="R11" s="1440"/>
      <c r="S11" s="1440"/>
      <c r="T11" s="1440"/>
      <c r="U11" s="1440"/>
      <c r="V11" s="1440"/>
      <c r="W11" s="1440"/>
      <c r="X11" s="1440"/>
      <c r="Y11" s="1440"/>
      <c r="Z11" s="1440"/>
      <c r="AA11" s="1440"/>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44"/>
      <c r="D12" s="1444"/>
      <c r="E12" s="1444"/>
      <c r="F12" s="1444"/>
      <c r="G12" s="191"/>
      <c r="H12" s="191"/>
      <c r="I12" s="1440"/>
      <c r="J12" s="1440"/>
      <c r="K12" s="1440"/>
      <c r="L12" s="1440"/>
      <c r="M12" s="1440"/>
      <c r="N12" s="1440"/>
      <c r="O12" s="1440"/>
      <c r="P12" s="1440"/>
      <c r="Q12" s="1440"/>
      <c r="R12" s="1440"/>
      <c r="S12" s="1440"/>
      <c r="T12" s="1440"/>
      <c r="U12" s="1440"/>
      <c r="V12" s="1440"/>
      <c r="W12" s="1440"/>
      <c r="X12" s="1440"/>
      <c r="Y12" s="1440"/>
      <c r="Z12" s="1440"/>
      <c r="AA12" s="1440"/>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44"/>
      <c r="D13" s="1444"/>
      <c r="E13" s="1444"/>
      <c r="F13" s="144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75" t="s">
        <v>3345</v>
      </c>
      <c r="Y14" s="1475"/>
      <c r="Z14" s="1475"/>
      <c r="AA14" s="1475"/>
      <c r="AB14" s="1475"/>
      <c r="AC14" s="1475"/>
      <c r="AD14" s="1475"/>
      <c r="AE14" s="1475"/>
      <c r="AF14" s="1475"/>
      <c r="AG14" s="1475"/>
      <c r="AH14" s="1475"/>
      <c r="AI14" s="1475"/>
      <c r="AJ14" s="1475"/>
      <c r="AK14" s="1475"/>
      <c r="AL14" s="1475"/>
      <c r="AM14" s="1475"/>
      <c r="AN14" s="1475"/>
      <c r="AO14" s="1475"/>
      <c r="AQ14" s="196"/>
      <c r="AR14" s="196"/>
      <c r="AS14" s="1475" t="s">
        <v>343</v>
      </c>
      <c r="AT14" s="1475"/>
      <c r="AU14" s="1475"/>
      <c r="AV14" s="1475"/>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58" t="s">
        <v>1183</v>
      </c>
      <c r="X16" s="1358"/>
      <c r="Y16" s="1358"/>
      <c r="Z16" s="1358"/>
      <c r="AA16" s="1358"/>
      <c r="AB16" s="1358"/>
      <c r="AC16" s="319"/>
      <c r="AD16" s="1358" t="s">
        <v>371</v>
      </c>
      <c r="AE16" s="1358"/>
      <c r="AF16" s="1358"/>
      <c r="AG16" s="1358"/>
      <c r="AH16" s="327"/>
      <c r="AI16" s="458"/>
      <c r="AJ16" s="1358" t="s">
        <v>608</v>
      </c>
      <c r="AK16" s="1358"/>
      <c r="AL16" s="1358"/>
      <c r="AM16" s="458"/>
      <c r="AN16" s="1569" t="s">
        <v>1139</v>
      </c>
      <c r="AO16" s="1569"/>
      <c r="AP16" s="1569"/>
      <c r="AQ16" s="458"/>
      <c r="AS16" s="1358" t="s">
        <v>464</v>
      </c>
      <c r="AT16" s="1358"/>
      <c r="AU16" s="1358"/>
      <c r="AV16" s="1358"/>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538" t="s">
        <v>1245</v>
      </c>
      <c r="K18" s="1539"/>
      <c r="L18" s="1539"/>
      <c r="M18" s="1539"/>
      <c r="N18" s="1539"/>
      <c r="O18" s="1539"/>
      <c r="P18" s="1539"/>
      <c r="Q18" s="1539"/>
      <c r="R18" s="1539"/>
      <c r="S18" s="1539"/>
      <c r="T18" s="1539"/>
      <c r="U18" s="1540"/>
      <c r="X18" s="1421" t="s">
        <v>14</v>
      </c>
      <c r="Y18" s="1435"/>
      <c r="Z18" s="1435"/>
      <c r="AA18" s="1422"/>
      <c r="AB18" s="290"/>
      <c r="AC18" s="474"/>
      <c r="AD18" s="1541" t="s">
        <v>525</v>
      </c>
      <c r="AE18" s="1541"/>
      <c r="AF18" s="1541"/>
      <c r="AG18" s="1541"/>
      <c r="AH18" s="474"/>
      <c r="AI18" s="476"/>
      <c r="AJ18" s="1542">
        <v>0</v>
      </c>
      <c r="AK18" s="1543"/>
      <c r="AL18" s="1544"/>
      <c r="AN18" s="1421">
        <v>744</v>
      </c>
      <c r="AO18" s="1422"/>
      <c r="AP18" s="195" t="s">
        <v>420</v>
      </c>
      <c r="AS18" s="1368">
        <f>'Control Panel'!S883</f>
        <v>0</v>
      </c>
      <c r="AT18" s="1369"/>
      <c r="AU18" s="1369"/>
      <c r="AV18" s="1370"/>
      <c r="AX18" s="1571">
        <f>'Control Panel'!T883</f>
        <v>0</v>
      </c>
      <c r="AY18" s="1571"/>
      <c r="AZ18" s="1571"/>
      <c r="BA18" s="1571"/>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538" t="s">
        <v>1246</v>
      </c>
      <c r="K20" s="1539"/>
      <c r="L20" s="1539"/>
      <c r="M20" s="1539"/>
      <c r="N20" s="1539"/>
      <c r="O20" s="1539"/>
      <c r="P20" s="1539"/>
      <c r="Q20" s="1539"/>
      <c r="R20" s="1539"/>
      <c r="S20" s="1539"/>
      <c r="T20" s="1539"/>
      <c r="U20" s="1540"/>
      <c r="X20" s="1421" t="s">
        <v>14</v>
      </c>
      <c r="Y20" s="1435"/>
      <c r="Z20" s="1435"/>
      <c r="AA20" s="1422"/>
      <c r="AB20" s="290"/>
      <c r="AC20" s="474"/>
      <c r="AD20" s="1541" t="s">
        <v>525</v>
      </c>
      <c r="AE20" s="1541"/>
      <c r="AF20" s="1541"/>
      <c r="AG20" s="1541"/>
      <c r="AH20" s="474"/>
      <c r="AI20" s="476"/>
      <c r="AJ20" s="1421">
        <v>1</v>
      </c>
      <c r="AK20" s="1435"/>
      <c r="AL20" s="1422"/>
      <c r="AN20" s="1421">
        <v>744</v>
      </c>
      <c r="AO20" s="1422"/>
      <c r="AP20" s="195" t="s">
        <v>420</v>
      </c>
      <c r="AS20" s="1368">
        <f>'Control Panel'!S884</f>
        <v>0.09</v>
      </c>
      <c r="AT20" s="1369"/>
      <c r="AU20" s="1369"/>
      <c r="AV20" s="1370"/>
      <c r="AX20" s="1571">
        <f>'Control Panel'!T884</f>
        <v>66.959999999999994</v>
      </c>
      <c r="AY20" s="1571"/>
      <c r="AZ20" s="1571"/>
      <c r="BA20" s="1571"/>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538" t="s">
        <v>1247</v>
      </c>
      <c r="K22" s="1539"/>
      <c r="L22" s="1539"/>
      <c r="M22" s="1539"/>
      <c r="N22" s="1539"/>
      <c r="O22" s="1539"/>
      <c r="P22" s="1539"/>
      <c r="Q22" s="1539"/>
      <c r="R22" s="1539"/>
      <c r="S22" s="1539"/>
      <c r="T22" s="1539"/>
      <c r="U22" s="1540"/>
      <c r="X22" s="1421" t="s">
        <v>14</v>
      </c>
      <c r="Y22" s="1435"/>
      <c r="Z22" s="1435"/>
      <c r="AA22" s="1422"/>
      <c r="AB22" s="290"/>
      <c r="AC22" s="474"/>
      <c r="AD22" s="1541" t="s">
        <v>525</v>
      </c>
      <c r="AE22" s="1541"/>
      <c r="AF22" s="1541"/>
      <c r="AG22" s="1541"/>
      <c r="AH22" s="474"/>
      <c r="AI22" s="476"/>
      <c r="AJ22" s="1421">
        <v>0</v>
      </c>
      <c r="AK22" s="1435"/>
      <c r="AL22" s="1422"/>
      <c r="AN22" s="1421">
        <v>744</v>
      </c>
      <c r="AO22" s="1422"/>
      <c r="AP22" s="195" t="s">
        <v>420</v>
      </c>
      <c r="AS22" s="1368">
        <f>'Control Panel'!S885</f>
        <v>0</v>
      </c>
      <c r="AT22" s="1369"/>
      <c r="AU22" s="1369"/>
      <c r="AV22" s="1370"/>
      <c r="AX22" s="1571">
        <f>'Control Panel'!T885</f>
        <v>0</v>
      </c>
      <c r="AY22" s="1571"/>
      <c r="AZ22" s="1571"/>
      <c r="BA22" s="1571"/>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538" t="s">
        <v>1248</v>
      </c>
      <c r="K24" s="1539"/>
      <c r="L24" s="1539"/>
      <c r="M24" s="1539"/>
      <c r="N24" s="1539"/>
      <c r="O24" s="1539"/>
      <c r="P24" s="1539"/>
      <c r="Q24" s="1539"/>
      <c r="R24" s="1539"/>
      <c r="S24" s="1539"/>
      <c r="T24" s="1539"/>
      <c r="U24" s="1540"/>
      <c r="X24" s="1421" t="s">
        <v>14</v>
      </c>
      <c r="Y24" s="1435"/>
      <c r="Z24" s="1435"/>
      <c r="AA24" s="1422"/>
      <c r="AB24" s="290"/>
      <c r="AC24" s="474"/>
      <c r="AD24" s="1541" t="s">
        <v>525</v>
      </c>
      <c r="AE24" s="1541"/>
      <c r="AF24" s="1541"/>
      <c r="AG24" s="1541"/>
      <c r="AH24" s="474"/>
      <c r="AI24" s="476"/>
      <c r="AJ24" s="1421">
        <v>3</v>
      </c>
      <c r="AK24" s="1435"/>
      <c r="AL24" s="1422"/>
      <c r="AN24" s="1421">
        <v>25</v>
      </c>
      <c r="AO24" s="1422"/>
      <c r="AP24" s="195" t="s">
        <v>420</v>
      </c>
      <c r="AS24" s="1368">
        <f>'Control Panel'!S886</f>
        <v>1.08</v>
      </c>
      <c r="AT24" s="1369"/>
      <c r="AU24" s="1369"/>
      <c r="AV24" s="1370"/>
      <c r="AX24" s="1571">
        <f>'Control Panel'!T886</f>
        <v>27</v>
      </c>
      <c r="AY24" s="1571"/>
      <c r="AZ24" s="1571"/>
      <c r="BA24" s="1571"/>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538" t="s">
        <v>1249</v>
      </c>
      <c r="K26" s="1539"/>
      <c r="L26" s="1539"/>
      <c r="M26" s="1539"/>
      <c r="N26" s="1539"/>
      <c r="O26" s="1539"/>
      <c r="P26" s="1539"/>
      <c r="Q26" s="1539"/>
      <c r="R26" s="1539"/>
      <c r="S26" s="1539"/>
      <c r="T26" s="1539"/>
      <c r="U26" s="1540"/>
      <c r="X26" s="1421" t="s">
        <v>14</v>
      </c>
      <c r="Y26" s="1435"/>
      <c r="Z26" s="1435"/>
      <c r="AA26" s="1422"/>
      <c r="AB26" s="290"/>
      <c r="AC26" s="474"/>
      <c r="AD26" s="1541" t="s">
        <v>525</v>
      </c>
      <c r="AE26" s="1541"/>
      <c r="AF26" s="1541"/>
      <c r="AG26" s="1541"/>
      <c r="AH26" s="474"/>
      <c r="AI26" s="476"/>
      <c r="AJ26" s="1421">
        <v>0</v>
      </c>
      <c r="AK26" s="1435"/>
      <c r="AL26" s="1422"/>
      <c r="AN26" s="1421">
        <v>744</v>
      </c>
      <c r="AO26" s="1422"/>
      <c r="AP26" s="195" t="s">
        <v>420</v>
      </c>
      <c r="AS26" s="1368">
        <f>'Control Panel'!S887</f>
        <v>0</v>
      </c>
      <c r="AT26" s="1369"/>
      <c r="AU26" s="1369"/>
      <c r="AV26" s="1370"/>
      <c r="AX26" s="1571">
        <f>'Control Panel'!T887</f>
        <v>0</v>
      </c>
      <c r="AY26" s="1571"/>
      <c r="AZ26" s="1571"/>
      <c r="BA26" s="1571"/>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538" t="s">
        <v>1250</v>
      </c>
      <c r="K30" s="1539"/>
      <c r="L30" s="1539"/>
      <c r="M30" s="1539"/>
      <c r="N30" s="1539"/>
      <c r="O30" s="1539"/>
      <c r="P30" s="1539"/>
      <c r="Q30" s="1539"/>
      <c r="R30" s="1539"/>
      <c r="S30" s="1539"/>
      <c r="T30" s="1539"/>
      <c r="U30" s="1540"/>
      <c r="X30" s="1421" t="s">
        <v>14</v>
      </c>
      <c r="Y30" s="1435"/>
      <c r="Z30" s="1435"/>
      <c r="AA30" s="1422"/>
      <c r="AB30" s="290"/>
      <c r="AC30" s="474"/>
      <c r="AD30" s="1541" t="s">
        <v>525</v>
      </c>
      <c r="AE30" s="1541"/>
      <c r="AF30" s="1541"/>
      <c r="AG30" s="1541"/>
      <c r="AH30" s="474"/>
      <c r="AI30" s="476"/>
      <c r="AJ30" s="1421">
        <v>0</v>
      </c>
      <c r="AK30" s="1435"/>
      <c r="AL30" s="1422"/>
      <c r="AN30" s="1421">
        <v>744</v>
      </c>
      <c r="AO30" s="1422"/>
      <c r="AP30" s="195" t="s">
        <v>420</v>
      </c>
      <c r="AS30" s="1368">
        <f>'Control Panel'!S888</f>
        <v>0</v>
      </c>
      <c r="AT30" s="1369"/>
      <c r="AU30" s="1369"/>
      <c r="AV30" s="1370"/>
      <c r="AX30" s="1571">
        <f>'Control Panel'!T888</f>
        <v>0</v>
      </c>
      <c r="AY30" s="1571"/>
      <c r="AZ30" s="1571"/>
      <c r="BA30" s="1571"/>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538" t="s">
        <v>1251</v>
      </c>
      <c r="K32" s="1539"/>
      <c r="L32" s="1539"/>
      <c r="M32" s="1539"/>
      <c r="N32" s="1539"/>
      <c r="O32" s="1539"/>
      <c r="P32" s="1539"/>
      <c r="Q32" s="1539"/>
      <c r="R32" s="1539"/>
      <c r="S32" s="1539"/>
      <c r="T32" s="1539"/>
      <c r="U32" s="1540"/>
      <c r="X32" s="1421" t="s">
        <v>14</v>
      </c>
      <c r="Y32" s="1435"/>
      <c r="Z32" s="1435"/>
      <c r="AA32" s="1422"/>
      <c r="AB32" s="290"/>
      <c r="AC32" s="474"/>
      <c r="AD32" s="1541" t="s">
        <v>525</v>
      </c>
      <c r="AE32" s="1541"/>
      <c r="AF32" s="1541"/>
      <c r="AG32" s="1541"/>
      <c r="AH32" s="474"/>
      <c r="AI32" s="476"/>
      <c r="AJ32" s="1421">
        <v>0</v>
      </c>
      <c r="AK32" s="1435"/>
      <c r="AL32" s="1422"/>
      <c r="AN32" s="1421">
        <v>744</v>
      </c>
      <c r="AO32" s="1422"/>
      <c r="AP32" s="195" t="s">
        <v>420</v>
      </c>
      <c r="AS32" s="1368">
        <f>'Control Panel'!S889</f>
        <v>0</v>
      </c>
      <c r="AT32" s="1369"/>
      <c r="AU32" s="1369"/>
      <c r="AV32" s="1370"/>
      <c r="AX32" s="1571">
        <f>'Control Panel'!T889</f>
        <v>0</v>
      </c>
      <c r="AY32" s="1571"/>
      <c r="AZ32" s="1571"/>
      <c r="BA32" s="1571"/>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538" t="s">
        <v>1252</v>
      </c>
      <c r="K34" s="1539"/>
      <c r="L34" s="1539"/>
      <c r="M34" s="1539"/>
      <c r="N34" s="1539"/>
      <c r="O34" s="1539"/>
      <c r="P34" s="1539"/>
      <c r="Q34" s="1539"/>
      <c r="R34" s="1539"/>
      <c r="S34" s="1539"/>
      <c r="T34" s="1539"/>
      <c r="U34" s="1540"/>
      <c r="X34" s="1421" t="s">
        <v>14</v>
      </c>
      <c r="Y34" s="1435"/>
      <c r="Z34" s="1435"/>
      <c r="AA34" s="1422"/>
      <c r="AB34" s="290"/>
      <c r="AC34" s="474"/>
      <c r="AD34" s="1541" t="s">
        <v>525</v>
      </c>
      <c r="AE34" s="1541"/>
      <c r="AF34" s="1541"/>
      <c r="AG34" s="1541"/>
      <c r="AH34" s="474"/>
      <c r="AI34" s="476"/>
      <c r="AJ34" s="1421">
        <v>0</v>
      </c>
      <c r="AK34" s="1435"/>
      <c r="AL34" s="1422"/>
      <c r="AN34" s="1421">
        <v>744</v>
      </c>
      <c r="AO34" s="1422"/>
      <c r="AP34" s="195" t="s">
        <v>420</v>
      </c>
      <c r="AS34" s="1368">
        <f>'Control Panel'!S890</f>
        <v>0</v>
      </c>
      <c r="AT34" s="1369"/>
      <c r="AU34" s="1369"/>
      <c r="AV34" s="1370"/>
      <c r="AX34" s="1571">
        <f>'Control Panel'!T890</f>
        <v>0</v>
      </c>
      <c r="AY34" s="1571"/>
      <c r="AZ34" s="1571"/>
      <c r="BA34" s="1571"/>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538" t="s">
        <v>1253</v>
      </c>
      <c r="K38" s="1539"/>
      <c r="L38" s="1539"/>
      <c r="M38" s="1539"/>
      <c r="N38" s="1539"/>
      <c r="O38" s="1539"/>
      <c r="P38" s="1539"/>
      <c r="Q38" s="1539"/>
      <c r="R38" s="1539"/>
      <c r="S38" s="1539"/>
      <c r="T38" s="1539"/>
      <c r="U38" s="1540"/>
      <c r="X38" s="1421" t="s">
        <v>14</v>
      </c>
      <c r="Y38" s="1435"/>
      <c r="Z38" s="1435"/>
      <c r="AA38" s="1422"/>
      <c r="AB38" s="290"/>
      <c r="AC38" s="474"/>
      <c r="AD38" s="1541" t="s">
        <v>525</v>
      </c>
      <c r="AE38" s="1541"/>
      <c r="AF38" s="1541"/>
      <c r="AG38" s="1541"/>
      <c r="AH38" s="474"/>
      <c r="AI38" s="476"/>
      <c r="AJ38" s="1421">
        <v>0</v>
      </c>
      <c r="AK38" s="1435"/>
      <c r="AL38" s="1422"/>
      <c r="AN38" s="1421">
        <v>744</v>
      </c>
      <c r="AO38" s="1422"/>
      <c r="AP38" s="195" t="s">
        <v>420</v>
      </c>
      <c r="AS38" s="1368">
        <f>'Control Panel'!S891</f>
        <v>0</v>
      </c>
      <c r="AT38" s="1369"/>
      <c r="AU38" s="1369"/>
      <c r="AV38" s="1370"/>
      <c r="AX38" s="1571">
        <f>'Control Panel'!T891</f>
        <v>0</v>
      </c>
      <c r="AY38" s="1571"/>
      <c r="AZ38" s="1571"/>
      <c r="BA38" s="1571"/>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538" t="s">
        <v>1254</v>
      </c>
      <c r="K40" s="1539"/>
      <c r="L40" s="1539"/>
      <c r="M40" s="1539"/>
      <c r="N40" s="1539"/>
      <c r="O40" s="1539"/>
      <c r="P40" s="1539"/>
      <c r="Q40" s="1539"/>
      <c r="R40" s="1539"/>
      <c r="S40" s="1539"/>
      <c r="T40" s="1539"/>
      <c r="U40" s="1540"/>
      <c r="X40" s="1421" t="s">
        <v>14</v>
      </c>
      <c r="Y40" s="1435"/>
      <c r="Z40" s="1435"/>
      <c r="AA40" s="1422"/>
      <c r="AB40" s="290"/>
      <c r="AC40" s="474"/>
      <c r="AD40" s="1541" t="s">
        <v>525</v>
      </c>
      <c r="AE40" s="1541"/>
      <c r="AF40" s="1541"/>
      <c r="AG40" s="1541"/>
      <c r="AH40" s="474"/>
      <c r="AI40" s="476"/>
      <c r="AJ40" s="1421">
        <v>0</v>
      </c>
      <c r="AK40" s="1435"/>
      <c r="AL40" s="1422"/>
      <c r="AN40" s="1421">
        <v>744</v>
      </c>
      <c r="AO40" s="1422"/>
      <c r="AP40" s="195" t="s">
        <v>420</v>
      </c>
      <c r="AS40" s="1368">
        <f>'Control Panel'!S892</f>
        <v>0</v>
      </c>
      <c r="AT40" s="1369"/>
      <c r="AU40" s="1369"/>
      <c r="AV40" s="1370"/>
      <c r="AX40" s="1571">
        <f>'Control Panel'!T892</f>
        <v>0</v>
      </c>
      <c r="AY40" s="1571"/>
      <c r="AZ40" s="1571"/>
      <c r="BA40" s="1571"/>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367" t="s">
        <v>289</v>
      </c>
      <c r="AP42" s="1367"/>
      <c r="AQ42" s="1367"/>
      <c r="AR42" s="1367"/>
      <c r="AS42" s="1367"/>
      <c r="AT42" s="1367"/>
      <c r="AU42" s="1367"/>
      <c r="AV42" s="1367"/>
      <c r="AW42" s="1367"/>
      <c r="AX42" s="1473">
        <f>'Control Panel'!T893</f>
        <v>93.96</v>
      </c>
      <c r="AY42" s="1473"/>
      <c r="AZ42" s="1473"/>
      <c r="BA42" s="1473"/>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94" t="s">
        <v>466</v>
      </c>
      <c r="AM43" s="1394"/>
      <c r="AN43" s="1394"/>
      <c r="AO43" s="1394"/>
      <c r="AP43" s="1394"/>
      <c r="AQ43" s="1394"/>
      <c r="AR43" s="1394"/>
      <c r="AS43" s="1394"/>
      <c r="AT43" s="1394"/>
      <c r="AU43" s="1394"/>
      <c r="AV43" s="1394"/>
      <c r="AW43" s="1394"/>
      <c r="AX43" s="1570">
        <f>'Control Panel'!S893</f>
        <v>1.1700000000000002</v>
      </c>
      <c r="AY43" s="1570"/>
      <c r="AZ43" s="1570"/>
      <c r="BA43" s="1570"/>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3"/>
      <c r="D45" s="1353"/>
      <c r="E45" s="1353"/>
      <c r="F45" s="1353"/>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3"/>
      <c r="D46" s="1353"/>
      <c r="E46" s="1353"/>
      <c r="F46" s="1353"/>
      <c r="G46" s="161"/>
      <c r="H46" s="457"/>
      <c r="I46" s="1536" t="s">
        <v>559</v>
      </c>
      <c r="J46" s="1536"/>
      <c r="K46" s="1536"/>
      <c r="L46" s="1536"/>
      <c r="M46" s="1536"/>
      <c r="N46" s="1536"/>
      <c r="O46" s="1536"/>
      <c r="P46" s="1536"/>
      <c r="Q46" s="1536"/>
      <c r="R46" s="1536"/>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535"/>
      <c r="AQ46" s="1535"/>
      <c r="AR46" s="1535"/>
      <c r="AS46" s="1535"/>
      <c r="AT46" s="1535"/>
      <c r="AU46" s="1535"/>
      <c r="AV46" s="153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3"/>
      <c r="D47" s="1353"/>
      <c r="E47" s="1353"/>
      <c r="F47" s="1353"/>
      <c r="G47" s="161"/>
      <c r="H47" s="457"/>
      <c r="I47" s="1536"/>
      <c r="J47" s="1536"/>
      <c r="K47" s="1536"/>
      <c r="L47" s="1536"/>
      <c r="M47" s="1536"/>
      <c r="N47" s="1536"/>
      <c r="O47" s="1536"/>
      <c r="P47" s="1536"/>
      <c r="Q47" s="1536"/>
      <c r="R47" s="1536"/>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535"/>
      <c r="AQ47" s="1535"/>
      <c r="AR47" s="1535"/>
      <c r="AS47" s="1535"/>
      <c r="AT47" s="1535"/>
      <c r="AU47" s="1535"/>
      <c r="AV47" s="153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3"/>
      <c r="D48" s="1353"/>
      <c r="E48" s="1353"/>
      <c r="F48" s="1353"/>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75" t="s">
        <v>359</v>
      </c>
      <c r="Y49" s="1475"/>
      <c r="Z49" s="1475"/>
      <c r="AA49" s="1475"/>
      <c r="AB49" s="1475"/>
      <c r="AC49" s="1475"/>
      <c r="AD49" s="1475"/>
      <c r="AE49" s="1475"/>
      <c r="AF49" s="1475"/>
      <c r="AG49" s="1475"/>
      <c r="AH49" s="1475"/>
      <c r="AI49" s="1475"/>
      <c r="AJ49" s="1475"/>
      <c r="AK49" s="1475"/>
      <c r="AL49" s="1475"/>
      <c r="AM49" s="1475"/>
      <c r="AN49" s="1475"/>
      <c r="AO49" s="1475"/>
      <c r="AS49" s="1475" t="s">
        <v>343</v>
      </c>
      <c r="AT49" s="1475"/>
      <c r="AU49" s="1475"/>
      <c r="AV49" s="1475"/>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67" t="s">
        <v>1183</v>
      </c>
      <c r="Y51" s="1567"/>
      <c r="Z51" s="1567"/>
      <c r="AA51" s="1567"/>
      <c r="AB51" s="1567"/>
      <c r="AC51" s="458"/>
      <c r="AD51" s="1358" t="s">
        <v>358</v>
      </c>
      <c r="AE51" s="1358"/>
      <c r="AF51" s="1358"/>
      <c r="AG51" s="1358"/>
      <c r="AH51" s="458"/>
      <c r="AI51" s="458"/>
      <c r="AJ51" s="1358" t="s">
        <v>608</v>
      </c>
      <c r="AK51" s="1358"/>
      <c r="AL51" s="1358"/>
      <c r="AM51" s="458"/>
      <c r="AN51" s="1569" t="s">
        <v>309</v>
      </c>
      <c r="AO51" s="1569"/>
      <c r="AP51" s="1569"/>
      <c r="AQ51" s="458"/>
      <c r="AS51" s="1358" t="s">
        <v>464</v>
      </c>
      <c r="AT51" s="1358"/>
      <c r="AU51" s="1358"/>
      <c r="AV51" s="1358"/>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538" t="s">
        <v>1245</v>
      </c>
      <c r="K53" s="1539"/>
      <c r="L53" s="1539"/>
      <c r="M53" s="1539"/>
      <c r="N53" s="1539"/>
      <c r="O53" s="1539"/>
      <c r="P53" s="1539"/>
      <c r="Q53" s="1539"/>
      <c r="R53" s="1539"/>
      <c r="S53" s="1539"/>
      <c r="T53" s="1539"/>
      <c r="U53" s="1540"/>
      <c r="W53" s="477"/>
      <c r="X53" s="1421" t="s">
        <v>14</v>
      </c>
      <c r="Y53" s="1435"/>
      <c r="Z53" s="1435"/>
      <c r="AA53" s="1422"/>
      <c r="AB53" s="290"/>
      <c r="AC53" s="476"/>
      <c r="AD53" s="1421" t="s">
        <v>14</v>
      </c>
      <c r="AE53" s="1435"/>
      <c r="AF53" s="1435"/>
      <c r="AG53" s="1422"/>
      <c r="AJ53" s="1421">
        <v>0</v>
      </c>
      <c r="AK53" s="1435"/>
      <c r="AL53" s="1422"/>
      <c r="AN53" s="1421">
        <v>744</v>
      </c>
      <c r="AO53" s="1422"/>
      <c r="AP53" s="195" t="s">
        <v>420</v>
      </c>
      <c r="AS53" s="1368">
        <f>'Control Panel'!U1311</f>
        <v>0</v>
      </c>
      <c r="AT53" s="1369"/>
      <c r="AU53" s="1369"/>
      <c r="AV53" s="1370"/>
      <c r="AX53" s="1420">
        <f>'Control Panel'!V1311</f>
        <v>0</v>
      </c>
      <c r="AY53" s="1420"/>
      <c r="AZ53" s="1420"/>
      <c r="BA53" s="1420"/>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538" t="s">
        <v>1246</v>
      </c>
      <c r="K55" s="1539"/>
      <c r="L55" s="1539"/>
      <c r="M55" s="1539"/>
      <c r="N55" s="1539"/>
      <c r="O55" s="1539"/>
      <c r="P55" s="1539"/>
      <c r="Q55" s="1539"/>
      <c r="R55" s="1539"/>
      <c r="S55" s="1539"/>
      <c r="T55" s="1539"/>
      <c r="U55" s="1540"/>
      <c r="W55" s="477"/>
      <c r="X55" s="1421" t="s">
        <v>14</v>
      </c>
      <c r="Y55" s="1435"/>
      <c r="Z55" s="1435"/>
      <c r="AA55" s="1422"/>
      <c r="AB55" s="290"/>
      <c r="AC55" s="476"/>
      <c r="AD55" s="1421" t="s">
        <v>14</v>
      </c>
      <c r="AE55" s="1435"/>
      <c r="AF55" s="1435"/>
      <c r="AG55" s="1422"/>
      <c r="AJ55" s="1421">
        <v>0</v>
      </c>
      <c r="AK55" s="1435"/>
      <c r="AL55" s="1422"/>
      <c r="AN55" s="1421">
        <v>744</v>
      </c>
      <c r="AO55" s="1422"/>
      <c r="AP55" s="195" t="s">
        <v>420</v>
      </c>
      <c r="AS55" s="1368">
        <f>'Control Panel'!U1312</f>
        <v>0</v>
      </c>
      <c r="AT55" s="1369"/>
      <c r="AU55" s="1369"/>
      <c r="AV55" s="1370"/>
      <c r="AX55" s="1420">
        <f>'Control Panel'!V1312</f>
        <v>0</v>
      </c>
      <c r="AY55" s="1420"/>
      <c r="AZ55" s="1420"/>
      <c r="BA55" s="1420"/>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538" t="s">
        <v>1247</v>
      </c>
      <c r="K57" s="1539"/>
      <c r="L57" s="1539"/>
      <c r="M57" s="1539"/>
      <c r="N57" s="1539"/>
      <c r="O57" s="1539"/>
      <c r="P57" s="1539"/>
      <c r="Q57" s="1539"/>
      <c r="R57" s="1539"/>
      <c r="S57" s="1539"/>
      <c r="T57" s="1539"/>
      <c r="U57" s="1540"/>
      <c r="W57" s="477"/>
      <c r="X57" s="1421" t="s">
        <v>14</v>
      </c>
      <c r="Y57" s="1435"/>
      <c r="Z57" s="1435"/>
      <c r="AA57" s="1422"/>
      <c r="AB57" s="290"/>
      <c r="AC57" s="476"/>
      <c r="AD57" s="1421" t="s">
        <v>14</v>
      </c>
      <c r="AE57" s="1435"/>
      <c r="AF57" s="1435"/>
      <c r="AG57" s="1422"/>
      <c r="AJ57" s="1421">
        <v>0</v>
      </c>
      <c r="AK57" s="1435"/>
      <c r="AL57" s="1422"/>
      <c r="AN57" s="1421">
        <v>744</v>
      </c>
      <c r="AO57" s="1422"/>
      <c r="AP57" s="195" t="s">
        <v>420</v>
      </c>
      <c r="AS57" s="1368">
        <f>'Control Panel'!U1313</f>
        <v>0</v>
      </c>
      <c r="AT57" s="1369"/>
      <c r="AU57" s="1369"/>
      <c r="AV57" s="1370"/>
      <c r="AX57" s="1420">
        <f>'Control Panel'!V1313</f>
        <v>0</v>
      </c>
      <c r="AY57" s="1420"/>
      <c r="AZ57" s="1420"/>
      <c r="BA57" s="1420"/>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538" t="s">
        <v>1248</v>
      </c>
      <c r="K59" s="1539"/>
      <c r="L59" s="1539"/>
      <c r="M59" s="1539"/>
      <c r="N59" s="1539"/>
      <c r="O59" s="1539"/>
      <c r="P59" s="1539"/>
      <c r="Q59" s="1539"/>
      <c r="R59" s="1539"/>
      <c r="S59" s="1539"/>
      <c r="T59" s="1539"/>
      <c r="U59" s="1540"/>
      <c r="W59" s="477"/>
      <c r="X59" s="1421" t="s">
        <v>14</v>
      </c>
      <c r="Y59" s="1435"/>
      <c r="Z59" s="1435"/>
      <c r="AA59" s="1422"/>
      <c r="AB59" s="290"/>
      <c r="AC59" s="476"/>
      <c r="AD59" s="1421" t="s">
        <v>14</v>
      </c>
      <c r="AE59" s="1435"/>
      <c r="AF59" s="1435"/>
      <c r="AG59" s="1422"/>
      <c r="AJ59" s="1421">
        <v>0</v>
      </c>
      <c r="AK59" s="1435"/>
      <c r="AL59" s="1422"/>
      <c r="AN59" s="1421">
        <v>744</v>
      </c>
      <c r="AO59" s="1422"/>
      <c r="AP59" s="195" t="s">
        <v>420</v>
      </c>
      <c r="AS59" s="1368">
        <f>'Control Panel'!U1314</f>
        <v>0</v>
      </c>
      <c r="AT59" s="1369"/>
      <c r="AU59" s="1369"/>
      <c r="AV59" s="1370"/>
      <c r="AX59" s="1420">
        <f>'Control Panel'!V1314</f>
        <v>0</v>
      </c>
      <c r="AY59" s="1420"/>
      <c r="AZ59" s="1420"/>
      <c r="BA59" s="1420"/>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538" t="s">
        <v>1249</v>
      </c>
      <c r="K61" s="1539"/>
      <c r="L61" s="1539"/>
      <c r="M61" s="1539"/>
      <c r="N61" s="1539"/>
      <c r="O61" s="1539"/>
      <c r="P61" s="1539"/>
      <c r="Q61" s="1539"/>
      <c r="R61" s="1539"/>
      <c r="S61" s="1539"/>
      <c r="T61" s="1539"/>
      <c r="U61" s="1540"/>
      <c r="W61" s="477"/>
      <c r="X61" s="1421" t="s">
        <v>14</v>
      </c>
      <c r="Y61" s="1435"/>
      <c r="Z61" s="1435"/>
      <c r="AA61" s="1422"/>
      <c r="AB61" s="290"/>
      <c r="AC61" s="476"/>
      <c r="AD61" s="1421" t="s">
        <v>14</v>
      </c>
      <c r="AE61" s="1435"/>
      <c r="AF61" s="1435"/>
      <c r="AG61" s="1422"/>
      <c r="AJ61" s="1421">
        <v>0</v>
      </c>
      <c r="AK61" s="1435"/>
      <c r="AL61" s="1422"/>
      <c r="AN61" s="1421">
        <v>744</v>
      </c>
      <c r="AO61" s="1422"/>
      <c r="AP61" s="195" t="s">
        <v>420</v>
      </c>
      <c r="AS61" s="1368">
        <f>'Control Panel'!U1315</f>
        <v>0</v>
      </c>
      <c r="AT61" s="1369"/>
      <c r="AU61" s="1369"/>
      <c r="AV61" s="1370"/>
      <c r="AX61" s="1420">
        <f>'Control Panel'!V1315</f>
        <v>0</v>
      </c>
      <c r="AY61" s="1420"/>
      <c r="AZ61" s="1420"/>
      <c r="BA61" s="1420"/>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538" t="s">
        <v>1250</v>
      </c>
      <c r="K65" s="1539"/>
      <c r="L65" s="1539"/>
      <c r="M65" s="1539"/>
      <c r="N65" s="1539"/>
      <c r="O65" s="1539"/>
      <c r="P65" s="1539"/>
      <c r="Q65" s="1539"/>
      <c r="R65" s="1539"/>
      <c r="S65" s="1539"/>
      <c r="T65" s="1539"/>
      <c r="U65" s="1540"/>
      <c r="W65" s="477"/>
      <c r="X65" s="1421" t="s">
        <v>14</v>
      </c>
      <c r="Y65" s="1435"/>
      <c r="Z65" s="1435"/>
      <c r="AA65" s="1422"/>
      <c r="AB65" s="290"/>
      <c r="AC65" s="476"/>
      <c r="AD65" s="1421" t="s">
        <v>14</v>
      </c>
      <c r="AE65" s="1435"/>
      <c r="AF65" s="1435"/>
      <c r="AG65" s="1422"/>
      <c r="AJ65" s="1421">
        <v>0</v>
      </c>
      <c r="AK65" s="1435"/>
      <c r="AL65" s="1422"/>
      <c r="AN65" s="1421">
        <v>744</v>
      </c>
      <c r="AO65" s="1422"/>
      <c r="AP65" s="195" t="s">
        <v>420</v>
      </c>
      <c r="AS65" s="1368">
        <f>'Control Panel'!U1316</f>
        <v>0</v>
      </c>
      <c r="AT65" s="1369"/>
      <c r="AU65" s="1369"/>
      <c r="AV65" s="1370"/>
      <c r="AX65" s="1420">
        <f>'Control Panel'!V1316</f>
        <v>0</v>
      </c>
      <c r="AY65" s="1420"/>
      <c r="AZ65" s="1420"/>
      <c r="BA65" s="1420"/>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538" t="s">
        <v>1251</v>
      </c>
      <c r="K67" s="1539"/>
      <c r="L67" s="1539"/>
      <c r="M67" s="1539"/>
      <c r="N67" s="1539"/>
      <c r="O67" s="1539"/>
      <c r="P67" s="1539"/>
      <c r="Q67" s="1539"/>
      <c r="R67" s="1539"/>
      <c r="S67" s="1539"/>
      <c r="T67" s="1539"/>
      <c r="U67" s="1540"/>
      <c r="W67" s="477"/>
      <c r="X67" s="1421" t="s">
        <v>14</v>
      </c>
      <c r="Y67" s="1435"/>
      <c r="Z67" s="1435"/>
      <c r="AA67" s="1422"/>
      <c r="AB67" s="290"/>
      <c r="AC67" s="476"/>
      <c r="AD67" s="1421" t="s">
        <v>14</v>
      </c>
      <c r="AE67" s="1435"/>
      <c r="AF67" s="1435"/>
      <c r="AG67" s="1422"/>
      <c r="AJ67" s="1421">
        <v>0</v>
      </c>
      <c r="AK67" s="1435"/>
      <c r="AL67" s="1422"/>
      <c r="AN67" s="1421">
        <v>744</v>
      </c>
      <c r="AO67" s="1422"/>
      <c r="AP67" s="195" t="s">
        <v>420</v>
      </c>
      <c r="AS67" s="1368">
        <f>'Control Panel'!U1317</f>
        <v>0</v>
      </c>
      <c r="AT67" s="1369"/>
      <c r="AU67" s="1369"/>
      <c r="AV67" s="1370"/>
      <c r="AX67" s="1420">
        <f>'Control Panel'!V1317</f>
        <v>0</v>
      </c>
      <c r="AY67" s="1420"/>
      <c r="AZ67" s="1420"/>
      <c r="BA67" s="1420"/>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538" t="s">
        <v>1252</v>
      </c>
      <c r="K69" s="1539"/>
      <c r="L69" s="1539"/>
      <c r="M69" s="1539"/>
      <c r="N69" s="1539"/>
      <c r="O69" s="1539"/>
      <c r="P69" s="1539"/>
      <c r="Q69" s="1539"/>
      <c r="R69" s="1539"/>
      <c r="S69" s="1539"/>
      <c r="T69" s="1539"/>
      <c r="U69" s="1540"/>
      <c r="W69" s="477"/>
      <c r="X69" s="1421" t="s">
        <v>14</v>
      </c>
      <c r="Y69" s="1435"/>
      <c r="Z69" s="1435"/>
      <c r="AA69" s="1422"/>
      <c r="AB69" s="290"/>
      <c r="AC69" s="476"/>
      <c r="AD69" s="1421" t="s">
        <v>14</v>
      </c>
      <c r="AE69" s="1435"/>
      <c r="AF69" s="1435"/>
      <c r="AG69" s="1422"/>
      <c r="AJ69" s="1421">
        <v>0</v>
      </c>
      <c r="AK69" s="1435"/>
      <c r="AL69" s="1422"/>
      <c r="AN69" s="1421">
        <v>744</v>
      </c>
      <c r="AO69" s="1422"/>
      <c r="AP69" s="195" t="s">
        <v>420</v>
      </c>
      <c r="AS69" s="1368">
        <f>'Control Panel'!U1318</f>
        <v>0</v>
      </c>
      <c r="AT69" s="1369"/>
      <c r="AU69" s="1369"/>
      <c r="AV69" s="1370"/>
      <c r="AX69" s="1420">
        <f>'Control Panel'!V1318</f>
        <v>0</v>
      </c>
      <c r="AY69" s="1420"/>
      <c r="AZ69" s="1420"/>
      <c r="BA69" s="1420"/>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538" t="s">
        <v>1253</v>
      </c>
      <c r="K73" s="1539"/>
      <c r="L73" s="1539"/>
      <c r="M73" s="1539"/>
      <c r="N73" s="1539"/>
      <c r="O73" s="1539"/>
      <c r="P73" s="1539"/>
      <c r="Q73" s="1539"/>
      <c r="R73" s="1539"/>
      <c r="S73" s="1539"/>
      <c r="T73" s="1539"/>
      <c r="U73" s="1540"/>
      <c r="W73" s="477"/>
      <c r="X73" s="1421" t="s">
        <v>14</v>
      </c>
      <c r="Y73" s="1435"/>
      <c r="Z73" s="1435"/>
      <c r="AA73" s="1422"/>
      <c r="AB73" s="290"/>
      <c r="AC73" s="476"/>
      <c r="AD73" s="1421" t="s">
        <v>14</v>
      </c>
      <c r="AE73" s="1435"/>
      <c r="AF73" s="1435"/>
      <c r="AG73" s="1422"/>
      <c r="AJ73" s="1421">
        <v>0</v>
      </c>
      <c r="AK73" s="1435"/>
      <c r="AL73" s="1422"/>
      <c r="AN73" s="1421">
        <v>744</v>
      </c>
      <c r="AO73" s="1422"/>
      <c r="AP73" s="195" t="s">
        <v>420</v>
      </c>
      <c r="AS73" s="1368">
        <f>'Control Panel'!U1319</f>
        <v>0</v>
      </c>
      <c r="AT73" s="1369"/>
      <c r="AU73" s="1369"/>
      <c r="AV73" s="1370"/>
      <c r="AX73" s="1420">
        <f>'Control Panel'!V1319</f>
        <v>0</v>
      </c>
      <c r="AY73" s="1420"/>
      <c r="AZ73" s="1420"/>
      <c r="BA73" s="1420"/>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538" t="s">
        <v>1254</v>
      </c>
      <c r="K75" s="1539"/>
      <c r="L75" s="1539"/>
      <c r="M75" s="1539"/>
      <c r="N75" s="1539"/>
      <c r="O75" s="1539"/>
      <c r="P75" s="1539"/>
      <c r="Q75" s="1539"/>
      <c r="R75" s="1539"/>
      <c r="S75" s="1539"/>
      <c r="T75" s="1539"/>
      <c r="U75" s="1540"/>
      <c r="W75" s="477"/>
      <c r="X75" s="1421" t="s">
        <v>14</v>
      </c>
      <c r="Y75" s="1435"/>
      <c r="Z75" s="1435"/>
      <c r="AA75" s="1422"/>
      <c r="AB75" s="290"/>
      <c r="AC75" s="476"/>
      <c r="AD75" s="1421" t="s">
        <v>14</v>
      </c>
      <c r="AE75" s="1435"/>
      <c r="AF75" s="1435"/>
      <c r="AG75" s="1422"/>
      <c r="AJ75" s="1421">
        <v>0</v>
      </c>
      <c r="AK75" s="1435"/>
      <c r="AL75" s="1422"/>
      <c r="AN75" s="1421">
        <v>744</v>
      </c>
      <c r="AO75" s="1422"/>
      <c r="AP75" s="195" t="s">
        <v>420</v>
      </c>
      <c r="AS75" s="1368">
        <f>'Control Panel'!U1320</f>
        <v>0</v>
      </c>
      <c r="AT75" s="1369"/>
      <c r="AU75" s="1369"/>
      <c r="AV75" s="1370"/>
      <c r="AX75" s="1420">
        <f>'Control Panel'!V1320</f>
        <v>0</v>
      </c>
      <c r="AY75" s="1420"/>
      <c r="AZ75" s="1420"/>
      <c r="BA75" s="1420"/>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99"/>
      <c r="U77" s="1399"/>
      <c r="V77" s="1399"/>
      <c r="W77" s="1399"/>
      <c r="X77" s="1399"/>
      <c r="Y77" s="1399"/>
      <c r="Z77" s="194"/>
      <c r="AA77" s="161"/>
      <c r="AB77" s="161"/>
      <c r="AC77" s="1399"/>
      <c r="AD77" s="1399"/>
      <c r="AE77" s="1399"/>
      <c r="AF77" s="1399"/>
      <c r="AG77" s="1399"/>
      <c r="AH77" s="1399"/>
      <c r="AI77" s="161"/>
      <c r="AJ77" s="161"/>
      <c r="AK77" s="161"/>
      <c r="AL77" s="1390" t="s">
        <v>346</v>
      </c>
      <c r="AM77" s="1390"/>
      <c r="AN77" s="1390"/>
      <c r="AO77" s="1390"/>
      <c r="AP77" s="1390"/>
      <c r="AQ77" s="1390"/>
      <c r="AR77" s="1390"/>
      <c r="AS77" s="1390"/>
      <c r="AT77" s="1390"/>
      <c r="AU77" s="1390"/>
      <c r="AV77" s="1390"/>
      <c r="AW77" s="1390"/>
      <c r="AX77" s="1473">
        <f>'Control Panel'!V1321</f>
        <v>0</v>
      </c>
      <c r="AY77" s="1473"/>
      <c r="AZ77" s="1473"/>
      <c r="BA77" s="1473"/>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94" t="s">
        <v>465</v>
      </c>
      <c r="AM79" s="1394"/>
      <c r="AN79" s="1394"/>
      <c r="AO79" s="1394"/>
      <c r="AP79" s="1394"/>
      <c r="AQ79" s="1394"/>
      <c r="AR79" s="1394"/>
      <c r="AS79" s="1394"/>
      <c r="AT79" s="1394"/>
      <c r="AU79" s="1394"/>
      <c r="AV79" s="1394"/>
      <c r="AW79" s="1394"/>
      <c r="AX79" s="1530">
        <f>'Control Panel'!U1321</f>
        <v>0</v>
      </c>
      <c r="AY79" s="1530"/>
      <c r="AZ79" s="1530"/>
      <c r="BA79" s="1530"/>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98"/>
      <c r="AD80" s="1398"/>
      <c r="AE80" s="1398"/>
      <c r="AF80" s="1398"/>
      <c r="AG80" s="1398"/>
      <c r="AH80" s="1398"/>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40" t="s">
        <v>560</v>
      </c>
      <c r="J83" s="1440"/>
      <c r="K83" s="1440"/>
      <c r="L83" s="1440"/>
      <c r="M83" s="1440"/>
      <c r="N83" s="1440"/>
      <c r="O83" s="1440"/>
      <c r="P83" s="1440"/>
      <c r="Q83" s="1440"/>
      <c r="R83" s="1440"/>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535"/>
      <c r="AQ83" s="1535"/>
      <c r="AR83" s="1535"/>
      <c r="AS83" s="1535"/>
      <c r="AT83" s="1535"/>
      <c r="AU83" s="1535"/>
      <c r="AV83" s="153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40"/>
      <c r="J84" s="1440"/>
      <c r="K84" s="1440"/>
      <c r="L84" s="1440"/>
      <c r="M84" s="1440"/>
      <c r="N84" s="1440"/>
      <c r="O84" s="1440"/>
      <c r="P84" s="1440"/>
      <c r="Q84" s="1440"/>
      <c r="R84" s="1440"/>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535"/>
      <c r="AQ84" s="1535"/>
      <c r="AR84" s="1535"/>
      <c r="AS84" s="1535"/>
      <c r="AT84" s="1535"/>
      <c r="AU84" s="1535"/>
      <c r="AV84" s="153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75" t="s">
        <v>3348</v>
      </c>
      <c r="Y86" s="1475"/>
      <c r="Z86" s="1475"/>
      <c r="AA86" s="1475"/>
      <c r="AB86" s="1475"/>
      <c r="AC86" s="1475"/>
      <c r="AD86" s="1475"/>
      <c r="AE86" s="1475"/>
      <c r="AF86" s="1475"/>
      <c r="AG86" s="1475"/>
      <c r="AH86" s="1475"/>
      <c r="AI86" s="1475"/>
      <c r="AJ86" s="1475"/>
      <c r="AK86" s="1475"/>
      <c r="AL86" s="1475"/>
      <c r="AM86" s="1475"/>
      <c r="AN86" s="1475"/>
      <c r="AO86" s="1475"/>
      <c r="AR86" s="1475" t="s">
        <v>343</v>
      </c>
      <c r="AS86" s="1475"/>
      <c r="AT86" s="1475"/>
      <c r="AU86" s="1475"/>
      <c r="AV86" s="1475"/>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58" t="s">
        <v>1183</v>
      </c>
      <c r="X88" s="1358"/>
      <c r="Y88" s="1358"/>
      <c r="Z88" s="1358"/>
      <c r="AA88" s="1358"/>
      <c r="AB88" s="1358"/>
      <c r="AD88" s="1378" t="s">
        <v>358</v>
      </c>
      <c r="AE88" s="1378"/>
      <c r="AF88" s="1378"/>
      <c r="AG88" s="1378"/>
      <c r="AH88" s="1378"/>
      <c r="AI88" s="458"/>
      <c r="AJ88" s="1358" t="s">
        <v>608</v>
      </c>
      <c r="AK88" s="1358"/>
      <c r="AL88" s="1358"/>
      <c r="AM88" s="458"/>
      <c r="AN88" s="1358" t="s">
        <v>309</v>
      </c>
      <c r="AO88" s="1358"/>
      <c r="AP88" s="1358"/>
      <c r="AS88" s="1358" t="s">
        <v>464</v>
      </c>
      <c r="AT88" s="1358"/>
      <c r="AU88" s="1358"/>
      <c r="AV88" s="1358"/>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532" t="s">
        <v>1245</v>
      </c>
      <c r="K90" s="1533"/>
      <c r="L90" s="1533"/>
      <c r="M90" s="1533"/>
      <c r="N90" s="1533"/>
      <c r="O90" s="1533"/>
      <c r="P90" s="1533"/>
      <c r="Q90" s="1533"/>
      <c r="R90" s="1533"/>
      <c r="S90" s="1533"/>
      <c r="T90" s="1533"/>
      <c r="U90" s="1534"/>
      <c r="X90" s="1421" t="s">
        <v>14</v>
      </c>
      <c r="Y90" s="1435"/>
      <c r="Z90" s="1435"/>
      <c r="AA90" s="1422"/>
      <c r="AD90" s="1421" t="s">
        <v>14</v>
      </c>
      <c r="AE90" s="1435"/>
      <c r="AF90" s="1435"/>
      <c r="AG90" s="1422"/>
      <c r="AJ90" s="1421">
        <v>0</v>
      </c>
      <c r="AK90" s="1435"/>
      <c r="AL90" s="1422"/>
      <c r="AN90" s="1421">
        <v>744</v>
      </c>
      <c r="AO90" s="1422"/>
      <c r="AP90" s="195" t="s">
        <v>420</v>
      </c>
      <c r="AS90" s="1368">
        <f>'Control Panel'!T1361</f>
        <v>0</v>
      </c>
      <c r="AT90" s="1369"/>
      <c r="AU90" s="1369"/>
      <c r="AV90" s="1370"/>
      <c r="AX90" s="1420">
        <f>'Control Panel'!U1361</f>
        <v>0</v>
      </c>
      <c r="AY90" s="1420"/>
      <c r="AZ90" s="1420"/>
      <c r="BA90" s="1420"/>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532" t="s">
        <v>1246</v>
      </c>
      <c r="K92" s="1533"/>
      <c r="L92" s="1533"/>
      <c r="M92" s="1533"/>
      <c r="N92" s="1533"/>
      <c r="O92" s="1533"/>
      <c r="P92" s="1533"/>
      <c r="Q92" s="1533"/>
      <c r="R92" s="1533"/>
      <c r="S92" s="1533"/>
      <c r="T92" s="1533"/>
      <c r="U92" s="1534"/>
      <c r="X92" s="1421" t="s">
        <v>14</v>
      </c>
      <c r="Y92" s="1435"/>
      <c r="Z92" s="1435"/>
      <c r="AA92" s="1422"/>
      <c r="AD92" s="1421" t="s">
        <v>14</v>
      </c>
      <c r="AE92" s="1435"/>
      <c r="AF92" s="1435"/>
      <c r="AG92" s="1422"/>
      <c r="AJ92" s="1421">
        <v>0</v>
      </c>
      <c r="AK92" s="1435"/>
      <c r="AL92" s="1422"/>
      <c r="AN92" s="1421">
        <v>744</v>
      </c>
      <c r="AO92" s="1422"/>
      <c r="AP92" s="195" t="s">
        <v>420</v>
      </c>
      <c r="AS92" s="1368">
        <f>'Control Panel'!T1362</f>
        <v>0</v>
      </c>
      <c r="AT92" s="1369"/>
      <c r="AU92" s="1369"/>
      <c r="AV92" s="1370"/>
      <c r="AX92" s="1420">
        <f>'Control Panel'!U1362</f>
        <v>0</v>
      </c>
      <c r="AY92" s="1420"/>
      <c r="AZ92" s="1420"/>
      <c r="BA92" s="1420"/>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532" t="s">
        <v>1247</v>
      </c>
      <c r="K94" s="1533"/>
      <c r="L94" s="1533"/>
      <c r="M94" s="1533"/>
      <c r="N94" s="1533"/>
      <c r="O94" s="1533"/>
      <c r="P94" s="1533"/>
      <c r="Q94" s="1533"/>
      <c r="R94" s="1533"/>
      <c r="S94" s="1533"/>
      <c r="T94" s="1533"/>
      <c r="U94" s="1534"/>
      <c r="X94" s="1421" t="s">
        <v>14</v>
      </c>
      <c r="Y94" s="1435"/>
      <c r="Z94" s="1435"/>
      <c r="AA94" s="1422"/>
      <c r="AD94" s="1421" t="s">
        <v>14</v>
      </c>
      <c r="AE94" s="1435"/>
      <c r="AF94" s="1435"/>
      <c r="AG94" s="1422"/>
      <c r="AJ94" s="1421">
        <v>0</v>
      </c>
      <c r="AK94" s="1435"/>
      <c r="AL94" s="1422"/>
      <c r="AN94" s="1421">
        <v>744</v>
      </c>
      <c r="AO94" s="1422"/>
      <c r="AP94" s="195" t="s">
        <v>420</v>
      </c>
      <c r="AS94" s="1368">
        <f>'Control Panel'!T1363</f>
        <v>0</v>
      </c>
      <c r="AT94" s="1369"/>
      <c r="AU94" s="1369"/>
      <c r="AV94" s="1370"/>
      <c r="AX94" s="1420">
        <f>'Control Panel'!U1363</f>
        <v>0</v>
      </c>
      <c r="AY94" s="1420"/>
      <c r="AZ94" s="1420"/>
      <c r="BA94" s="1420"/>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532" t="s">
        <v>1248</v>
      </c>
      <c r="K96" s="1533"/>
      <c r="L96" s="1533"/>
      <c r="M96" s="1533"/>
      <c r="N96" s="1533"/>
      <c r="O96" s="1533"/>
      <c r="P96" s="1533"/>
      <c r="Q96" s="1533"/>
      <c r="R96" s="1533"/>
      <c r="S96" s="1533"/>
      <c r="T96" s="1533"/>
      <c r="U96" s="1534"/>
      <c r="X96" s="1421" t="s">
        <v>14</v>
      </c>
      <c r="Y96" s="1435"/>
      <c r="Z96" s="1435"/>
      <c r="AA96" s="1422"/>
      <c r="AD96" s="1421" t="s">
        <v>14</v>
      </c>
      <c r="AE96" s="1435"/>
      <c r="AF96" s="1435"/>
      <c r="AG96" s="1422"/>
      <c r="AJ96" s="1421">
        <v>0</v>
      </c>
      <c r="AK96" s="1435"/>
      <c r="AL96" s="1422"/>
      <c r="AN96" s="1421">
        <v>744</v>
      </c>
      <c r="AO96" s="1422"/>
      <c r="AP96" s="195" t="s">
        <v>420</v>
      </c>
      <c r="AS96" s="1368">
        <f>'Control Panel'!T1364</f>
        <v>0</v>
      </c>
      <c r="AT96" s="1369"/>
      <c r="AU96" s="1369"/>
      <c r="AV96" s="1370"/>
      <c r="AX96" s="1420">
        <f>'Control Panel'!U1364</f>
        <v>0</v>
      </c>
      <c r="AY96" s="1420"/>
      <c r="AZ96" s="1420"/>
      <c r="BA96" s="1420"/>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532" t="s">
        <v>1249</v>
      </c>
      <c r="K98" s="1533"/>
      <c r="L98" s="1533"/>
      <c r="M98" s="1533"/>
      <c r="N98" s="1533"/>
      <c r="O98" s="1533"/>
      <c r="P98" s="1533"/>
      <c r="Q98" s="1533"/>
      <c r="R98" s="1533"/>
      <c r="S98" s="1533"/>
      <c r="T98" s="1533"/>
      <c r="U98" s="1534"/>
      <c r="X98" s="1421" t="s">
        <v>14</v>
      </c>
      <c r="Y98" s="1435"/>
      <c r="Z98" s="1435"/>
      <c r="AA98" s="1422"/>
      <c r="AD98" s="1421" t="s">
        <v>14</v>
      </c>
      <c r="AE98" s="1435"/>
      <c r="AF98" s="1435"/>
      <c r="AG98" s="1422"/>
      <c r="AJ98" s="1421">
        <v>0</v>
      </c>
      <c r="AK98" s="1435"/>
      <c r="AL98" s="1422"/>
      <c r="AN98" s="1421">
        <v>744</v>
      </c>
      <c r="AO98" s="1422"/>
      <c r="AP98" s="195" t="s">
        <v>420</v>
      </c>
      <c r="AS98" s="1368">
        <f>'Control Panel'!T1365</f>
        <v>0</v>
      </c>
      <c r="AT98" s="1369"/>
      <c r="AU98" s="1369"/>
      <c r="AV98" s="1370"/>
      <c r="AX98" s="1420">
        <f>'Control Panel'!U1365</f>
        <v>0</v>
      </c>
      <c r="AY98" s="1420"/>
      <c r="AZ98" s="1420"/>
      <c r="BA98" s="1420"/>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532" t="s">
        <v>1250</v>
      </c>
      <c r="K102" s="1533"/>
      <c r="L102" s="1533"/>
      <c r="M102" s="1533"/>
      <c r="N102" s="1533"/>
      <c r="O102" s="1533"/>
      <c r="P102" s="1533"/>
      <c r="Q102" s="1533"/>
      <c r="R102" s="1533"/>
      <c r="S102" s="1533"/>
      <c r="T102" s="1533"/>
      <c r="U102" s="1534"/>
      <c r="X102" s="1421" t="s">
        <v>14</v>
      </c>
      <c r="Y102" s="1435"/>
      <c r="Z102" s="1435"/>
      <c r="AA102" s="1422"/>
      <c r="AD102" s="1421" t="s">
        <v>14</v>
      </c>
      <c r="AE102" s="1435"/>
      <c r="AF102" s="1435"/>
      <c r="AG102" s="1422"/>
      <c r="AJ102" s="1421">
        <v>0</v>
      </c>
      <c r="AK102" s="1435"/>
      <c r="AL102" s="1422"/>
      <c r="AN102" s="1421">
        <v>744</v>
      </c>
      <c r="AO102" s="1422"/>
      <c r="AP102" s="195" t="s">
        <v>420</v>
      </c>
      <c r="AS102" s="1368">
        <f>'Control Panel'!T1366</f>
        <v>0</v>
      </c>
      <c r="AT102" s="1369"/>
      <c r="AU102" s="1369"/>
      <c r="AV102" s="1370"/>
      <c r="AX102" s="1420">
        <f>'Control Panel'!U1366</f>
        <v>0</v>
      </c>
      <c r="AY102" s="1420"/>
      <c r="AZ102" s="1420"/>
      <c r="BA102" s="1420"/>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532" t="s">
        <v>1251</v>
      </c>
      <c r="K104" s="1533"/>
      <c r="L104" s="1533"/>
      <c r="M104" s="1533"/>
      <c r="N104" s="1533"/>
      <c r="O104" s="1533"/>
      <c r="P104" s="1533"/>
      <c r="Q104" s="1533"/>
      <c r="R104" s="1533"/>
      <c r="S104" s="1533"/>
      <c r="T104" s="1533"/>
      <c r="U104" s="1534"/>
      <c r="X104" s="1421" t="s">
        <v>14</v>
      </c>
      <c r="Y104" s="1435"/>
      <c r="Z104" s="1435"/>
      <c r="AA104" s="1422"/>
      <c r="AD104" s="1421" t="s">
        <v>14</v>
      </c>
      <c r="AE104" s="1435"/>
      <c r="AF104" s="1435"/>
      <c r="AG104" s="1422"/>
      <c r="AJ104" s="1421">
        <v>0</v>
      </c>
      <c r="AK104" s="1435"/>
      <c r="AL104" s="1422"/>
      <c r="AN104" s="1421">
        <v>744</v>
      </c>
      <c r="AO104" s="1422"/>
      <c r="AP104" s="195" t="s">
        <v>420</v>
      </c>
      <c r="AS104" s="1368">
        <f>'Control Panel'!T1367</f>
        <v>0</v>
      </c>
      <c r="AT104" s="1369"/>
      <c r="AU104" s="1369"/>
      <c r="AV104" s="1370"/>
      <c r="AX104" s="1420">
        <f>'Control Panel'!U1367</f>
        <v>0</v>
      </c>
      <c r="AY104" s="1420"/>
      <c r="AZ104" s="1420"/>
      <c r="BA104" s="1420"/>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532" t="s">
        <v>1252</v>
      </c>
      <c r="K106" s="1533"/>
      <c r="L106" s="1533"/>
      <c r="M106" s="1533"/>
      <c r="N106" s="1533"/>
      <c r="O106" s="1533"/>
      <c r="P106" s="1533"/>
      <c r="Q106" s="1533"/>
      <c r="R106" s="1533"/>
      <c r="S106" s="1533"/>
      <c r="T106" s="1533"/>
      <c r="U106" s="1534"/>
      <c r="X106" s="1421" t="s">
        <v>14</v>
      </c>
      <c r="Y106" s="1435"/>
      <c r="Z106" s="1435"/>
      <c r="AA106" s="1422"/>
      <c r="AD106" s="1421" t="s">
        <v>14</v>
      </c>
      <c r="AE106" s="1435"/>
      <c r="AF106" s="1435"/>
      <c r="AG106" s="1422"/>
      <c r="AJ106" s="1421">
        <v>0</v>
      </c>
      <c r="AK106" s="1435"/>
      <c r="AL106" s="1422"/>
      <c r="AN106" s="1421">
        <v>744</v>
      </c>
      <c r="AO106" s="1422"/>
      <c r="AP106" s="195" t="s">
        <v>420</v>
      </c>
      <c r="AS106" s="1368">
        <f>'Control Panel'!T1368</f>
        <v>0</v>
      </c>
      <c r="AT106" s="1369"/>
      <c r="AU106" s="1369"/>
      <c r="AV106" s="1370"/>
      <c r="AX106" s="1420">
        <f>'Control Panel'!U1368</f>
        <v>0</v>
      </c>
      <c r="AY106" s="1420"/>
      <c r="AZ106" s="1420"/>
      <c r="BA106" s="1420"/>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532" t="s">
        <v>1253</v>
      </c>
      <c r="K110" s="1533"/>
      <c r="L110" s="1533"/>
      <c r="M110" s="1533"/>
      <c r="N110" s="1533"/>
      <c r="O110" s="1533"/>
      <c r="P110" s="1533"/>
      <c r="Q110" s="1533"/>
      <c r="R110" s="1533"/>
      <c r="S110" s="1533"/>
      <c r="T110" s="1533"/>
      <c r="U110" s="1534"/>
      <c r="X110" s="1421" t="s">
        <v>14</v>
      </c>
      <c r="Y110" s="1435"/>
      <c r="Z110" s="1435"/>
      <c r="AA110" s="1422"/>
      <c r="AD110" s="1421" t="s">
        <v>14</v>
      </c>
      <c r="AE110" s="1435"/>
      <c r="AF110" s="1435"/>
      <c r="AG110" s="1422"/>
      <c r="AJ110" s="1421">
        <v>0</v>
      </c>
      <c r="AK110" s="1435"/>
      <c r="AL110" s="1422"/>
      <c r="AN110" s="1421">
        <v>744</v>
      </c>
      <c r="AO110" s="1422"/>
      <c r="AP110" s="195" t="s">
        <v>420</v>
      </c>
      <c r="AS110" s="1368">
        <f>'Control Panel'!T1369</f>
        <v>0</v>
      </c>
      <c r="AT110" s="1369"/>
      <c r="AU110" s="1369"/>
      <c r="AV110" s="1370"/>
      <c r="AX110" s="1420">
        <f>'Control Panel'!U1369</f>
        <v>0</v>
      </c>
      <c r="AY110" s="1420"/>
      <c r="AZ110" s="1420"/>
      <c r="BA110" s="1420"/>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532" t="s">
        <v>1254</v>
      </c>
      <c r="K112" s="1533"/>
      <c r="L112" s="1533"/>
      <c r="M112" s="1533"/>
      <c r="N112" s="1533"/>
      <c r="O112" s="1533"/>
      <c r="P112" s="1533"/>
      <c r="Q112" s="1533"/>
      <c r="R112" s="1533"/>
      <c r="S112" s="1533"/>
      <c r="T112" s="1533"/>
      <c r="U112" s="1534"/>
      <c r="X112" s="1421" t="s">
        <v>14</v>
      </c>
      <c r="Y112" s="1435"/>
      <c r="Z112" s="1435"/>
      <c r="AA112" s="1422"/>
      <c r="AD112" s="1421" t="s">
        <v>14</v>
      </c>
      <c r="AE112" s="1435"/>
      <c r="AF112" s="1435"/>
      <c r="AG112" s="1422"/>
      <c r="AJ112" s="1421">
        <v>0</v>
      </c>
      <c r="AK112" s="1435"/>
      <c r="AL112" s="1422"/>
      <c r="AN112" s="1421">
        <v>744</v>
      </c>
      <c r="AO112" s="1422"/>
      <c r="AP112" s="195" t="s">
        <v>420</v>
      </c>
      <c r="AS112" s="1368">
        <f>'Control Panel'!T1370</f>
        <v>0</v>
      </c>
      <c r="AT112" s="1369"/>
      <c r="AU112" s="1369"/>
      <c r="AV112" s="1370"/>
      <c r="AX112" s="1420">
        <f>'Control Panel'!U1370</f>
        <v>0</v>
      </c>
      <c r="AY112" s="1420"/>
      <c r="AZ112" s="1420"/>
      <c r="BA112" s="1420"/>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99"/>
      <c r="U114" s="1399"/>
      <c r="V114" s="1399"/>
      <c r="W114" s="1399"/>
      <c r="X114" s="1399"/>
      <c r="Y114" s="1399"/>
      <c r="Z114" s="161"/>
      <c r="AA114" s="161"/>
      <c r="AB114" s="161"/>
      <c r="AC114" s="1399"/>
      <c r="AD114" s="1399"/>
      <c r="AE114" s="1399"/>
      <c r="AF114" s="1399"/>
      <c r="AG114" s="1399"/>
      <c r="AH114" s="1399"/>
      <c r="AI114" s="161"/>
      <c r="AJ114" s="161"/>
      <c r="AK114" s="161"/>
      <c r="AL114" s="161"/>
      <c r="AM114" s="161"/>
      <c r="AN114" s="161"/>
      <c r="AO114" s="1390" t="s">
        <v>344</v>
      </c>
      <c r="AP114" s="1390"/>
      <c r="AQ114" s="1390"/>
      <c r="AR114" s="1390"/>
      <c r="AS114" s="1390"/>
      <c r="AT114" s="1390"/>
      <c r="AU114" s="1390"/>
      <c r="AV114" s="1390"/>
      <c r="AW114" s="1390"/>
      <c r="AX114" s="1473">
        <f>'Control Panel'!U1371</f>
        <v>0</v>
      </c>
      <c r="AY114" s="1473"/>
      <c r="AZ114" s="1473"/>
      <c r="BA114" s="1473"/>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94" t="s">
        <v>467</v>
      </c>
      <c r="AN115" s="1394"/>
      <c r="AO115" s="1394"/>
      <c r="AP115" s="1394"/>
      <c r="AQ115" s="1394"/>
      <c r="AR115" s="1394"/>
      <c r="AS115" s="1394"/>
      <c r="AT115" s="1394"/>
      <c r="AU115" s="1394"/>
      <c r="AV115" s="1394"/>
      <c r="AW115" s="1394"/>
      <c r="AX115" s="1530">
        <f>'Control Panel'!T1371</f>
        <v>0</v>
      </c>
      <c r="AY115" s="1530"/>
      <c r="AZ115" s="1530"/>
      <c r="BA115" s="1530"/>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3"/>
      <c r="D117" s="1353"/>
      <c r="E117" s="1353"/>
      <c r="F117" s="1353"/>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3"/>
      <c r="D118" s="1353"/>
      <c r="E118" s="1353"/>
      <c r="F118" s="1353"/>
      <c r="G118" s="161"/>
      <c r="H118" s="161"/>
      <c r="I118" s="1440" t="s">
        <v>561</v>
      </c>
      <c r="J118" s="1440"/>
      <c r="K118" s="1440"/>
      <c r="L118" s="1440"/>
      <c r="M118" s="1440"/>
      <c r="N118" s="1440"/>
      <c r="O118" s="1440"/>
      <c r="P118" s="1440"/>
      <c r="Q118" s="1440"/>
      <c r="R118" s="1440"/>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535"/>
      <c r="AQ118" s="1535"/>
      <c r="AR118" s="1535"/>
      <c r="AS118" s="1535"/>
      <c r="AT118" s="1535"/>
      <c r="AU118" s="1535"/>
      <c r="AV118" s="153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3"/>
      <c r="D119" s="1353"/>
      <c r="E119" s="1353"/>
      <c r="F119" s="1353"/>
      <c r="G119" s="161"/>
      <c r="H119" s="161"/>
      <c r="I119" s="1440"/>
      <c r="J119" s="1440"/>
      <c r="K119" s="1440"/>
      <c r="L119" s="1440"/>
      <c r="M119" s="1440"/>
      <c r="N119" s="1440"/>
      <c r="O119" s="1440"/>
      <c r="P119" s="1440"/>
      <c r="Q119" s="1440"/>
      <c r="R119" s="1440"/>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535"/>
      <c r="AQ119" s="1535"/>
      <c r="AR119" s="1535"/>
      <c r="AS119" s="1535"/>
      <c r="AT119" s="1535"/>
      <c r="AU119" s="1535"/>
      <c r="AV119" s="153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3"/>
      <c r="D120" s="1353"/>
      <c r="E120" s="1353"/>
      <c r="F120" s="1353"/>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75" t="s">
        <v>503</v>
      </c>
      <c r="Y121" s="1475"/>
      <c r="Z121" s="1475"/>
      <c r="AA121" s="1475"/>
      <c r="AB121" s="1475"/>
      <c r="AC121" s="1475"/>
      <c r="AD121" s="1475"/>
      <c r="AE121" s="1475"/>
      <c r="AF121" s="1475"/>
      <c r="AG121" s="1475"/>
      <c r="AH121" s="1475"/>
      <c r="AI121" s="1475"/>
      <c r="AJ121" s="1475"/>
      <c r="AK121" s="1475"/>
      <c r="AL121" s="1475"/>
      <c r="AM121" s="1475"/>
      <c r="AN121" s="1475"/>
      <c r="AO121" s="1475"/>
      <c r="AP121" s="1568"/>
      <c r="AQ121" s="316"/>
      <c r="AS121" s="1475" t="s">
        <v>343</v>
      </c>
      <c r="AT121" s="1475"/>
      <c r="AU121" s="1475"/>
      <c r="AV121" s="1475"/>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58" t="s">
        <v>1183</v>
      </c>
      <c r="X123" s="1358"/>
      <c r="Y123" s="1358"/>
      <c r="Z123" s="1358"/>
      <c r="AA123" s="1358"/>
      <c r="AB123" s="1358"/>
      <c r="AE123" s="1378" t="s">
        <v>358</v>
      </c>
      <c r="AF123" s="1378"/>
      <c r="AG123" s="1378"/>
      <c r="AH123" s="1378"/>
      <c r="AI123" s="1378"/>
      <c r="AJ123" s="458"/>
      <c r="AK123" s="1358" t="s">
        <v>608</v>
      </c>
      <c r="AL123" s="1358"/>
      <c r="AM123" s="1358"/>
      <c r="AO123" s="1358" t="s">
        <v>1139</v>
      </c>
      <c r="AP123" s="1358"/>
      <c r="AQ123" s="458"/>
      <c r="AS123" s="1567" t="s">
        <v>464</v>
      </c>
      <c r="AT123" s="1567"/>
      <c r="AU123" s="1567"/>
      <c r="AV123" s="1567"/>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532" t="s">
        <v>1245</v>
      </c>
      <c r="K125" s="1533"/>
      <c r="L125" s="1533"/>
      <c r="M125" s="1533"/>
      <c r="N125" s="1533"/>
      <c r="O125" s="1533"/>
      <c r="P125" s="1533"/>
      <c r="Q125" s="1533"/>
      <c r="R125" s="1533"/>
      <c r="S125" s="1533"/>
      <c r="T125" s="1533"/>
      <c r="U125" s="1534"/>
      <c r="X125" s="1421" t="s">
        <v>14</v>
      </c>
      <c r="Y125" s="1435"/>
      <c r="Z125" s="1435"/>
      <c r="AA125" s="1422"/>
      <c r="AD125" s="1470" t="s">
        <v>500</v>
      </c>
      <c r="AE125" s="1471"/>
      <c r="AF125" s="1471"/>
      <c r="AG125" s="1471"/>
      <c r="AH125" s="1471"/>
      <c r="AI125" s="1472"/>
      <c r="AK125" s="1421">
        <v>0</v>
      </c>
      <c r="AL125" s="1435"/>
      <c r="AM125" s="1422"/>
      <c r="AO125" s="1421">
        <v>744</v>
      </c>
      <c r="AP125" s="1422"/>
      <c r="AQ125" s="195" t="s">
        <v>420</v>
      </c>
      <c r="AS125" s="1368">
        <f>'Control Panel'!AA1410</f>
        <v>0</v>
      </c>
      <c r="AT125" s="1369"/>
      <c r="AU125" s="1369"/>
      <c r="AV125" s="1370"/>
      <c r="AX125" s="1420">
        <f>'Control Panel'!AB1410</f>
        <v>0</v>
      </c>
      <c r="AY125" s="1420"/>
      <c r="AZ125" s="1420"/>
      <c r="BA125" s="1420"/>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532" t="s">
        <v>1246</v>
      </c>
      <c r="K127" s="1533"/>
      <c r="L127" s="1533"/>
      <c r="M127" s="1533"/>
      <c r="N127" s="1533"/>
      <c r="O127" s="1533"/>
      <c r="P127" s="1533"/>
      <c r="Q127" s="1533"/>
      <c r="R127" s="1533"/>
      <c r="S127" s="1533"/>
      <c r="T127" s="1533"/>
      <c r="U127" s="1534"/>
      <c r="X127" s="1421" t="s">
        <v>14</v>
      </c>
      <c r="Y127" s="1435"/>
      <c r="Z127" s="1435"/>
      <c r="AA127" s="1422"/>
      <c r="AD127" s="1470" t="s">
        <v>500</v>
      </c>
      <c r="AE127" s="1471"/>
      <c r="AF127" s="1471"/>
      <c r="AG127" s="1471"/>
      <c r="AH127" s="1471"/>
      <c r="AI127" s="1472"/>
      <c r="AK127" s="1421">
        <v>0</v>
      </c>
      <c r="AL127" s="1435"/>
      <c r="AM127" s="1422"/>
      <c r="AO127" s="1421">
        <v>744</v>
      </c>
      <c r="AP127" s="1422"/>
      <c r="AQ127" s="195" t="s">
        <v>420</v>
      </c>
      <c r="AS127" s="1368">
        <f>'Control Panel'!AA1411</f>
        <v>0</v>
      </c>
      <c r="AT127" s="1369"/>
      <c r="AU127" s="1369"/>
      <c r="AV127" s="1370"/>
      <c r="AX127" s="1420">
        <f>'Control Panel'!AB1411</f>
        <v>0</v>
      </c>
      <c r="AY127" s="1420"/>
      <c r="AZ127" s="1420"/>
      <c r="BA127" s="1420"/>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532" t="s">
        <v>1247</v>
      </c>
      <c r="K129" s="1533"/>
      <c r="L129" s="1533"/>
      <c r="M129" s="1533"/>
      <c r="N129" s="1533"/>
      <c r="O129" s="1533"/>
      <c r="P129" s="1533"/>
      <c r="Q129" s="1533"/>
      <c r="R129" s="1533"/>
      <c r="S129" s="1533"/>
      <c r="T129" s="1533"/>
      <c r="U129" s="1534"/>
      <c r="X129" s="1421" t="s">
        <v>14</v>
      </c>
      <c r="Y129" s="1435"/>
      <c r="Z129" s="1435"/>
      <c r="AA129" s="1422"/>
      <c r="AD129" s="1470" t="s">
        <v>500</v>
      </c>
      <c r="AE129" s="1471"/>
      <c r="AF129" s="1471"/>
      <c r="AG129" s="1471"/>
      <c r="AH129" s="1471"/>
      <c r="AI129" s="1472"/>
      <c r="AK129" s="1421">
        <v>0</v>
      </c>
      <c r="AL129" s="1435"/>
      <c r="AM129" s="1422"/>
      <c r="AO129" s="1421">
        <v>744</v>
      </c>
      <c r="AP129" s="1422"/>
      <c r="AQ129" s="195" t="s">
        <v>420</v>
      </c>
      <c r="AS129" s="1368">
        <f>'Control Panel'!AA1412</f>
        <v>0</v>
      </c>
      <c r="AT129" s="1369"/>
      <c r="AU129" s="1369"/>
      <c r="AV129" s="1370"/>
      <c r="AX129" s="1420">
        <f>'Control Panel'!AB1412</f>
        <v>0</v>
      </c>
      <c r="AY129" s="1420"/>
      <c r="AZ129" s="1420"/>
      <c r="BA129" s="1420"/>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532" t="s">
        <v>1248</v>
      </c>
      <c r="K131" s="1533"/>
      <c r="L131" s="1533"/>
      <c r="M131" s="1533"/>
      <c r="N131" s="1533"/>
      <c r="O131" s="1533"/>
      <c r="P131" s="1533"/>
      <c r="Q131" s="1533"/>
      <c r="R131" s="1533"/>
      <c r="S131" s="1533"/>
      <c r="T131" s="1533"/>
      <c r="U131" s="1534"/>
      <c r="X131" s="1421" t="s">
        <v>14</v>
      </c>
      <c r="Y131" s="1435"/>
      <c r="Z131" s="1435"/>
      <c r="AA131" s="1422"/>
      <c r="AD131" s="1470" t="s">
        <v>500</v>
      </c>
      <c r="AE131" s="1471"/>
      <c r="AF131" s="1471"/>
      <c r="AG131" s="1471"/>
      <c r="AH131" s="1471"/>
      <c r="AI131" s="1472"/>
      <c r="AK131" s="1421">
        <v>0</v>
      </c>
      <c r="AL131" s="1435"/>
      <c r="AM131" s="1422"/>
      <c r="AO131" s="1421">
        <v>744</v>
      </c>
      <c r="AP131" s="1422"/>
      <c r="AQ131" s="195" t="s">
        <v>420</v>
      </c>
      <c r="AS131" s="1368">
        <f>'Control Panel'!AA1413</f>
        <v>0</v>
      </c>
      <c r="AT131" s="1369"/>
      <c r="AU131" s="1369"/>
      <c r="AV131" s="1370"/>
      <c r="AX131" s="1420">
        <f>'Control Panel'!AB1413</f>
        <v>0</v>
      </c>
      <c r="AY131" s="1420"/>
      <c r="AZ131" s="1420"/>
      <c r="BA131" s="1420"/>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532" t="s">
        <v>1249</v>
      </c>
      <c r="K133" s="1533"/>
      <c r="L133" s="1533"/>
      <c r="M133" s="1533"/>
      <c r="N133" s="1533"/>
      <c r="O133" s="1533"/>
      <c r="P133" s="1533"/>
      <c r="Q133" s="1533"/>
      <c r="R133" s="1533"/>
      <c r="S133" s="1533"/>
      <c r="T133" s="1533"/>
      <c r="U133" s="1534"/>
      <c r="X133" s="1421" t="s">
        <v>14</v>
      </c>
      <c r="Y133" s="1435"/>
      <c r="Z133" s="1435"/>
      <c r="AA133" s="1422"/>
      <c r="AD133" s="1470" t="s">
        <v>500</v>
      </c>
      <c r="AE133" s="1471"/>
      <c r="AF133" s="1471"/>
      <c r="AG133" s="1471"/>
      <c r="AH133" s="1471"/>
      <c r="AI133" s="1472"/>
      <c r="AK133" s="1421">
        <v>0</v>
      </c>
      <c r="AL133" s="1435"/>
      <c r="AM133" s="1422"/>
      <c r="AO133" s="1421">
        <v>744</v>
      </c>
      <c r="AP133" s="1422"/>
      <c r="AQ133" s="195" t="s">
        <v>420</v>
      </c>
      <c r="AS133" s="1368">
        <f>'Control Panel'!AA1414</f>
        <v>0</v>
      </c>
      <c r="AT133" s="1369"/>
      <c r="AU133" s="1369"/>
      <c r="AV133" s="1370"/>
      <c r="AX133" s="1420">
        <f>'Control Panel'!AB1414</f>
        <v>0</v>
      </c>
      <c r="AY133" s="1420"/>
      <c r="AZ133" s="1420"/>
      <c r="BA133" s="1420"/>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532" t="s">
        <v>1250</v>
      </c>
      <c r="K137" s="1533"/>
      <c r="L137" s="1533"/>
      <c r="M137" s="1533"/>
      <c r="N137" s="1533"/>
      <c r="O137" s="1533"/>
      <c r="P137" s="1533"/>
      <c r="Q137" s="1533"/>
      <c r="R137" s="1533"/>
      <c r="S137" s="1533"/>
      <c r="T137" s="1533"/>
      <c r="U137" s="1534"/>
      <c r="X137" s="1421" t="s">
        <v>14</v>
      </c>
      <c r="Y137" s="1435"/>
      <c r="Z137" s="1435"/>
      <c r="AA137" s="1422"/>
      <c r="AD137" s="1470" t="s">
        <v>500</v>
      </c>
      <c r="AE137" s="1471"/>
      <c r="AF137" s="1471"/>
      <c r="AG137" s="1471"/>
      <c r="AH137" s="1471"/>
      <c r="AI137" s="1472"/>
      <c r="AK137" s="1421">
        <v>0</v>
      </c>
      <c r="AL137" s="1435"/>
      <c r="AM137" s="1422"/>
      <c r="AO137" s="1421">
        <v>744</v>
      </c>
      <c r="AP137" s="1422"/>
      <c r="AQ137" s="195" t="s">
        <v>420</v>
      </c>
      <c r="AS137" s="1368">
        <f>'Control Panel'!AA1415</f>
        <v>0</v>
      </c>
      <c r="AT137" s="1369"/>
      <c r="AU137" s="1369"/>
      <c r="AV137" s="1370"/>
      <c r="AX137" s="1420">
        <f>'Control Panel'!AB1415</f>
        <v>0</v>
      </c>
      <c r="AY137" s="1420"/>
      <c r="AZ137" s="1420"/>
      <c r="BA137" s="1420"/>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532" t="s">
        <v>1251</v>
      </c>
      <c r="K139" s="1533"/>
      <c r="L139" s="1533"/>
      <c r="M139" s="1533"/>
      <c r="N139" s="1533"/>
      <c r="O139" s="1533"/>
      <c r="P139" s="1533"/>
      <c r="Q139" s="1533"/>
      <c r="R139" s="1533"/>
      <c r="S139" s="1533"/>
      <c r="T139" s="1533"/>
      <c r="U139" s="1534"/>
      <c r="X139" s="1421" t="s">
        <v>14</v>
      </c>
      <c r="Y139" s="1435"/>
      <c r="Z139" s="1435"/>
      <c r="AA139" s="1422"/>
      <c r="AD139" s="1470" t="s">
        <v>500</v>
      </c>
      <c r="AE139" s="1471"/>
      <c r="AF139" s="1471"/>
      <c r="AG139" s="1471"/>
      <c r="AH139" s="1471"/>
      <c r="AI139" s="1472"/>
      <c r="AK139" s="1421">
        <v>0</v>
      </c>
      <c r="AL139" s="1435"/>
      <c r="AM139" s="1422"/>
      <c r="AO139" s="1421">
        <v>744</v>
      </c>
      <c r="AP139" s="1422"/>
      <c r="AQ139" s="195" t="s">
        <v>420</v>
      </c>
      <c r="AS139" s="1368">
        <f>'Control Panel'!AA1416</f>
        <v>0</v>
      </c>
      <c r="AT139" s="1369"/>
      <c r="AU139" s="1369"/>
      <c r="AV139" s="1370"/>
      <c r="AX139" s="1420">
        <f>'Control Panel'!AB1416</f>
        <v>0</v>
      </c>
      <c r="AY139" s="1420"/>
      <c r="AZ139" s="1420"/>
      <c r="BA139" s="1420"/>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532" t="s">
        <v>1252</v>
      </c>
      <c r="K141" s="1533"/>
      <c r="L141" s="1533"/>
      <c r="M141" s="1533"/>
      <c r="N141" s="1533"/>
      <c r="O141" s="1533"/>
      <c r="P141" s="1533"/>
      <c r="Q141" s="1533"/>
      <c r="R141" s="1533"/>
      <c r="S141" s="1533"/>
      <c r="T141" s="1533"/>
      <c r="U141" s="1534"/>
      <c r="X141" s="1421" t="s">
        <v>14</v>
      </c>
      <c r="Y141" s="1435"/>
      <c r="Z141" s="1435"/>
      <c r="AA141" s="1422"/>
      <c r="AD141" s="1470" t="s">
        <v>500</v>
      </c>
      <c r="AE141" s="1471"/>
      <c r="AF141" s="1471"/>
      <c r="AG141" s="1471"/>
      <c r="AH141" s="1471"/>
      <c r="AI141" s="1472"/>
      <c r="AK141" s="1421">
        <v>0</v>
      </c>
      <c r="AL141" s="1435"/>
      <c r="AM141" s="1422"/>
      <c r="AO141" s="1421">
        <v>744</v>
      </c>
      <c r="AP141" s="1422"/>
      <c r="AQ141" s="195" t="s">
        <v>420</v>
      </c>
      <c r="AS141" s="1368">
        <f>'Control Panel'!AA1417</f>
        <v>0</v>
      </c>
      <c r="AT141" s="1369"/>
      <c r="AU141" s="1369"/>
      <c r="AV141" s="1370"/>
      <c r="AX141" s="1420">
        <f>'Control Panel'!AB1417</f>
        <v>0</v>
      </c>
      <c r="AY141" s="1420"/>
      <c r="AZ141" s="1420"/>
      <c r="BA141" s="1420"/>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532" t="s">
        <v>1253</v>
      </c>
      <c r="K145" s="1533"/>
      <c r="L145" s="1533"/>
      <c r="M145" s="1533"/>
      <c r="N145" s="1533"/>
      <c r="O145" s="1533"/>
      <c r="P145" s="1533"/>
      <c r="Q145" s="1533"/>
      <c r="R145" s="1533"/>
      <c r="S145" s="1533"/>
      <c r="T145" s="1533"/>
      <c r="U145" s="1534"/>
      <c r="X145" s="1421" t="s">
        <v>14</v>
      </c>
      <c r="Y145" s="1435"/>
      <c r="Z145" s="1435"/>
      <c r="AA145" s="1422"/>
      <c r="AD145" s="1470" t="s">
        <v>500</v>
      </c>
      <c r="AE145" s="1471"/>
      <c r="AF145" s="1471"/>
      <c r="AG145" s="1471"/>
      <c r="AH145" s="1471"/>
      <c r="AI145" s="1472"/>
      <c r="AK145" s="1421">
        <v>0</v>
      </c>
      <c r="AL145" s="1435"/>
      <c r="AM145" s="1422"/>
      <c r="AO145" s="1421">
        <v>744</v>
      </c>
      <c r="AP145" s="1422"/>
      <c r="AQ145" s="195" t="s">
        <v>420</v>
      </c>
      <c r="AS145" s="1368">
        <f>'Control Panel'!AA1418</f>
        <v>0</v>
      </c>
      <c r="AT145" s="1369"/>
      <c r="AU145" s="1369"/>
      <c r="AV145" s="1370"/>
      <c r="AX145" s="1420">
        <f>'Control Panel'!AB1418</f>
        <v>0</v>
      </c>
      <c r="AY145" s="1420"/>
      <c r="AZ145" s="1420"/>
      <c r="BA145" s="1420"/>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532" t="s">
        <v>1254</v>
      </c>
      <c r="K147" s="1533"/>
      <c r="L147" s="1533"/>
      <c r="M147" s="1533"/>
      <c r="N147" s="1533"/>
      <c r="O147" s="1533"/>
      <c r="P147" s="1533"/>
      <c r="Q147" s="1533"/>
      <c r="R147" s="1533"/>
      <c r="S147" s="1533"/>
      <c r="T147" s="1533"/>
      <c r="U147" s="1534"/>
      <c r="X147" s="1421" t="s">
        <v>14</v>
      </c>
      <c r="Y147" s="1435"/>
      <c r="Z147" s="1435"/>
      <c r="AA147" s="1422"/>
      <c r="AD147" s="1470" t="s">
        <v>500</v>
      </c>
      <c r="AE147" s="1471"/>
      <c r="AF147" s="1471"/>
      <c r="AG147" s="1471"/>
      <c r="AH147" s="1471"/>
      <c r="AI147" s="1472"/>
      <c r="AK147" s="1421">
        <v>0</v>
      </c>
      <c r="AL147" s="1435"/>
      <c r="AM147" s="1422"/>
      <c r="AO147" s="1421">
        <v>744</v>
      </c>
      <c r="AP147" s="1422"/>
      <c r="AQ147" s="195" t="s">
        <v>420</v>
      </c>
      <c r="AS147" s="1368">
        <f>'Control Panel'!AA1419</f>
        <v>0</v>
      </c>
      <c r="AT147" s="1369"/>
      <c r="AU147" s="1369"/>
      <c r="AV147" s="1370"/>
      <c r="AX147" s="1420">
        <f>'Control Panel'!AB1419</f>
        <v>0</v>
      </c>
      <c r="AY147" s="1420"/>
      <c r="AZ147" s="1420"/>
      <c r="BA147" s="1420"/>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90" t="s">
        <v>510</v>
      </c>
      <c r="AP150" s="1390"/>
      <c r="AQ150" s="1390"/>
      <c r="AR150" s="1390"/>
      <c r="AS150" s="1390"/>
      <c r="AT150" s="1390"/>
      <c r="AU150" s="1390"/>
      <c r="AV150" s="1390"/>
      <c r="AW150" s="1390"/>
      <c r="AX150" s="1473">
        <f>'Control Panel'!AB1420</f>
        <v>0</v>
      </c>
      <c r="AY150" s="1473"/>
      <c r="AZ150" s="1473"/>
      <c r="BA150" s="1473"/>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94" t="s">
        <v>467</v>
      </c>
      <c r="AN151" s="1394"/>
      <c r="AO151" s="1394"/>
      <c r="AP151" s="1394"/>
      <c r="AQ151" s="1394"/>
      <c r="AR151" s="1394"/>
      <c r="AS151" s="1394"/>
      <c r="AT151" s="1394"/>
      <c r="AU151" s="1394"/>
      <c r="AV151" s="1394"/>
      <c r="AW151" s="1394"/>
      <c r="AX151" s="1530">
        <f>'Control Panel'!AA1420</f>
        <v>0</v>
      </c>
      <c r="AY151" s="1530"/>
      <c r="AZ151" s="1530"/>
      <c r="BA151" s="1530"/>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535"/>
      <c r="AR153" s="1535"/>
      <c r="AS153" s="1535"/>
      <c r="AT153" s="1535"/>
      <c r="AU153" s="1535"/>
      <c r="AV153" s="1535"/>
      <c r="AW153" s="153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23">
        <v>0</v>
      </c>
      <c r="Q155" s="1424"/>
      <c r="R155" s="1425"/>
      <c r="S155" s="161" t="s">
        <v>420</v>
      </c>
      <c r="T155" s="161"/>
      <c r="Y155" s="161"/>
      <c r="Z155" s="1408" t="s">
        <v>3351</v>
      </c>
      <c r="AA155" s="1408"/>
      <c r="AB155" s="1408"/>
      <c r="AC155" s="1408"/>
      <c r="AE155" s="1423">
        <v>0</v>
      </c>
      <c r="AF155" s="1424"/>
      <c r="AG155" s="1425"/>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90" t="s">
        <v>3353</v>
      </c>
      <c r="AP157" s="1390"/>
      <c r="AQ157" s="1390"/>
      <c r="AR157" s="1390"/>
      <c r="AS157" s="1390"/>
      <c r="AT157" s="1390"/>
      <c r="AU157" s="1390"/>
      <c r="AV157" s="1390"/>
      <c r="AW157" s="1390"/>
      <c r="AX157" s="1522">
        <f>'Control Panel'!C948</f>
        <v>0</v>
      </c>
      <c r="AY157" s="1473"/>
      <c r="AZ157" s="1473"/>
      <c r="BA157" s="1473"/>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77" t="s">
        <v>4564</v>
      </c>
      <c r="D159" s="1477"/>
      <c r="E159" s="1477"/>
      <c r="F159" s="1477"/>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44"/>
      <c r="D160" s="1444"/>
      <c r="E160" s="1444"/>
      <c r="F160" s="1444"/>
      <c r="G160" s="161"/>
      <c r="I160" s="1536" t="s">
        <v>63</v>
      </c>
      <c r="J160" s="1536"/>
      <c r="K160" s="1536"/>
      <c r="L160" s="1536"/>
      <c r="M160" s="1536"/>
      <c r="N160" s="1536"/>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535"/>
      <c r="AQ160" s="1535"/>
      <c r="AR160" s="1535"/>
      <c r="AS160" s="1535"/>
      <c r="AT160" s="1535"/>
      <c r="AU160" s="1535"/>
      <c r="AV160" s="153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44"/>
      <c r="D161" s="1444"/>
      <c r="E161" s="1444"/>
      <c r="F161" s="1444"/>
      <c r="G161" s="161"/>
      <c r="I161" s="1536"/>
      <c r="J161" s="1536"/>
      <c r="K161" s="1536"/>
      <c r="L161" s="1536"/>
      <c r="M161" s="1536"/>
      <c r="N161" s="1536"/>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535"/>
      <c r="AQ161" s="1535"/>
      <c r="AR161" s="1535"/>
      <c r="AS161" s="1535"/>
      <c r="AT161" s="1535"/>
      <c r="AU161" s="1535"/>
      <c r="AV161" s="153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44"/>
      <c r="D162" s="1444"/>
      <c r="E162" s="1444"/>
      <c r="F162" s="144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75" t="s">
        <v>370</v>
      </c>
      <c r="Z163" s="1475"/>
      <c r="AA163" s="1475"/>
      <c r="AB163" s="1475"/>
      <c r="AC163" s="1475"/>
      <c r="AD163" s="1475"/>
      <c r="AE163" s="1475"/>
      <c r="AF163" s="1475"/>
      <c r="AG163" s="1475"/>
      <c r="AH163" s="1475"/>
      <c r="AI163" s="1475"/>
      <c r="AJ163" s="1475"/>
      <c r="AK163" s="1475"/>
      <c r="AL163" s="1475"/>
      <c r="AM163" s="1475"/>
      <c r="AN163" s="1475"/>
      <c r="AR163" s="1475" t="s">
        <v>343</v>
      </c>
      <c r="AS163" s="1475"/>
      <c r="AT163" s="1475"/>
      <c r="AU163" s="1475"/>
      <c r="AV163" s="1475"/>
      <c r="AW163" s="1475"/>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58" t="s">
        <v>342</v>
      </c>
      <c r="AA165" s="1358"/>
      <c r="AB165" s="1358"/>
      <c r="AC165" s="1358"/>
      <c r="AD165" s="1358"/>
      <c r="AJ165" s="1358" t="s">
        <v>1139</v>
      </c>
      <c r="AK165" s="1358"/>
      <c r="AL165" s="1358"/>
      <c r="AM165" s="1358"/>
      <c r="AN165" s="1358"/>
      <c r="AR165" s="1358" t="s">
        <v>464</v>
      </c>
      <c r="AS165" s="1358"/>
      <c r="AT165" s="1358"/>
      <c r="AU165" s="1358"/>
      <c r="AV165" s="1358"/>
      <c r="AW165" s="1358"/>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532" t="s">
        <v>1263</v>
      </c>
      <c r="K167" s="1533"/>
      <c r="L167" s="1533"/>
      <c r="M167" s="1533"/>
      <c r="N167" s="1533"/>
      <c r="O167" s="1533"/>
      <c r="P167" s="1533"/>
      <c r="Q167" s="1533"/>
      <c r="R167" s="1533"/>
      <c r="S167" s="1533"/>
      <c r="T167" s="1533"/>
      <c r="U167" s="1534"/>
      <c r="AA167" s="1423">
        <v>0</v>
      </c>
      <c r="AB167" s="1424"/>
      <c r="AC167" s="1425"/>
      <c r="AK167" s="1421">
        <v>744</v>
      </c>
      <c r="AL167" s="1422"/>
      <c r="AM167" s="195" t="s">
        <v>420</v>
      </c>
      <c r="AS167" s="1368">
        <f>'Control Panel'!K973</f>
        <v>0</v>
      </c>
      <c r="AT167" s="1369"/>
      <c r="AU167" s="1369"/>
      <c r="AV167" s="1370"/>
      <c r="AW167" s="161"/>
      <c r="AX167" s="1420">
        <f>'Control Panel'!L973</f>
        <v>0</v>
      </c>
      <c r="AY167" s="1420"/>
      <c r="AZ167" s="1420"/>
      <c r="BA167" s="1420"/>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532" t="s">
        <v>1246</v>
      </c>
      <c r="K169" s="1533"/>
      <c r="L169" s="1533"/>
      <c r="M169" s="1533"/>
      <c r="N169" s="1533"/>
      <c r="O169" s="1533"/>
      <c r="P169" s="1533"/>
      <c r="Q169" s="1533"/>
      <c r="R169" s="1533"/>
      <c r="S169" s="1533"/>
      <c r="T169" s="1533"/>
      <c r="U169" s="1534"/>
      <c r="AA169" s="1423">
        <v>0</v>
      </c>
      <c r="AB169" s="1424"/>
      <c r="AC169" s="1425"/>
      <c r="AK169" s="1421">
        <v>744</v>
      </c>
      <c r="AL169" s="1422"/>
      <c r="AM169" s="195" t="s">
        <v>420</v>
      </c>
      <c r="AS169" s="1368">
        <f>'Control Panel'!K974</f>
        <v>0</v>
      </c>
      <c r="AT169" s="1369"/>
      <c r="AU169" s="1369"/>
      <c r="AV169" s="1370"/>
      <c r="AW169" s="161"/>
      <c r="AX169" s="1420">
        <f>'Control Panel'!L974</f>
        <v>0</v>
      </c>
      <c r="AY169" s="1420"/>
      <c r="AZ169" s="1420"/>
      <c r="BA169" s="1420"/>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532" t="s">
        <v>1247</v>
      </c>
      <c r="K171" s="1533"/>
      <c r="L171" s="1533"/>
      <c r="M171" s="1533"/>
      <c r="N171" s="1533"/>
      <c r="O171" s="1533"/>
      <c r="P171" s="1533"/>
      <c r="Q171" s="1533"/>
      <c r="R171" s="1533"/>
      <c r="S171" s="1533"/>
      <c r="T171" s="1533"/>
      <c r="U171" s="1534"/>
      <c r="AA171" s="1423">
        <v>0</v>
      </c>
      <c r="AB171" s="1424"/>
      <c r="AC171" s="1425"/>
      <c r="AK171" s="1421">
        <v>744</v>
      </c>
      <c r="AL171" s="1422"/>
      <c r="AM171" s="195" t="s">
        <v>420</v>
      </c>
      <c r="AQ171" s="161"/>
      <c r="AS171" s="1368">
        <f>'Control Panel'!K975</f>
        <v>0</v>
      </c>
      <c r="AT171" s="1369"/>
      <c r="AU171" s="1369"/>
      <c r="AV171" s="1370"/>
      <c r="AW171" s="161"/>
      <c r="AX171" s="1420">
        <f>'Control Panel'!L975</f>
        <v>0</v>
      </c>
      <c r="AY171" s="1420"/>
      <c r="AZ171" s="1420"/>
      <c r="BA171" s="1420"/>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532" t="s">
        <v>1248</v>
      </c>
      <c r="K173" s="1533"/>
      <c r="L173" s="1533"/>
      <c r="M173" s="1533"/>
      <c r="N173" s="1533"/>
      <c r="O173" s="1533"/>
      <c r="P173" s="1533"/>
      <c r="Q173" s="1533"/>
      <c r="R173" s="1533"/>
      <c r="S173" s="1533"/>
      <c r="T173" s="1533"/>
      <c r="U173" s="1534"/>
      <c r="AA173" s="1423">
        <v>0</v>
      </c>
      <c r="AB173" s="1424"/>
      <c r="AC173" s="1425"/>
      <c r="AK173" s="1421">
        <v>744</v>
      </c>
      <c r="AL173" s="1422"/>
      <c r="AM173" s="195" t="s">
        <v>420</v>
      </c>
      <c r="AQ173" s="161"/>
      <c r="AS173" s="1368">
        <f>'Control Panel'!K976</f>
        <v>0</v>
      </c>
      <c r="AT173" s="1369"/>
      <c r="AU173" s="1369"/>
      <c r="AV173" s="1370"/>
      <c r="AW173" s="161"/>
      <c r="AX173" s="1420">
        <f>'Control Panel'!L976</f>
        <v>0</v>
      </c>
      <c r="AY173" s="1420"/>
      <c r="AZ173" s="1420"/>
      <c r="BA173" s="1420"/>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532" t="s">
        <v>1249</v>
      </c>
      <c r="K175" s="1533"/>
      <c r="L175" s="1533"/>
      <c r="M175" s="1533"/>
      <c r="N175" s="1533"/>
      <c r="O175" s="1533"/>
      <c r="P175" s="1533"/>
      <c r="Q175" s="1533"/>
      <c r="R175" s="1533"/>
      <c r="S175" s="1533"/>
      <c r="T175" s="1533"/>
      <c r="U175" s="1534"/>
      <c r="AA175" s="1423">
        <v>0</v>
      </c>
      <c r="AB175" s="1424"/>
      <c r="AC175" s="1425"/>
      <c r="AK175" s="1421">
        <v>744</v>
      </c>
      <c r="AL175" s="1422"/>
      <c r="AM175" s="195" t="s">
        <v>420</v>
      </c>
      <c r="AQ175" s="161"/>
      <c r="AS175" s="1368">
        <f>'Control Panel'!K977</f>
        <v>0</v>
      </c>
      <c r="AT175" s="1369"/>
      <c r="AU175" s="1369"/>
      <c r="AV175" s="1370"/>
      <c r="AW175" s="161"/>
      <c r="AX175" s="1420">
        <f>'Control Panel'!L977</f>
        <v>0</v>
      </c>
      <c r="AY175" s="1420"/>
      <c r="AZ175" s="1420"/>
      <c r="BA175" s="1420"/>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532" t="s">
        <v>1250</v>
      </c>
      <c r="K179" s="1533"/>
      <c r="L179" s="1533"/>
      <c r="M179" s="1533"/>
      <c r="N179" s="1533"/>
      <c r="O179" s="1533"/>
      <c r="P179" s="1533"/>
      <c r="Q179" s="1533"/>
      <c r="R179" s="1533"/>
      <c r="S179" s="1533"/>
      <c r="T179" s="1533"/>
      <c r="U179" s="1534"/>
      <c r="AA179" s="1423">
        <v>0</v>
      </c>
      <c r="AB179" s="1424"/>
      <c r="AC179" s="1425"/>
      <c r="AK179" s="1421">
        <v>744</v>
      </c>
      <c r="AL179" s="1422"/>
      <c r="AM179" s="195" t="s">
        <v>420</v>
      </c>
      <c r="AN179" s="161"/>
      <c r="AQ179" s="161"/>
      <c r="AS179" s="1368">
        <f>'Control Panel'!K978</f>
        <v>0</v>
      </c>
      <c r="AT179" s="1369"/>
      <c r="AU179" s="1369"/>
      <c r="AV179" s="1370"/>
      <c r="AX179" s="1420">
        <f>'Control Panel'!L978</f>
        <v>0</v>
      </c>
      <c r="AY179" s="1420"/>
      <c r="AZ179" s="1420"/>
      <c r="BA179" s="1420"/>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532" t="s">
        <v>1251</v>
      </c>
      <c r="K181" s="1533"/>
      <c r="L181" s="1533"/>
      <c r="M181" s="1533"/>
      <c r="N181" s="1533"/>
      <c r="O181" s="1533"/>
      <c r="P181" s="1533"/>
      <c r="Q181" s="1533"/>
      <c r="R181" s="1533"/>
      <c r="S181" s="1533"/>
      <c r="T181" s="1533"/>
      <c r="U181" s="1534"/>
      <c r="AA181" s="1423">
        <v>0</v>
      </c>
      <c r="AB181" s="1424"/>
      <c r="AC181" s="1425"/>
      <c r="AK181" s="1421">
        <v>744</v>
      </c>
      <c r="AL181" s="1422"/>
      <c r="AM181" s="195" t="s">
        <v>420</v>
      </c>
      <c r="AN181" s="161"/>
      <c r="AQ181" s="161"/>
      <c r="AS181" s="1368">
        <f>'Control Panel'!K979</f>
        <v>0</v>
      </c>
      <c r="AT181" s="1369"/>
      <c r="AU181" s="1369"/>
      <c r="AV181" s="1370"/>
      <c r="AX181" s="1420">
        <f>'Control Panel'!L979</f>
        <v>0</v>
      </c>
      <c r="AY181" s="1420"/>
      <c r="AZ181" s="1420"/>
      <c r="BA181" s="1420"/>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532" t="s">
        <v>1252</v>
      </c>
      <c r="K183" s="1533"/>
      <c r="L183" s="1533"/>
      <c r="M183" s="1533"/>
      <c r="N183" s="1533"/>
      <c r="O183" s="1533"/>
      <c r="P183" s="1533"/>
      <c r="Q183" s="1533"/>
      <c r="R183" s="1533"/>
      <c r="S183" s="1533"/>
      <c r="T183" s="1533"/>
      <c r="U183" s="1534"/>
      <c r="AA183" s="1423">
        <v>0</v>
      </c>
      <c r="AB183" s="1424"/>
      <c r="AC183" s="1425"/>
      <c r="AK183" s="1421">
        <v>744</v>
      </c>
      <c r="AL183" s="1422"/>
      <c r="AM183" s="195" t="s">
        <v>420</v>
      </c>
      <c r="AN183" s="161"/>
      <c r="AQ183" s="161"/>
      <c r="AS183" s="1368">
        <f>'Control Panel'!K980</f>
        <v>0</v>
      </c>
      <c r="AT183" s="1369"/>
      <c r="AU183" s="1369"/>
      <c r="AV183" s="1370"/>
      <c r="AX183" s="1420">
        <f>'Control Panel'!L980</f>
        <v>0</v>
      </c>
      <c r="AY183" s="1420"/>
      <c r="AZ183" s="1420"/>
      <c r="BA183" s="1420"/>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532" t="s">
        <v>1254</v>
      </c>
      <c r="K187" s="1533"/>
      <c r="L187" s="1533"/>
      <c r="M187" s="1533"/>
      <c r="N187" s="1533"/>
      <c r="O187" s="1533"/>
      <c r="P187" s="1533"/>
      <c r="Q187" s="1533"/>
      <c r="R187" s="1533"/>
      <c r="S187" s="1533"/>
      <c r="T187" s="1533"/>
      <c r="U187" s="1534"/>
      <c r="AA187" s="1423">
        <v>0</v>
      </c>
      <c r="AB187" s="1424"/>
      <c r="AC187" s="1425"/>
      <c r="AK187" s="1421">
        <v>744</v>
      </c>
      <c r="AL187" s="1422"/>
      <c r="AM187" s="195" t="s">
        <v>420</v>
      </c>
      <c r="AN187" s="161"/>
      <c r="AQ187" s="161"/>
      <c r="AS187" s="1368">
        <f>'Control Panel'!K981</f>
        <v>0</v>
      </c>
      <c r="AT187" s="1369"/>
      <c r="AU187" s="1369"/>
      <c r="AV187" s="1370"/>
      <c r="AX187" s="1420">
        <f>'Control Panel'!L981</f>
        <v>0</v>
      </c>
      <c r="AY187" s="1420"/>
      <c r="AZ187" s="1420"/>
      <c r="BA187" s="1420"/>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532" t="s">
        <v>4397</v>
      </c>
      <c r="K189" s="1533"/>
      <c r="L189" s="1533"/>
      <c r="M189" s="1533"/>
      <c r="N189" s="1533"/>
      <c r="O189" s="1533"/>
      <c r="P189" s="1533"/>
      <c r="Q189" s="1533"/>
      <c r="R189" s="1533"/>
      <c r="S189" s="1533"/>
      <c r="T189" s="1533"/>
      <c r="U189" s="1534"/>
      <c r="AA189" s="1423">
        <v>0</v>
      </c>
      <c r="AB189" s="1424"/>
      <c r="AC189" s="1425"/>
      <c r="AK189" s="1421">
        <v>744</v>
      </c>
      <c r="AL189" s="1422"/>
      <c r="AM189" s="195" t="s">
        <v>420</v>
      </c>
      <c r="AN189" s="161"/>
      <c r="AQ189" s="161"/>
      <c r="AS189" s="1368">
        <f>'Control Panel'!K982</f>
        <v>0</v>
      </c>
      <c r="AT189" s="1369"/>
      <c r="AU189" s="1369"/>
      <c r="AV189" s="1370"/>
      <c r="AX189" s="1420">
        <f>'Control Panel'!L982</f>
        <v>0</v>
      </c>
      <c r="AY189" s="1420"/>
      <c r="AZ189" s="1420"/>
      <c r="BA189" s="1420"/>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90" t="s">
        <v>347</v>
      </c>
      <c r="AR191" s="1390"/>
      <c r="AS191" s="1390"/>
      <c r="AT191" s="1390"/>
      <c r="AU191" s="1390"/>
      <c r="AV191" s="1390"/>
      <c r="AW191" s="1390"/>
      <c r="AX191" s="1473">
        <f>'Control Panel'!L991</f>
        <v>0</v>
      </c>
      <c r="AY191" s="1473"/>
      <c r="AZ191" s="1473"/>
      <c r="BA191" s="1473"/>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94" t="s">
        <v>467</v>
      </c>
      <c r="AN192" s="1394"/>
      <c r="AO192" s="1394"/>
      <c r="AP192" s="1394"/>
      <c r="AQ192" s="1394"/>
      <c r="AR192" s="1394"/>
      <c r="AS192" s="1394"/>
      <c r="AT192" s="1394"/>
      <c r="AU192" s="1394"/>
      <c r="AV192" s="1394"/>
      <c r="AW192" s="1394"/>
      <c r="AX192" s="1526">
        <f>'Control Panel'!K991</f>
        <v>0</v>
      </c>
      <c r="AY192" s="1526"/>
      <c r="AZ192" s="1526"/>
      <c r="BA192" s="1526"/>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36" t="s">
        <v>1308</v>
      </c>
      <c r="J195" s="1536"/>
      <c r="K195" s="1536"/>
      <c r="L195" s="1536"/>
      <c r="M195" s="1536"/>
      <c r="N195" s="1536"/>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535"/>
      <c r="AQ195" s="1535"/>
      <c r="AR195" s="1535"/>
      <c r="AS195" s="1535"/>
      <c r="AT195" s="1535"/>
      <c r="AU195" s="1535"/>
      <c r="AV195" s="153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36"/>
      <c r="J196" s="1536"/>
      <c r="K196" s="1536"/>
      <c r="L196" s="1536"/>
      <c r="M196" s="1536"/>
      <c r="N196" s="1536"/>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535"/>
      <c r="AQ196" s="1535"/>
      <c r="AR196" s="1535"/>
      <c r="AS196" s="1535"/>
      <c r="AT196" s="1535"/>
      <c r="AU196" s="1535"/>
      <c r="AV196" s="153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66" t="s">
        <v>1188</v>
      </c>
      <c r="K198" s="1566"/>
      <c r="L198" s="1566"/>
      <c r="M198" s="1566"/>
      <c r="N198" s="1566"/>
      <c r="O198" s="1566"/>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23">
        <v>0</v>
      </c>
      <c r="U200" s="1424"/>
      <c r="V200" s="1425"/>
      <c r="W200" s="161" t="s">
        <v>424</v>
      </c>
      <c r="X200" s="161"/>
      <c r="Y200" s="161"/>
      <c r="Z200" s="161"/>
      <c r="AC200" s="1421">
        <v>744</v>
      </c>
      <c r="AD200" s="1422"/>
      <c r="AE200" s="161" t="s">
        <v>420</v>
      </c>
      <c r="AF200" s="161"/>
      <c r="AG200" s="161"/>
      <c r="AH200" s="161"/>
      <c r="AK200" s="161"/>
      <c r="AL200" s="161"/>
      <c r="AM200" s="161"/>
      <c r="AN200" s="161"/>
      <c r="AO200" s="161"/>
      <c r="AP200" s="161"/>
      <c r="AQ200" s="1408" t="s">
        <v>1290</v>
      </c>
      <c r="AR200" s="1408"/>
      <c r="AS200" s="1408"/>
      <c r="AT200" s="1408"/>
      <c r="AU200" s="1408"/>
      <c r="AV200" s="1408"/>
      <c r="AW200" s="1408"/>
      <c r="AX200" s="1439">
        <f>'Control Panel'!E995</f>
        <v>0</v>
      </c>
      <c r="AY200" s="1439"/>
      <c r="AZ200" s="1439"/>
      <c r="BA200" s="143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23">
        <v>0</v>
      </c>
      <c r="U202" s="1424"/>
      <c r="V202" s="1425"/>
      <c r="W202" s="161" t="s">
        <v>424</v>
      </c>
      <c r="X202" s="50"/>
      <c r="Y202" s="50"/>
      <c r="Z202" s="50"/>
      <c r="AC202" s="1421">
        <v>744</v>
      </c>
      <c r="AD202" s="1422"/>
      <c r="AE202" s="161" t="s">
        <v>420</v>
      </c>
      <c r="AF202" s="161"/>
      <c r="AG202" s="50"/>
      <c r="AH202" s="50"/>
      <c r="AK202" s="161"/>
      <c r="AL202" s="161"/>
      <c r="AM202" s="161"/>
      <c r="AN202" s="161"/>
      <c r="AO202" s="161"/>
      <c r="AP202" s="161"/>
      <c r="AQ202" s="1426" t="s">
        <v>1291</v>
      </c>
      <c r="AR202" s="1426"/>
      <c r="AS202" s="1426"/>
      <c r="AT202" s="1426"/>
      <c r="AU202" s="1426"/>
      <c r="AV202" s="1426"/>
      <c r="AW202" s="1426"/>
      <c r="AX202" s="1420">
        <f>'Control Panel'!E997</f>
        <v>0</v>
      </c>
      <c r="AY202" s="1420"/>
      <c r="AZ202" s="1420"/>
      <c r="BA202" s="1420"/>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23">
        <v>0</v>
      </c>
      <c r="U204" s="1424"/>
      <c r="V204" s="1425"/>
      <c r="W204" s="161" t="s">
        <v>424</v>
      </c>
      <c r="X204" s="161"/>
      <c r="Y204" s="161"/>
      <c r="Z204" s="161"/>
      <c r="AA204" s="161"/>
      <c r="AB204" s="161"/>
      <c r="AC204" s="1421">
        <v>744</v>
      </c>
      <c r="AD204" s="1422"/>
      <c r="AE204" s="161" t="s">
        <v>420</v>
      </c>
      <c r="AF204" s="161"/>
      <c r="AG204" s="161"/>
      <c r="AH204" s="161"/>
      <c r="AI204" s="161"/>
      <c r="AJ204" s="161"/>
      <c r="AK204" s="161"/>
      <c r="AL204" s="161"/>
      <c r="AM204" s="161"/>
      <c r="AN204" s="161"/>
      <c r="AO204" s="161"/>
      <c r="AP204" s="161"/>
      <c r="AQ204" s="1494" t="s">
        <v>1292</v>
      </c>
      <c r="AR204" s="1494"/>
      <c r="AS204" s="1494"/>
      <c r="AT204" s="1494"/>
      <c r="AU204" s="1494"/>
      <c r="AV204" s="1494"/>
      <c r="AW204" s="1494"/>
      <c r="AX204" s="1420">
        <f>'Control Panel'!E999</f>
        <v>0</v>
      </c>
      <c r="AY204" s="1420"/>
      <c r="AZ204" s="1420"/>
      <c r="BA204" s="1420"/>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38"/>
      <c r="AY205" s="1438"/>
      <c r="AZ205" s="1438"/>
      <c r="BA205" s="1438"/>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23">
        <v>0</v>
      </c>
      <c r="U206" s="1424"/>
      <c r="V206" s="1425"/>
      <c r="W206" s="161" t="s">
        <v>424</v>
      </c>
      <c r="X206" s="161"/>
      <c r="Y206" s="161"/>
      <c r="Z206" s="161"/>
      <c r="AC206" s="1421">
        <v>744</v>
      </c>
      <c r="AD206" s="1422"/>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20">
        <f>'Control Panel'!E1001</f>
        <v>0</v>
      </c>
      <c r="AY206" s="1420"/>
      <c r="AZ206" s="1420"/>
      <c r="BA206" s="1420"/>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367" t="s">
        <v>1328</v>
      </c>
      <c r="AR208" s="1367"/>
      <c r="AS208" s="1367"/>
      <c r="AT208" s="1367"/>
      <c r="AU208" s="1367"/>
      <c r="AV208" s="1367"/>
      <c r="AW208" s="1367"/>
      <c r="AX208" s="1531">
        <f>'Control Panel'!E1003</f>
        <v>0</v>
      </c>
      <c r="AY208" s="1531"/>
      <c r="AZ208" s="1531"/>
      <c r="BA208" s="1531"/>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36" t="s">
        <v>3231</v>
      </c>
      <c r="J209" s="1536"/>
      <c r="K209" s="1536"/>
      <c r="L209" s="1536"/>
      <c r="M209" s="1536"/>
      <c r="N209" s="1536"/>
      <c r="O209" s="1536"/>
      <c r="P209" s="1536"/>
      <c r="Q209" s="1536"/>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535"/>
      <c r="AQ209" s="1535"/>
      <c r="AR209" s="1535"/>
      <c r="AS209" s="1535"/>
      <c r="AT209" s="1535"/>
      <c r="AU209" s="1535"/>
      <c r="AV209" s="153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36"/>
      <c r="J210" s="1536"/>
      <c r="K210" s="1536"/>
      <c r="L210" s="1536"/>
      <c r="M210" s="1536"/>
      <c r="N210" s="1536"/>
      <c r="O210" s="1536"/>
      <c r="P210" s="1536"/>
      <c r="Q210" s="1536"/>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535"/>
      <c r="AQ210" s="1535"/>
      <c r="AR210" s="1535"/>
      <c r="AS210" s="1535"/>
      <c r="AT210" s="1535"/>
      <c r="AU210" s="1535"/>
      <c r="AV210" s="153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23">
        <v>0</v>
      </c>
      <c r="U213" s="1424"/>
      <c r="V213" s="1425"/>
      <c r="W213" s="161" t="s">
        <v>378</v>
      </c>
      <c r="X213" s="161"/>
      <c r="Y213" s="161"/>
      <c r="Z213" s="1520" t="s">
        <v>147</v>
      </c>
      <c r="AA213" s="1520"/>
      <c r="AB213" s="1537"/>
      <c r="AC213" s="1423">
        <v>0</v>
      </c>
      <c r="AD213" s="1424"/>
      <c r="AE213" s="1425"/>
      <c r="AF213" s="161" t="s">
        <v>420</v>
      </c>
      <c r="AG213" s="161"/>
      <c r="AH213" s="161"/>
      <c r="AK213" s="161"/>
      <c r="AL213" s="161"/>
      <c r="AM213" s="161"/>
      <c r="AN213" s="161"/>
      <c r="AO213" s="161"/>
      <c r="AP213" s="161"/>
      <c r="AQ213" s="1408" t="s">
        <v>3235</v>
      </c>
      <c r="AR213" s="1408"/>
      <c r="AS213" s="1408"/>
      <c r="AT213" s="1408"/>
      <c r="AU213" s="1408"/>
      <c r="AV213" s="1408"/>
      <c r="AW213" s="1408"/>
      <c r="AX213" s="1439">
        <f>'Control Panel'!C1010</f>
        <v>0</v>
      </c>
      <c r="AY213" s="1439"/>
      <c r="AZ213" s="1439"/>
      <c r="BA213" s="143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23">
        <v>0</v>
      </c>
      <c r="U215" s="1424"/>
      <c r="V215" s="1425"/>
      <c r="W215" s="161" t="s">
        <v>378</v>
      </c>
      <c r="X215" s="50"/>
      <c r="Y215" s="50"/>
      <c r="Z215" s="1476" t="s">
        <v>147</v>
      </c>
      <c r="AA215" s="1476"/>
      <c r="AB215" s="1537"/>
      <c r="AC215" s="1423">
        <v>0</v>
      </c>
      <c r="AD215" s="1424"/>
      <c r="AE215" s="1425"/>
      <c r="AF215" s="161" t="s">
        <v>420</v>
      </c>
      <c r="AG215" s="50"/>
      <c r="AH215" s="50"/>
      <c r="AK215" s="161"/>
      <c r="AL215" s="161"/>
      <c r="AM215" s="161"/>
      <c r="AN215" s="161"/>
      <c r="AO215" s="161"/>
      <c r="AP215" s="161"/>
      <c r="AQ215" s="1426" t="s">
        <v>3236</v>
      </c>
      <c r="AR215" s="1426"/>
      <c r="AS215" s="1426"/>
      <c r="AT215" s="1426"/>
      <c r="AU215" s="1426"/>
      <c r="AV215" s="1426"/>
      <c r="AW215" s="1426"/>
      <c r="AX215" s="1420">
        <f>'Control Panel'!C1011</f>
        <v>0</v>
      </c>
      <c r="AY215" s="1420"/>
      <c r="AZ215" s="1420"/>
      <c r="BA215" s="1420"/>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23">
        <v>0</v>
      </c>
      <c r="U217" s="1424"/>
      <c r="V217" s="1425"/>
      <c r="W217" s="161" t="s">
        <v>378</v>
      </c>
      <c r="X217" s="50"/>
      <c r="Y217" s="50"/>
      <c r="Z217" s="1476" t="s">
        <v>147</v>
      </c>
      <c r="AA217" s="1476"/>
      <c r="AB217" s="1537"/>
      <c r="AC217" s="1423">
        <v>0</v>
      </c>
      <c r="AD217" s="1424"/>
      <c r="AE217" s="1425"/>
      <c r="AF217" s="161" t="s">
        <v>420</v>
      </c>
      <c r="AG217" s="50"/>
      <c r="AH217" s="50"/>
      <c r="AK217" s="161"/>
      <c r="AL217" s="161"/>
      <c r="AM217" s="161"/>
      <c r="AN217" s="161"/>
      <c r="AO217" s="161"/>
      <c r="AP217" s="161"/>
      <c r="AQ217" s="1426" t="s">
        <v>4407</v>
      </c>
      <c r="AR217" s="1426"/>
      <c r="AS217" s="1426"/>
      <c r="AT217" s="1426"/>
      <c r="AU217" s="1426"/>
      <c r="AV217" s="1426"/>
      <c r="AW217" s="1426"/>
      <c r="AX217" s="1420">
        <f>'Control Panel'!C1012</f>
        <v>0</v>
      </c>
      <c r="AY217" s="1420"/>
      <c r="AZ217" s="1420"/>
      <c r="BA217" s="1420"/>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23">
        <v>0</v>
      </c>
      <c r="U219" s="1424"/>
      <c r="V219" s="1425"/>
      <c r="W219" s="161" t="s">
        <v>378</v>
      </c>
      <c r="X219" s="50"/>
      <c r="Y219" s="50"/>
      <c r="Z219" s="1476" t="s">
        <v>147</v>
      </c>
      <c r="AA219" s="1476"/>
      <c r="AB219" s="1537"/>
      <c r="AC219" s="1423">
        <v>0</v>
      </c>
      <c r="AD219" s="1424"/>
      <c r="AE219" s="1425"/>
      <c r="AF219" s="161" t="s">
        <v>420</v>
      </c>
      <c r="AG219" s="50"/>
      <c r="AH219" s="50"/>
      <c r="AK219" s="161"/>
      <c r="AL219" s="161"/>
      <c r="AM219" s="161"/>
      <c r="AN219" s="161"/>
      <c r="AO219" s="161"/>
      <c r="AP219" s="161"/>
      <c r="AQ219" s="1426" t="s">
        <v>8446</v>
      </c>
      <c r="AR219" s="1426"/>
      <c r="AS219" s="1426"/>
      <c r="AT219" s="1426"/>
      <c r="AU219" s="1426"/>
      <c r="AV219" s="1426"/>
      <c r="AW219" s="1426"/>
      <c r="AX219" s="1420">
        <f>'Control Panel'!C1013</f>
        <v>0</v>
      </c>
      <c r="AY219" s="1420"/>
      <c r="AZ219" s="1420"/>
      <c r="BA219" s="1420"/>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367" t="s">
        <v>3237</v>
      </c>
      <c r="AR221" s="1367"/>
      <c r="AS221" s="1367"/>
      <c r="AT221" s="1367"/>
      <c r="AU221" s="1367"/>
      <c r="AV221" s="1367"/>
      <c r="AW221" s="1367"/>
      <c r="AX221" s="1442">
        <f>'Control Panel'!C1014</f>
        <v>0</v>
      </c>
      <c r="AY221" s="1442"/>
      <c r="AZ221" s="1442"/>
      <c r="BA221" s="1442"/>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77" t="s">
        <v>4253</v>
      </c>
      <c r="D223" s="1564"/>
      <c r="E223" s="1564"/>
      <c r="F223" s="1564"/>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65"/>
      <c r="D224" s="1565"/>
      <c r="E224" s="1565"/>
      <c r="F224" s="1565"/>
      <c r="G224" s="51"/>
      <c r="H224" s="161"/>
      <c r="I224" s="1536" t="s">
        <v>4254</v>
      </c>
      <c r="J224" s="1536"/>
      <c r="K224" s="1536"/>
      <c r="L224" s="1536"/>
      <c r="M224" s="1536"/>
      <c r="N224" s="1536"/>
      <c r="O224" s="1536"/>
      <c r="P224" s="1536"/>
      <c r="Q224" s="1536"/>
      <c r="R224" s="1536"/>
      <c r="S224" s="1536"/>
      <c r="T224" s="1536"/>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65"/>
      <c r="D225" s="1565"/>
      <c r="E225" s="1565"/>
      <c r="F225" s="1565"/>
      <c r="G225" s="51"/>
      <c r="H225" s="161"/>
      <c r="I225" s="1536"/>
      <c r="J225" s="1536"/>
      <c r="K225" s="1536"/>
      <c r="L225" s="1536"/>
      <c r="M225" s="1536"/>
      <c r="N225" s="1536"/>
      <c r="O225" s="1536"/>
      <c r="P225" s="1536"/>
      <c r="Q225" s="1536"/>
      <c r="R225" s="1536"/>
      <c r="S225" s="1536"/>
      <c r="T225" s="1536"/>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65"/>
      <c r="D226" s="1565"/>
      <c r="E226" s="1565"/>
      <c r="F226" s="1565"/>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23">
        <v>0</v>
      </c>
      <c r="R227" s="1424"/>
      <c r="S227" s="1425"/>
      <c r="T227" s="161" t="s">
        <v>425</v>
      </c>
      <c r="U227" s="161"/>
      <c r="V227" s="161"/>
      <c r="W227" s="161"/>
      <c r="X227" s="161"/>
      <c r="AK227" s="161"/>
      <c r="AL227" s="161"/>
      <c r="AM227" s="161"/>
      <c r="AN227" s="161"/>
      <c r="AO227" s="161"/>
      <c r="AP227" s="161"/>
      <c r="AQ227" s="161"/>
      <c r="AR227" s="161"/>
      <c r="AT227" s="1408" t="s">
        <v>307</v>
      </c>
      <c r="AU227" s="1408"/>
      <c r="AV227" s="1408"/>
      <c r="AW227" s="1408"/>
      <c r="AX227" s="1438" t="str">
        <f>IF(AX229="Not Available", "Not Available", "Free")</f>
        <v>Free</v>
      </c>
      <c r="AY227" s="1438"/>
      <c r="AZ227" s="1438"/>
      <c r="BA227" s="1438"/>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23">
        <v>0</v>
      </c>
      <c r="R229" s="1424"/>
      <c r="S229" s="1425"/>
      <c r="T229" s="161" t="s">
        <v>424</v>
      </c>
      <c r="U229" s="50"/>
      <c r="V229" s="50"/>
      <c r="W229" s="50"/>
      <c r="X229" s="161"/>
      <c r="AR229" s="161"/>
      <c r="AS229" s="1426" t="s">
        <v>306</v>
      </c>
      <c r="AT229" s="1426"/>
      <c r="AU229" s="1426"/>
      <c r="AV229" s="1426"/>
      <c r="AW229" s="1426"/>
      <c r="AX229" s="1420">
        <f>'Control Panel'!R867</f>
        <v>0</v>
      </c>
      <c r="AY229" s="1420"/>
      <c r="AZ229" s="1420"/>
      <c r="BA229" s="1420"/>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23">
        <v>0</v>
      </c>
      <c r="R231" s="1424"/>
      <c r="S231" s="1425"/>
      <c r="T231" s="161" t="s">
        <v>424</v>
      </c>
      <c r="U231" s="161"/>
      <c r="V231" s="161"/>
      <c r="W231" s="161"/>
      <c r="X231" s="1561" t="s">
        <v>545</v>
      </c>
      <c r="Y231" s="1562"/>
      <c r="Z231" s="1562"/>
      <c r="AA231" s="1562"/>
      <c r="AB231" s="1563"/>
      <c r="AC231" s="161"/>
      <c r="AD231" s="161"/>
      <c r="AE231" s="1421">
        <v>744</v>
      </c>
      <c r="AF231" s="1422"/>
      <c r="AG231" s="195" t="s">
        <v>420</v>
      </c>
      <c r="AH231" s="161"/>
      <c r="AI231" s="161"/>
      <c r="AJ231" s="161"/>
      <c r="AU231" s="3" t="s">
        <v>535</v>
      </c>
      <c r="AX231" s="1420">
        <f>'Control Panel'!P865</f>
        <v>0</v>
      </c>
      <c r="AY231" s="1420"/>
      <c r="AZ231" s="1420"/>
      <c r="BA231" s="1420"/>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38"/>
      <c r="AY232" s="1438"/>
      <c r="AZ232" s="1438"/>
      <c r="BA232" s="1438"/>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23">
        <v>0</v>
      </c>
      <c r="R233" s="1424"/>
      <c r="S233" s="1425"/>
      <c r="T233" s="161" t="s">
        <v>424</v>
      </c>
      <c r="U233" s="161"/>
      <c r="V233" s="161"/>
      <c r="W233" s="161"/>
      <c r="X233" s="1561" t="s">
        <v>546</v>
      </c>
      <c r="Y233" s="1562"/>
      <c r="Z233" s="1562"/>
      <c r="AA233" s="1562"/>
      <c r="AB233" s="1563"/>
      <c r="AC233" s="161"/>
      <c r="AD233" s="161"/>
      <c r="AE233" s="1421">
        <v>744</v>
      </c>
      <c r="AF233" s="1422"/>
      <c r="AG233" s="195" t="s">
        <v>420</v>
      </c>
      <c r="AH233" s="161"/>
      <c r="AI233" s="161"/>
      <c r="AJ233" s="161"/>
      <c r="AK233" s="161"/>
      <c r="AL233" s="161"/>
      <c r="AM233" s="161"/>
      <c r="AN233" s="161"/>
      <c r="AO233" s="161"/>
      <c r="AP233" s="161"/>
      <c r="AQ233" s="161"/>
      <c r="AR233" s="161"/>
      <c r="AS233" s="75"/>
      <c r="AT233" s="75" t="s">
        <v>536</v>
      </c>
      <c r="AV233" s="75"/>
      <c r="AW233" s="300"/>
      <c r="AX233" s="1420">
        <f>'Control Panel'!P866</f>
        <v>0</v>
      </c>
      <c r="AY233" s="1420"/>
      <c r="AZ233" s="1420"/>
      <c r="BA233" s="1420"/>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38"/>
      <c r="AY234" s="1438"/>
      <c r="AZ234" s="1438"/>
      <c r="BA234" s="1438"/>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23">
        <v>0</v>
      </c>
      <c r="R235" s="1424"/>
      <c r="S235" s="1425"/>
      <c r="T235" s="161" t="s">
        <v>424</v>
      </c>
      <c r="U235" s="161"/>
      <c r="V235" s="161"/>
      <c r="W235" s="161"/>
      <c r="X235" s="1561" t="s">
        <v>327</v>
      </c>
      <c r="Y235" s="1562"/>
      <c r="Z235" s="1562"/>
      <c r="AA235" s="1562"/>
      <c r="AB235" s="1563"/>
      <c r="AC235" s="161"/>
      <c r="AD235" s="161"/>
      <c r="AE235" s="1421">
        <v>744</v>
      </c>
      <c r="AF235" s="1422"/>
      <c r="AG235" s="195" t="s">
        <v>420</v>
      </c>
      <c r="AH235" s="161"/>
      <c r="AI235" s="161"/>
      <c r="AJ235" s="161"/>
      <c r="AK235" s="161"/>
      <c r="AL235" s="161"/>
      <c r="AM235" s="161"/>
      <c r="AN235" s="161"/>
      <c r="AO235" s="161"/>
      <c r="AP235" s="161"/>
      <c r="AQ235" s="161"/>
      <c r="AR235" s="161"/>
      <c r="AS235" s="75"/>
      <c r="AT235" s="1476" t="s">
        <v>4407</v>
      </c>
      <c r="AU235" s="1476"/>
      <c r="AV235" s="1476"/>
      <c r="AW235" s="1476"/>
      <c r="AX235" s="1420">
        <f>'Control Panel'!P867</f>
        <v>0</v>
      </c>
      <c r="AY235" s="1420"/>
      <c r="AZ235" s="1420"/>
      <c r="BA235" s="1420"/>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459"/>
      <c r="AT237" s="1459"/>
      <c r="AU237" s="1459"/>
      <c r="AV237" s="1459"/>
      <c r="AW237" s="1459"/>
      <c r="AX237" s="1438"/>
      <c r="AY237" s="1438"/>
      <c r="AZ237" s="1438"/>
      <c r="BA237" s="1438"/>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23">
        <v>0</v>
      </c>
      <c r="R239" s="1424"/>
      <c r="S239" s="1425"/>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408" t="s">
        <v>4579</v>
      </c>
      <c r="AR239" s="1408"/>
      <c r="AS239" s="1408"/>
      <c r="AT239" s="1408"/>
      <c r="AU239" s="1408"/>
      <c r="AV239" s="1408"/>
      <c r="AW239" s="1408"/>
      <c r="AX239" s="1438">
        <f>'Control Panel'!P872</f>
        <v>0</v>
      </c>
      <c r="AY239" s="1438"/>
      <c r="AZ239" s="1438"/>
      <c r="BA239" s="1438"/>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23">
        <v>0</v>
      </c>
      <c r="R241" s="1424"/>
      <c r="S241" s="1425"/>
      <c r="T241" s="161" t="s">
        <v>426</v>
      </c>
      <c r="U241" s="161"/>
      <c r="V241" s="161"/>
      <c r="Y241" s="161"/>
      <c r="Z241" s="633" t="s">
        <v>302</v>
      </c>
      <c r="AA241" s="161"/>
      <c r="AB241" s="161"/>
      <c r="AE241" s="1423">
        <v>0</v>
      </c>
      <c r="AF241" s="1424"/>
      <c r="AG241" s="1425"/>
      <c r="AH241" s="161" t="s">
        <v>426</v>
      </c>
      <c r="AI241" s="161"/>
      <c r="AJ241" s="161"/>
      <c r="AK241" s="161"/>
      <c r="AL241" s="161"/>
      <c r="AM241" s="76"/>
      <c r="AN241" s="76"/>
      <c r="AO241" s="76"/>
      <c r="AP241" s="1188"/>
      <c r="AQ241" s="1408" t="s">
        <v>305</v>
      </c>
      <c r="AR241" s="1408"/>
      <c r="AS241" s="1408"/>
      <c r="AT241" s="1408"/>
      <c r="AU241" s="1408"/>
      <c r="AV241" s="1408"/>
      <c r="AW241" s="1408"/>
      <c r="AX241" s="1438">
        <f>'Control Panel'!P875</f>
        <v>0</v>
      </c>
      <c r="AY241" s="1438"/>
      <c r="AZ241" s="1438"/>
      <c r="BA241" s="1438"/>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90" t="s">
        <v>4456</v>
      </c>
      <c r="AQ243" s="1390"/>
      <c r="AR243" s="1390"/>
      <c r="AS243" s="1390"/>
      <c r="AT243" s="1390"/>
      <c r="AU243" s="1390"/>
      <c r="AV243" s="1390"/>
      <c r="AW243" s="1390"/>
      <c r="AX243" s="1473">
        <f>'Control Panel'!P877</f>
        <v>0</v>
      </c>
      <c r="AY243" s="1473"/>
      <c r="AZ243" s="1473"/>
      <c r="BA243" s="1473"/>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77" t="s">
        <v>62</v>
      </c>
      <c r="D246" s="1477"/>
      <c r="E246" s="1477"/>
      <c r="F246" s="1477"/>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44"/>
      <c r="D247" s="1444"/>
      <c r="E247" s="1444"/>
      <c r="F247" s="1444"/>
      <c r="G247" s="51"/>
      <c r="H247" s="161"/>
      <c r="I247" s="1536" t="s">
        <v>62</v>
      </c>
      <c r="J247" s="1536"/>
      <c r="K247" s="1536"/>
      <c r="L247" s="1536"/>
      <c r="M247" s="1536"/>
      <c r="N247" s="1536"/>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44"/>
      <c r="D248" s="1444"/>
      <c r="E248" s="1444"/>
      <c r="F248" s="1444"/>
      <c r="G248" s="51"/>
      <c r="H248" s="161"/>
      <c r="I248" s="1536"/>
      <c r="J248" s="1536"/>
      <c r="K248" s="1536"/>
      <c r="L248" s="1536"/>
      <c r="M248" s="1536"/>
      <c r="N248" s="1536"/>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44"/>
      <c r="D249" s="1444"/>
      <c r="E249" s="1444"/>
      <c r="F249" s="144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23">
        <v>0</v>
      </c>
      <c r="AF250" s="1424"/>
      <c r="AG250" s="1425"/>
      <c r="AH250" s="161"/>
      <c r="AI250" s="161"/>
      <c r="AJ250" s="161"/>
      <c r="AK250" s="161"/>
      <c r="AL250" s="161"/>
      <c r="AM250" s="161"/>
      <c r="AN250" s="161"/>
      <c r="AO250" s="182"/>
      <c r="AP250" s="1408" t="s">
        <v>317</v>
      </c>
      <c r="AQ250" s="1408"/>
      <c r="AR250" s="1408"/>
      <c r="AS250" s="1408"/>
      <c r="AT250" s="1408"/>
      <c r="AU250" s="1408"/>
      <c r="AV250" s="1408"/>
      <c r="AW250" s="1408"/>
      <c r="AX250" s="1438" t="str">
        <f>'Control Panel'!H956</f>
        <v>Free</v>
      </c>
      <c r="AY250" s="1438"/>
      <c r="AZ250" s="1438"/>
      <c r="BA250" s="1438"/>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23">
        <v>0</v>
      </c>
      <c r="AF252" s="1424"/>
      <c r="AG252" s="1425"/>
      <c r="AH252" s="161"/>
      <c r="AI252" s="161"/>
      <c r="AJ252" s="161"/>
      <c r="AK252" s="161"/>
      <c r="AL252" s="161"/>
      <c r="AM252" s="161"/>
      <c r="AN252" s="161"/>
      <c r="AO252" s="182"/>
      <c r="AP252" s="1408" t="s">
        <v>318</v>
      </c>
      <c r="AQ252" s="1408"/>
      <c r="AR252" s="1408"/>
      <c r="AS252" s="1408"/>
      <c r="AT252" s="1408"/>
      <c r="AU252" s="1408"/>
      <c r="AV252" s="1408"/>
      <c r="AW252" s="1408"/>
      <c r="AX252" s="1438">
        <f>'Control Panel'!H957</f>
        <v>0</v>
      </c>
      <c r="AY252" s="1438"/>
      <c r="AZ252" s="1438"/>
      <c r="BA252" s="1438"/>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23">
        <v>0</v>
      </c>
      <c r="AF254" s="1424"/>
      <c r="AG254" s="1425"/>
      <c r="AH254" s="161"/>
      <c r="AI254" s="161"/>
      <c r="AJ254" s="161"/>
      <c r="AK254" s="161"/>
      <c r="AL254" s="161"/>
      <c r="AM254" s="161"/>
      <c r="AN254" s="161"/>
      <c r="AO254" s="182"/>
      <c r="AP254" s="1408" t="s">
        <v>319</v>
      </c>
      <c r="AQ254" s="1408"/>
      <c r="AR254" s="1408"/>
      <c r="AS254" s="1408"/>
      <c r="AT254" s="1408"/>
      <c r="AU254" s="1408"/>
      <c r="AV254" s="1408"/>
      <c r="AW254" s="1408"/>
      <c r="AX254" s="1438">
        <f>'Control Panel'!H958</f>
        <v>0</v>
      </c>
      <c r="AY254" s="1438"/>
      <c r="AZ254" s="1438"/>
      <c r="BA254" s="1438"/>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367" t="s">
        <v>321</v>
      </c>
      <c r="AP257" s="1367"/>
      <c r="AQ257" s="1367"/>
      <c r="AR257" s="1367"/>
      <c r="AS257" s="1367"/>
      <c r="AT257" s="1367"/>
      <c r="AU257" s="1367"/>
      <c r="AV257" s="1367"/>
      <c r="AW257" s="1367"/>
      <c r="AX257" s="1525">
        <f>IFERROR('Control Panel'!H959,0)</f>
        <v>0</v>
      </c>
      <c r="AY257" s="1525"/>
      <c r="AZ257" s="1525"/>
      <c r="BA257" s="1525"/>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90"/>
      <c r="AP258" s="1390"/>
      <c r="AQ258" s="1390"/>
      <c r="AR258" s="1390"/>
      <c r="AS258" s="1390"/>
      <c r="AT258" s="1390"/>
      <c r="AU258" s="1390"/>
      <c r="AV258" s="1390"/>
      <c r="AW258" s="1390"/>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74" t="s">
        <v>132</v>
      </c>
      <c r="D260" s="1474"/>
      <c r="E260" s="1474"/>
      <c r="F260" s="1474"/>
      <c r="G260" s="1474"/>
      <c r="H260" s="1474"/>
      <c r="I260" s="147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528"/>
      <c r="AY260" s="1528"/>
      <c r="AZ260" s="1528"/>
      <c r="BA260" s="1528"/>
      <c r="BB260" s="1528"/>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74"/>
      <c r="D261" s="1474"/>
      <c r="E261" s="1474"/>
      <c r="F261" s="1474"/>
      <c r="G261" s="1474"/>
      <c r="H261" s="1474"/>
      <c r="I261" s="147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528"/>
      <c r="AY261" s="1528"/>
      <c r="AZ261" s="1528"/>
      <c r="BA261" s="1528"/>
      <c r="BB261" s="1528"/>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587" t="s">
        <v>8</v>
      </c>
      <c r="D263" s="1587"/>
      <c r="E263" s="1587"/>
      <c r="F263" s="1587"/>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587"/>
      <c r="D264" s="1587"/>
      <c r="E264" s="1587"/>
      <c r="F264" s="1587"/>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99" t="s">
        <v>549</v>
      </c>
      <c r="K266" s="1399"/>
      <c r="L266" s="1399"/>
      <c r="M266" s="1399"/>
      <c r="N266" s="1399"/>
      <c r="O266" s="1399"/>
      <c r="P266" s="1399"/>
      <c r="Q266" s="1399"/>
      <c r="R266" s="1399"/>
      <c r="S266" s="1399"/>
      <c r="T266" s="49"/>
      <c r="U266" s="1399" t="s">
        <v>275</v>
      </c>
      <c r="V266" s="1399"/>
      <c r="W266" s="1399"/>
      <c r="X266" s="1399"/>
      <c r="Y266" s="1399"/>
      <c r="Z266" s="1399"/>
      <c r="AA266" s="3"/>
      <c r="AB266" s="3"/>
      <c r="AC266" s="1399" t="s">
        <v>72</v>
      </c>
      <c r="AD266" s="1399"/>
      <c r="AE266" s="1399"/>
      <c r="AF266" s="1399"/>
      <c r="AG266" s="1399"/>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21">
        <v>0</v>
      </c>
      <c r="M268" s="1435"/>
      <c r="N268" s="1422"/>
      <c r="O268" s="54" t="s">
        <v>544</v>
      </c>
      <c r="P268" s="340"/>
      <c r="Q268" s="197"/>
      <c r="R268" s="197"/>
      <c r="S268" s="3"/>
      <c r="T268" s="194"/>
      <c r="U268" s="18"/>
      <c r="V268" s="3"/>
      <c r="W268" s="1421">
        <v>744</v>
      </c>
      <c r="X268" s="1422"/>
      <c r="Y268" s="161" t="s">
        <v>420</v>
      </c>
      <c r="Z268" s="161"/>
      <c r="AA268" s="3"/>
      <c r="AB268" s="3"/>
      <c r="AC268" s="1436">
        <f>'Control Panel'!H1713</f>
        <v>0</v>
      </c>
      <c r="AD268" s="1436"/>
      <c r="AE268" s="1436"/>
      <c r="AF268" s="1436"/>
      <c r="AG268" s="1436"/>
      <c r="AH268" s="18"/>
      <c r="AI268" s="1437"/>
      <c r="AJ268" s="1437"/>
      <c r="AK268" s="1437"/>
      <c r="AL268" s="1437"/>
      <c r="AM268" s="3"/>
      <c r="AN268" s="3"/>
      <c r="AO268" s="3"/>
      <c r="AP268" s="3"/>
      <c r="AQ268" s="3"/>
      <c r="AR268" s="161"/>
      <c r="AS268" s="1476" t="s">
        <v>552</v>
      </c>
      <c r="AT268" s="1476"/>
      <c r="AU268" s="1476"/>
      <c r="AV268" s="1476"/>
      <c r="AW268" s="1476"/>
      <c r="AX268" s="1438">
        <f>'Control Panel'!I1713</f>
        <v>0</v>
      </c>
      <c r="AY268" s="1438"/>
      <c r="AZ268" s="1438"/>
      <c r="BA268" s="1438"/>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38"/>
      <c r="AY269" s="1438"/>
      <c r="AZ269" s="1438"/>
      <c r="BA269" s="1438"/>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21">
        <v>0</v>
      </c>
      <c r="M270" s="1435"/>
      <c r="N270" s="1422"/>
      <c r="O270" s="54" t="s">
        <v>7678</v>
      </c>
      <c r="P270" s="340"/>
      <c r="Q270" s="197"/>
      <c r="R270" s="197"/>
      <c r="S270" s="3"/>
      <c r="T270" s="194"/>
      <c r="U270" s="18"/>
      <c r="V270" s="3"/>
      <c r="W270" s="1421">
        <v>744</v>
      </c>
      <c r="X270" s="1422"/>
      <c r="Y270" s="161" t="s">
        <v>420</v>
      </c>
      <c r="Z270" s="161"/>
      <c r="AA270" s="3"/>
      <c r="AB270" s="3"/>
      <c r="AC270" s="1436">
        <f>'Control Panel'!H1714</f>
        <v>0</v>
      </c>
      <c r="AD270" s="1436"/>
      <c r="AE270" s="1436"/>
      <c r="AF270" s="1436"/>
      <c r="AG270" s="1436"/>
      <c r="AH270" s="18"/>
      <c r="AI270" s="1437"/>
      <c r="AJ270" s="1437"/>
      <c r="AK270" s="1437"/>
      <c r="AL270" s="1437"/>
      <c r="AM270" s="3"/>
      <c r="AN270" s="3"/>
      <c r="AO270" s="3"/>
      <c r="AP270" s="3"/>
      <c r="AQ270" s="3"/>
      <c r="AR270" s="161"/>
      <c r="AS270" s="161"/>
      <c r="AT270" s="1408" t="s">
        <v>550</v>
      </c>
      <c r="AU270" s="1408"/>
      <c r="AV270" s="1408"/>
      <c r="AW270" s="1408"/>
      <c r="AX270" s="1438">
        <f>'Control Panel'!I1714</f>
        <v>0</v>
      </c>
      <c r="AY270" s="1438"/>
      <c r="AZ270" s="1438"/>
      <c r="BA270" s="1438"/>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38"/>
      <c r="AY271" s="1438"/>
      <c r="AZ271" s="1438"/>
      <c r="BA271" s="1438"/>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21">
        <v>0</v>
      </c>
      <c r="M272" s="1435"/>
      <c r="N272" s="1422"/>
      <c r="O272" s="54" t="s">
        <v>543</v>
      </c>
      <c r="P272" s="340"/>
      <c r="Q272" s="197"/>
      <c r="R272" s="197"/>
      <c r="S272" s="3"/>
      <c r="T272" s="194"/>
      <c r="U272" s="18"/>
      <c r="V272" s="3"/>
      <c r="W272" s="1421">
        <v>744</v>
      </c>
      <c r="X272" s="1422"/>
      <c r="Y272" s="161" t="s">
        <v>420</v>
      </c>
      <c r="Z272" s="161"/>
      <c r="AA272" s="3"/>
      <c r="AB272" s="3"/>
      <c r="AC272" s="1436">
        <f>'Control Panel'!H1715</f>
        <v>0</v>
      </c>
      <c r="AD272" s="1436"/>
      <c r="AE272" s="1436"/>
      <c r="AF272" s="1436"/>
      <c r="AG272" s="1436"/>
      <c r="AH272" s="18"/>
      <c r="AI272" s="1437"/>
      <c r="AJ272" s="1437"/>
      <c r="AK272" s="1437"/>
      <c r="AL272" s="1437"/>
      <c r="AM272" s="3"/>
      <c r="AN272" s="3"/>
      <c r="AO272" s="3"/>
      <c r="AP272" s="3"/>
      <c r="AQ272" s="3"/>
      <c r="AR272" s="161"/>
      <c r="AS272" s="161"/>
      <c r="AT272" s="1408" t="s">
        <v>550</v>
      </c>
      <c r="AU272" s="1408"/>
      <c r="AV272" s="1408"/>
      <c r="AW272" s="1408"/>
      <c r="AX272" s="1438">
        <f>'Control Panel'!I1715</f>
        <v>0</v>
      </c>
      <c r="AY272" s="1438"/>
      <c r="AZ272" s="1438"/>
      <c r="BA272" s="1438"/>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38"/>
      <c r="AY273" s="1438"/>
      <c r="AZ273" s="1438"/>
      <c r="BA273" s="1438"/>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21">
        <v>0</v>
      </c>
      <c r="M274" s="1435"/>
      <c r="N274" s="1422"/>
      <c r="O274" s="54" t="s">
        <v>542</v>
      </c>
      <c r="P274" s="340"/>
      <c r="Q274" s="197"/>
      <c r="R274" s="197"/>
      <c r="S274" s="3"/>
      <c r="T274" s="194"/>
      <c r="U274" s="18"/>
      <c r="V274" s="3"/>
      <c r="W274" s="1421">
        <v>744</v>
      </c>
      <c r="X274" s="1422"/>
      <c r="Y274" s="161" t="s">
        <v>420</v>
      </c>
      <c r="Z274" s="161"/>
      <c r="AA274" s="3"/>
      <c r="AB274" s="3"/>
      <c r="AC274" s="1436">
        <f>'Control Panel'!H1716</f>
        <v>0</v>
      </c>
      <c r="AD274" s="1436"/>
      <c r="AE274" s="1436"/>
      <c r="AF274" s="1436"/>
      <c r="AG274" s="1436"/>
      <c r="AH274" s="18"/>
      <c r="AI274" s="1437"/>
      <c r="AJ274" s="1437"/>
      <c r="AK274" s="1437"/>
      <c r="AL274" s="1437"/>
      <c r="AM274" s="3"/>
      <c r="AN274" s="3"/>
      <c r="AO274" s="3"/>
      <c r="AP274" s="3"/>
      <c r="AQ274" s="3"/>
      <c r="AR274" s="161"/>
      <c r="AS274" s="161"/>
      <c r="AT274" s="1408" t="s">
        <v>551</v>
      </c>
      <c r="AU274" s="1408"/>
      <c r="AV274" s="1408"/>
      <c r="AW274" s="1408"/>
      <c r="AX274" s="1438">
        <f>'Control Panel'!I1716</f>
        <v>0</v>
      </c>
      <c r="AY274" s="1438"/>
      <c r="AZ274" s="1438"/>
      <c r="BA274" s="1438"/>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21">
        <v>0</v>
      </c>
      <c r="M276" s="1435"/>
      <c r="N276" s="1422"/>
      <c r="O276" s="54" t="s">
        <v>7301</v>
      </c>
      <c r="P276" s="18"/>
      <c r="Q276" s="161"/>
      <c r="R276" s="161"/>
      <c r="S276" s="3"/>
      <c r="T276" s="161"/>
      <c r="U276" s="18"/>
      <c r="V276" s="3"/>
      <c r="W276" s="1421">
        <v>744</v>
      </c>
      <c r="X276" s="1422"/>
      <c r="Y276" s="161" t="s">
        <v>420</v>
      </c>
      <c r="Z276" s="161"/>
      <c r="AA276" s="3"/>
      <c r="AB276" s="3"/>
      <c r="AC276" s="1436">
        <f>'Control Panel'!H1717</f>
        <v>0</v>
      </c>
      <c r="AD276" s="1436"/>
      <c r="AE276" s="1436"/>
      <c r="AF276" s="1436"/>
      <c r="AG276" s="1436"/>
      <c r="AH276" s="18"/>
      <c r="AI276" s="18"/>
      <c r="AJ276" s="18"/>
      <c r="AK276" s="18"/>
      <c r="AL276" s="18"/>
      <c r="AM276" s="3"/>
      <c r="AN276" s="3"/>
      <c r="AO276" s="3"/>
      <c r="AP276" s="3"/>
      <c r="AQ276" s="3"/>
      <c r="AR276" s="161"/>
      <c r="AS276" s="161"/>
      <c r="AT276" s="1408" t="s">
        <v>3221</v>
      </c>
      <c r="AU276" s="1408"/>
      <c r="AV276" s="1408"/>
      <c r="AW276" s="1408"/>
      <c r="AX276" s="1438">
        <f>'Control Panel'!I1717</f>
        <v>0</v>
      </c>
      <c r="AY276" s="1438"/>
      <c r="AZ276" s="1438"/>
      <c r="BA276" s="1438"/>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21">
        <v>0</v>
      </c>
      <c r="M278" s="1435"/>
      <c r="N278" s="1422"/>
      <c r="O278" s="54" t="s">
        <v>336</v>
      </c>
      <c r="P278" s="340"/>
      <c r="Q278" s="197"/>
      <c r="R278" s="197"/>
      <c r="S278" s="3"/>
      <c r="T278" s="194"/>
      <c r="U278" s="341"/>
      <c r="V278" s="3"/>
      <c r="W278" s="1421">
        <v>744</v>
      </c>
      <c r="X278" s="1422"/>
      <c r="Y278" s="161" t="s">
        <v>420</v>
      </c>
      <c r="Z278" s="161"/>
      <c r="AA278" s="3"/>
      <c r="AB278" s="3"/>
      <c r="AC278" s="1436">
        <f>'Control Panel'!H1718</f>
        <v>0</v>
      </c>
      <c r="AD278" s="1436"/>
      <c r="AE278" s="1436"/>
      <c r="AF278" s="1436"/>
      <c r="AG278" s="1436"/>
      <c r="AH278" s="474"/>
      <c r="AI278" s="1437"/>
      <c r="AJ278" s="1437"/>
      <c r="AK278" s="1437"/>
      <c r="AL278" s="1437"/>
      <c r="AM278" s="3"/>
      <c r="AN278" s="3"/>
      <c r="AO278" s="3"/>
      <c r="AP278" s="3"/>
      <c r="AQ278" s="3"/>
      <c r="AR278" s="336"/>
      <c r="AS278" s="75"/>
      <c r="AT278" s="1408" t="s">
        <v>391</v>
      </c>
      <c r="AU278" s="1408"/>
      <c r="AV278" s="1408"/>
      <c r="AW278" s="1408"/>
      <c r="AX278" s="1438">
        <f>'Control Panel'!I1718</f>
        <v>0</v>
      </c>
      <c r="AY278" s="1438"/>
      <c r="AZ278" s="1438"/>
      <c r="BA278" s="1438"/>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21">
        <v>0</v>
      </c>
      <c r="M280" s="1435"/>
      <c r="N280" s="1422"/>
      <c r="O280" s="54" t="s">
        <v>337</v>
      </c>
      <c r="P280" s="340"/>
      <c r="Q280" s="197"/>
      <c r="R280" s="197"/>
      <c r="S280" s="3"/>
      <c r="T280" s="194"/>
      <c r="U280" s="341"/>
      <c r="V280" s="3"/>
      <c r="W280" s="1421">
        <v>744</v>
      </c>
      <c r="X280" s="1422"/>
      <c r="Y280" s="161" t="s">
        <v>420</v>
      </c>
      <c r="Z280" s="161"/>
      <c r="AA280" s="3"/>
      <c r="AB280" s="3"/>
      <c r="AC280" s="1436">
        <f>'Control Panel'!H1719</f>
        <v>0</v>
      </c>
      <c r="AD280" s="1436"/>
      <c r="AE280" s="1436"/>
      <c r="AF280" s="1436"/>
      <c r="AG280" s="1436"/>
      <c r="AH280" s="474"/>
      <c r="AI280" s="1437"/>
      <c r="AJ280" s="1437"/>
      <c r="AK280" s="1437"/>
      <c r="AL280" s="1437"/>
      <c r="AM280" s="3"/>
      <c r="AN280" s="3"/>
      <c r="AO280" s="3"/>
      <c r="AP280" s="3"/>
      <c r="AQ280" s="3"/>
      <c r="AR280" s="336"/>
      <c r="AS280" s="75"/>
      <c r="AT280" s="1408" t="s">
        <v>392</v>
      </c>
      <c r="AU280" s="1408"/>
      <c r="AV280" s="1408"/>
      <c r="AW280" s="1408"/>
      <c r="AX280" s="1438">
        <f>'Control Panel'!I1719</f>
        <v>0</v>
      </c>
      <c r="AY280" s="1438"/>
      <c r="AZ280" s="1438"/>
      <c r="BA280" s="1438"/>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21">
        <v>0</v>
      </c>
      <c r="M282" s="1435"/>
      <c r="N282" s="1422"/>
      <c r="O282" s="54" t="s">
        <v>7243</v>
      </c>
      <c r="P282" s="340"/>
      <c r="Q282" s="197"/>
      <c r="R282" s="197"/>
      <c r="S282" s="3"/>
      <c r="T282" s="194"/>
      <c r="U282" s="341"/>
      <c r="V282" s="3"/>
      <c r="W282" s="1421">
        <v>744</v>
      </c>
      <c r="X282" s="1422"/>
      <c r="Y282" s="161" t="s">
        <v>420</v>
      </c>
      <c r="Z282" s="161"/>
      <c r="AA282" s="3"/>
      <c r="AB282" s="3"/>
      <c r="AC282" s="1436">
        <f>'Control Panel'!H1720</f>
        <v>0</v>
      </c>
      <c r="AD282" s="1436"/>
      <c r="AE282" s="1436"/>
      <c r="AF282" s="1436"/>
      <c r="AG282" s="1436"/>
      <c r="AH282" s="474"/>
      <c r="AI282" s="1437"/>
      <c r="AJ282" s="1437"/>
      <c r="AK282" s="1437"/>
      <c r="AL282" s="1437"/>
      <c r="AM282" s="3"/>
      <c r="AN282" s="3"/>
      <c r="AO282" s="3"/>
      <c r="AP282" s="3"/>
      <c r="AQ282" s="3"/>
      <c r="AR282" s="1238"/>
      <c r="AS282" s="75"/>
      <c r="AT282" s="1408" t="s">
        <v>7246</v>
      </c>
      <c r="AU282" s="1408"/>
      <c r="AV282" s="1408"/>
      <c r="AW282" s="1408"/>
      <c r="AX282" s="1438">
        <f>'Control Panel'!I1720</f>
        <v>0</v>
      </c>
      <c r="AY282" s="1438"/>
      <c r="AZ282" s="1438"/>
      <c r="BA282" s="1438"/>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21">
        <v>0</v>
      </c>
      <c r="M284" s="1435"/>
      <c r="N284" s="1422"/>
      <c r="O284" s="54" t="s">
        <v>6989</v>
      </c>
      <c r="P284" s="340"/>
      <c r="Q284" s="197"/>
      <c r="R284" s="197"/>
      <c r="S284" s="3"/>
      <c r="T284" s="194"/>
      <c r="U284" s="290"/>
      <c r="V284" s="3"/>
      <c r="W284" s="1421">
        <v>744</v>
      </c>
      <c r="X284" s="1422"/>
      <c r="Y284" s="161" t="s">
        <v>420</v>
      </c>
      <c r="Z284" s="161"/>
      <c r="AA284" s="3"/>
      <c r="AB284" s="3"/>
      <c r="AC284" s="1436">
        <f>'Control Panel'!H1721</f>
        <v>0</v>
      </c>
      <c r="AD284" s="1436"/>
      <c r="AE284" s="1436"/>
      <c r="AF284" s="1436"/>
      <c r="AG284" s="1436"/>
      <c r="AH284" s="18"/>
      <c r="AI284" s="1437"/>
      <c r="AJ284" s="1437"/>
      <c r="AK284" s="1437"/>
      <c r="AL284" s="1437"/>
      <c r="AM284" s="3"/>
      <c r="AN284" s="3"/>
      <c r="AO284" s="3"/>
      <c r="AP284" s="3"/>
      <c r="AQ284" s="3"/>
      <c r="AR284" s="161"/>
      <c r="AS284" s="161"/>
      <c r="AT284" s="1408" t="s">
        <v>6990</v>
      </c>
      <c r="AU284" s="1408"/>
      <c r="AV284" s="1408"/>
      <c r="AW284" s="1408"/>
      <c r="AX284" s="1438">
        <f>'Control Panel'!I1721</f>
        <v>0</v>
      </c>
      <c r="AY284" s="1438"/>
      <c r="AZ284" s="1438"/>
      <c r="BA284" s="1438"/>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21">
        <v>0</v>
      </c>
      <c r="M286" s="1435"/>
      <c r="N286" s="1422"/>
      <c r="O286" s="54" t="s">
        <v>7245</v>
      </c>
      <c r="P286" s="340"/>
      <c r="Q286" s="197"/>
      <c r="R286" s="197"/>
      <c r="S286" s="3"/>
      <c r="T286" s="194"/>
      <c r="U286" s="290"/>
      <c r="V286" s="3"/>
      <c r="W286" s="1421">
        <v>744</v>
      </c>
      <c r="X286" s="1422"/>
      <c r="Y286" s="161" t="s">
        <v>420</v>
      </c>
      <c r="Z286" s="161"/>
      <c r="AA286" s="3"/>
      <c r="AB286" s="3"/>
      <c r="AC286" s="1436">
        <f>'Control Panel'!H1722</f>
        <v>0</v>
      </c>
      <c r="AD286" s="1436"/>
      <c r="AE286" s="1436"/>
      <c r="AF286" s="1436"/>
      <c r="AG286" s="1436"/>
      <c r="AH286" s="18"/>
      <c r="AI286" s="1437"/>
      <c r="AJ286" s="1437"/>
      <c r="AK286" s="1437"/>
      <c r="AL286" s="1437"/>
      <c r="AM286" s="3"/>
      <c r="AN286" s="3"/>
      <c r="AO286" s="3"/>
      <c r="AP286" s="3"/>
      <c r="AQ286" s="3"/>
      <c r="AR286" s="161"/>
      <c r="AS286" s="161"/>
      <c r="AT286" s="1408" t="s">
        <v>7247</v>
      </c>
      <c r="AU286" s="1408"/>
      <c r="AV286" s="1408"/>
      <c r="AW286" s="1408"/>
      <c r="AX286" s="1438">
        <f>'Control Panel'!I1722</f>
        <v>0</v>
      </c>
      <c r="AY286" s="1438"/>
      <c r="AZ286" s="1438"/>
      <c r="BA286" s="1438"/>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90" t="s">
        <v>4566</v>
      </c>
      <c r="AJ288" s="1390"/>
      <c r="AK288" s="1390"/>
      <c r="AL288" s="1390"/>
      <c r="AM288" s="1390"/>
      <c r="AN288" s="1390"/>
      <c r="AO288" s="1390"/>
      <c r="AP288" s="1390"/>
      <c r="AQ288" s="1390"/>
      <c r="AR288" s="1390"/>
      <c r="AS288" s="1390"/>
      <c r="AT288" s="1390"/>
      <c r="AU288" s="1390"/>
      <c r="AV288" s="1390"/>
      <c r="AW288" s="1390"/>
      <c r="AX288" s="1529">
        <f>'Control Panel'!I1724</f>
        <v>0</v>
      </c>
      <c r="AY288" s="1529"/>
      <c r="AZ288" s="1529"/>
      <c r="BA288" s="1529"/>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449" t="s">
        <v>7257</v>
      </c>
      <c r="J290" s="1449"/>
      <c r="K290" s="1449"/>
      <c r="L290" s="1449"/>
      <c r="M290" s="1449"/>
      <c r="N290" s="1449"/>
      <c r="O290" s="1449"/>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449"/>
      <c r="J291" s="1449"/>
      <c r="K291" s="1449"/>
      <c r="L291" s="1449"/>
      <c r="M291" s="1449"/>
      <c r="N291" s="1449"/>
      <c r="O291" s="1449"/>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99" t="s">
        <v>275</v>
      </c>
      <c r="AC293" s="1399"/>
      <c r="AD293" s="1399"/>
      <c r="AE293" s="1399"/>
      <c r="AF293" s="1399"/>
      <c r="AG293" s="1399"/>
      <c r="AH293" s="3"/>
      <c r="AI293" s="1399" t="s">
        <v>72</v>
      </c>
      <c r="AJ293" s="1399"/>
      <c r="AK293" s="1399"/>
      <c r="AL293" s="1399"/>
      <c r="AM293" s="1399"/>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541">
        <v>0</v>
      </c>
      <c r="S295" s="1541"/>
      <c r="T295" s="54" t="s">
        <v>4604</v>
      </c>
      <c r="U295" s="49"/>
      <c r="V295" s="49"/>
      <c r="W295" s="1541"/>
      <c r="X295" s="1541"/>
      <c r="Y295" s="54"/>
      <c r="Z295" s="49"/>
      <c r="AA295" s="54"/>
      <c r="AB295" s="161"/>
      <c r="AC295" s="1421">
        <v>0</v>
      </c>
      <c r="AD295" s="1435"/>
      <c r="AE295" s="1435"/>
      <c r="AF295" s="1422"/>
      <c r="AG295" s="54"/>
      <c r="AH295" s="3"/>
      <c r="AI295" s="1518">
        <f>'Control Panel'!I1727</f>
        <v>0</v>
      </c>
      <c r="AJ295" s="1518"/>
      <c r="AK295" s="1518"/>
      <c r="AL295" s="1518"/>
      <c r="AM295" s="1518"/>
      <c r="AN295" s="1408" t="s">
        <v>7254</v>
      </c>
      <c r="AO295" s="1408"/>
      <c r="AP295" s="1408"/>
      <c r="AQ295" s="1408"/>
      <c r="AR295" s="1408"/>
      <c r="AS295" s="1408"/>
      <c r="AT295" s="1408"/>
      <c r="AU295" s="1408"/>
      <c r="AV295" s="1408"/>
      <c r="AW295" s="1408"/>
      <c r="AX295" s="1438">
        <f>'Control Panel'!J1727</f>
        <v>0</v>
      </c>
      <c r="AY295" s="1438"/>
      <c r="AZ295" s="1438"/>
      <c r="BA295" s="1438"/>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99" t="s">
        <v>275</v>
      </c>
      <c r="AC297" s="1399"/>
      <c r="AD297" s="1399"/>
      <c r="AE297" s="1399"/>
      <c r="AF297" s="1399"/>
      <c r="AG297" s="1399"/>
      <c r="AH297" s="3"/>
      <c r="AI297" s="1399" t="s">
        <v>72</v>
      </c>
      <c r="AJ297" s="1399"/>
      <c r="AK297" s="1399"/>
      <c r="AL297" s="1399"/>
      <c r="AM297" s="1399"/>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541">
        <v>0</v>
      </c>
      <c r="S299" s="1541"/>
      <c r="T299" s="54" t="s">
        <v>4604</v>
      </c>
      <c r="U299" s="49"/>
      <c r="V299" s="49"/>
      <c r="W299" s="1541"/>
      <c r="X299" s="1541"/>
      <c r="Y299" s="54"/>
      <c r="Z299" s="49"/>
      <c r="AA299" s="54"/>
      <c r="AB299" s="161"/>
      <c r="AC299" s="1421">
        <v>0</v>
      </c>
      <c r="AD299" s="1435"/>
      <c r="AE299" s="1435"/>
      <c r="AF299" s="1422"/>
      <c r="AG299" s="54"/>
      <c r="AH299" s="3"/>
      <c r="AI299" s="1518">
        <f>'Control Panel'!I1728</f>
        <v>0</v>
      </c>
      <c r="AJ299" s="1518"/>
      <c r="AK299" s="1518"/>
      <c r="AL299" s="1518"/>
      <c r="AM299" s="1518"/>
      <c r="AN299" s="1408" t="s">
        <v>4565</v>
      </c>
      <c r="AO299" s="1408"/>
      <c r="AP299" s="1408"/>
      <c r="AQ299" s="1408"/>
      <c r="AR299" s="1408"/>
      <c r="AS299" s="1408"/>
      <c r="AT299" s="1408"/>
      <c r="AU299" s="1408"/>
      <c r="AV299" s="1408"/>
      <c r="AW299" s="1408"/>
      <c r="AX299" s="1438">
        <f>'Control Panel'!J1728</f>
        <v>0</v>
      </c>
      <c r="AY299" s="1438"/>
      <c r="AZ299" s="1438"/>
      <c r="BA299" s="1438"/>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99" t="s">
        <v>275</v>
      </c>
      <c r="AC301" s="1399"/>
      <c r="AD301" s="1399"/>
      <c r="AE301" s="1399"/>
      <c r="AF301" s="1399"/>
      <c r="AG301" s="1399"/>
      <c r="AH301" s="3"/>
      <c r="AI301" s="1399" t="s">
        <v>72</v>
      </c>
      <c r="AJ301" s="1399"/>
      <c r="AK301" s="1399"/>
      <c r="AL301" s="1399"/>
      <c r="AM301" s="1399"/>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541">
        <v>0</v>
      </c>
      <c r="S303" s="1541"/>
      <c r="T303" s="54" t="s">
        <v>4604</v>
      </c>
      <c r="U303" s="49"/>
      <c r="V303" s="49"/>
      <c r="W303" s="1541"/>
      <c r="X303" s="1541"/>
      <c r="Y303" s="54"/>
      <c r="Z303" s="49"/>
      <c r="AA303" s="54"/>
      <c r="AB303" s="161"/>
      <c r="AC303" s="1421">
        <v>0</v>
      </c>
      <c r="AD303" s="1435"/>
      <c r="AE303" s="1435"/>
      <c r="AF303" s="1422"/>
      <c r="AG303" s="54"/>
      <c r="AH303" s="3"/>
      <c r="AI303" s="1518">
        <f>'Control Panel'!I1729</f>
        <v>0</v>
      </c>
      <c r="AJ303" s="1518"/>
      <c r="AK303" s="1518"/>
      <c r="AL303" s="1518"/>
      <c r="AM303" s="1518"/>
      <c r="AN303" s="1408" t="s">
        <v>7255</v>
      </c>
      <c r="AO303" s="1408"/>
      <c r="AP303" s="1408"/>
      <c r="AQ303" s="1408"/>
      <c r="AR303" s="1408"/>
      <c r="AS303" s="1408"/>
      <c r="AT303" s="1408"/>
      <c r="AU303" s="1408"/>
      <c r="AV303" s="1408"/>
      <c r="AW303" s="1408"/>
      <c r="AX303" s="1438">
        <f>'Control Panel'!J1729</f>
        <v>0</v>
      </c>
      <c r="AY303" s="1438"/>
      <c r="AZ303" s="1438"/>
      <c r="BA303" s="1438"/>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90" t="s">
        <v>7251</v>
      </c>
      <c r="AL306" s="1390"/>
      <c r="AM306" s="1390"/>
      <c r="AN306" s="1390"/>
      <c r="AO306" s="1390"/>
      <c r="AP306" s="1390"/>
      <c r="AQ306" s="1390"/>
      <c r="AR306" s="1390"/>
      <c r="AS306" s="1390"/>
      <c r="AT306" s="1390"/>
      <c r="AU306" s="1390"/>
      <c r="AV306" s="1390"/>
      <c r="AW306" s="1390"/>
      <c r="AX306" s="1529">
        <f>'Control Panel'!J1730</f>
        <v>0</v>
      </c>
      <c r="AY306" s="1529"/>
      <c r="AZ306" s="1529"/>
      <c r="BA306" s="1529"/>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50" t="s">
        <v>119</v>
      </c>
      <c r="K310" s="1550"/>
      <c r="L310" s="1550"/>
      <c r="M310" s="1550"/>
      <c r="N310" s="1550"/>
      <c r="O310" s="1550"/>
      <c r="P310" s="1550"/>
      <c r="Q310" s="1550"/>
      <c r="R310" s="1550"/>
      <c r="S310" s="1550"/>
      <c r="T310" s="49"/>
      <c r="U310" s="1399" t="s">
        <v>275</v>
      </c>
      <c r="V310" s="1399"/>
      <c r="W310" s="1399"/>
      <c r="X310" s="1399"/>
      <c r="Y310" s="1399"/>
      <c r="Z310" s="1399"/>
      <c r="AA310" s="3"/>
      <c r="AB310" s="3"/>
      <c r="AC310" s="1399" t="s">
        <v>330</v>
      </c>
      <c r="AD310" s="1399"/>
      <c r="AE310" s="1399"/>
      <c r="AF310" s="1399"/>
      <c r="AG310" s="1399"/>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21">
        <v>0</v>
      </c>
      <c r="M312" s="1435"/>
      <c r="N312" s="1422"/>
      <c r="O312" s="54" t="s">
        <v>7050</v>
      </c>
      <c r="P312" s="340"/>
      <c r="Q312" s="197"/>
      <c r="R312" s="197"/>
      <c r="S312" s="3"/>
      <c r="T312" s="194"/>
      <c r="U312" s="18"/>
      <c r="V312" s="3"/>
      <c r="W312" s="1421">
        <v>744</v>
      </c>
      <c r="X312" s="1422"/>
      <c r="Y312" s="161" t="s">
        <v>420</v>
      </c>
      <c r="Z312" s="161"/>
      <c r="AA312" s="3"/>
      <c r="AB312" s="3"/>
      <c r="AC312" s="1436">
        <f>'Control Panel'!F1903</f>
        <v>0</v>
      </c>
      <c r="AD312" s="1436"/>
      <c r="AE312" s="1436"/>
      <c r="AF312" s="1436"/>
      <c r="AG312" s="1436"/>
      <c r="AH312" s="18"/>
      <c r="AI312" s="1437"/>
      <c r="AJ312" s="1437"/>
      <c r="AK312" s="1437"/>
      <c r="AL312" s="1437"/>
      <c r="AM312" s="3"/>
      <c r="AN312" s="3"/>
      <c r="AO312" s="3"/>
      <c r="AP312" s="3"/>
      <c r="AQ312" s="3"/>
      <c r="AR312" s="161"/>
      <c r="AS312" s="1476"/>
      <c r="AT312" s="1476"/>
      <c r="AU312" s="1476"/>
      <c r="AV312" s="1476"/>
      <c r="AW312" s="1476"/>
      <c r="AX312" s="1438">
        <f>'Control Panel'!H1906</f>
        <v>0</v>
      </c>
      <c r="AY312" s="1438"/>
      <c r="AZ312" s="1438"/>
      <c r="BA312" s="1438"/>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38"/>
      <c r="AY313" s="1438"/>
      <c r="AZ313" s="1438"/>
      <c r="BA313" s="1438"/>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90" t="s">
        <v>7049</v>
      </c>
      <c r="AJ315" s="1390"/>
      <c r="AK315" s="1390"/>
      <c r="AL315" s="1390"/>
      <c r="AM315" s="1390"/>
      <c r="AN315" s="1390"/>
      <c r="AO315" s="1390"/>
      <c r="AP315" s="1390"/>
      <c r="AQ315" s="1390"/>
      <c r="AR315" s="1390"/>
      <c r="AS315" s="1390"/>
      <c r="AT315" s="1390"/>
      <c r="AU315" s="1390"/>
      <c r="AV315" s="1390"/>
      <c r="AW315" s="1390"/>
      <c r="AX315" s="1529">
        <f>'Control Panel'!H1906</f>
        <v>0</v>
      </c>
      <c r="AY315" s="1529"/>
      <c r="AZ315" s="1529"/>
      <c r="BA315" s="1529"/>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3" t="s">
        <v>68</v>
      </c>
      <c r="D319" s="1353"/>
      <c r="E319" s="1353"/>
      <c r="F319" s="1353"/>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3"/>
      <c r="D320" s="1353"/>
      <c r="E320" s="1353"/>
      <c r="F320" s="1353"/>
      <c r="G320" s="161"/>
      <c r="H320" s="3"/>
      <c r="I320" s="1556" t="s">
        <v>157</v>
      </c>
      <c r="J320" s="1556"/>
      <c r="K320" s="1556"/>
      <c r="L320" s="1556"/>
      <c r="M320" s="1556"/>
      <c r="N320" s="1556"/>
      <c r="O320" s="1556"/>
      <c r="P320" s="3"/>
      <c r="Q320" s="1558">
        <v>0</v>
      </c>
      <c r="R320" s="1559"/>
      <c r="S320" s="1559"/>
      <c r="T320" s="1560"/>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90"/>
      <c r="AR320" s="1390"/>
      <c r="AS320" s="1390"/>
      <c r="AT320" s="1390"/>
      <c r="AU320" s="1390"/>
      <c r="AV320" s="1390"/>
      <c r="AW320" s="1390"/>
      <c r="AX320" s="306"/>
      <c r="AY320" s="306"/>
      <c r="AZ320" s="306"/>
      <c r="BA320" s="306"/>
      <c r="BB320" s="69"/>
      <c r="BC320" s="8"/>
      <c r="BD320" s="173"/>
      <c r="BE320" s="773"/>
      <c r="BF320" s="173"/>
      <c r="BG320" s="173"/>
    </row>
    <row r="321" spans="1:60" s="4" customFormat="1" ht="23.25" hidden="1" customHeight="1">
      <c r="A321" s="770"/>
      <c r="B321" s="7"/>
      <c r="C321" s="1353"/>
      <c r="D321" s="1353"/>
      <c r="E321" s="1353"/>
      <c r="F321" s="1353"/>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90" t="s">
        <v>348</v>
      </c>
      <c r="AR321" s="1390"/>
      <c r="AS321" s="1390"/>
      <c r="AT321" s="1390"/>
      <c r="AU321" s="1390"/>
      <c r="AV321" s="1390"/>
      <c r="AW321" s="1390"/>
      <c r="AX321" s="1555">
        <f>'Control Panel'!C1115</f>
        <v>0</v>
      </c>
      <c r="AY321" s="1555"/>
      <c r="AZ321" s="1555"/>
      <c r="BA321" s="1555"/>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55"/>
      <c r="AY322" s="1555"/>
      <c r="AZ322" s="1555"/>
      <c r="BA322" s="1555"/>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77" t="s">
        <v>44</v>
      </c>
      <c r="D324" s="1477"/>
      <c r="E324" s="1477"/>
      <c r="F324" s="1477"/>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44"/>
      <c r="D325" s="1444"/>
      <c r="E325" s="1444"/>
      <c r="F325" s="1444"/>
      <c r="G325" s="51"/>
      <c r="H325" s="161"/>
      <c r="I325" s="1557" t="s">
        <v>485</v>
      </c>
      <c r="J325" s="1557"/>
      <c r="K325" s="1557"/>
      <c r="L325" s="1557"/>
      <c r="M325" s="1557"/>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44"/>
      <c r="D326" s="1444"/>
      <c r="E326" s="1444"/>
      <c r="F326" s="1444"/>
      <c r="G326" s="51"/>
      <c r="H326" s="161"/>
      <c r="I326" s="1557"/>
      <c r="J326" s="1557"/>
      <c r="K326" s="1557"/>
      <c r="L326" s="1557"/>
      <c r="M326" s="1557"/>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44"/>
      <c r="D327" s="1444"/>
      <c r="E327" s="1444"/>
      <c r="F327" s="144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462">
        <v>0</v>
      </c>
      <c r="AD328" s="1463"/>
      <c r="AE328" s="1463"/>
      <c r="AF328" s="1464"/>
      <c r="AG328" s="161" t="s">
        <v>421</v>
      </c>
      <c r="AH328" s="161"/>
      <c r="AI328" s="161"/>
      <c r="AJ328" s="161"/>
      <c r="AK328" s="161"/>
      <c r="AL328" s="161"/>
      <c r="AM328" s="161"/>
      <c r="AN328" s="161"/>
      <c r="AO328" s="1408" t="s">
        <v>394</v>
      </c>
      <c r="AP328" s="1408"/>
      <c r="AQ328" s="1408"/>
      <c r="AR328" s="1408"/>
      <c r="AS328" s="1408"/>
      <c r="AT328" s="1408"/>
      <c r="AU328" s="1408"/>
      <c r="AV328" s="1408"/>
      <c r="AW328" s="1408"/>
      <c r="AX328" s="1441">
        <f>'Control Panel'!E1031</f>
        <v>0</v>
      </c>
      <c r="AY328" s="1441"/>
      <c r="AZ328" s="1441"/>
      <c r="BA328" s="1441"/>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462">
        <v>0</v>
      </c>
      <c r="AD330" s="1463"/>
      <c r="AE330" s="1463"/>
      <c r="AF330" s="1464"/>
      <c r="AG330" s="324" t="s">
        <v>421</v>
      </c>
      <c r="AH330" s="3"/>
      <c r="AI330" s="161"/>
      <c r="AJ330" s="161"/>
      <c r="AK330" s="161"/>
      <c r="AL330" s="161"/>
      <c r="AM330" s="161"/>
      <c r="AN330" s="161"/>
      <c r="AO330" s="1408" t="s">
        <v>393</v>
      </c>
      <c r="AP330" s="1408"/>
      <c r="AQ330" s="1408"/>
      <c r="AR330" s="1408"/>
      <c r="AS330" s="1408"/>
      <c r="AT330" s="1408"/>
      <c r="AU330" s="1408"/>
      <c r="AV330" s="1408"/>
      <c r="AW330" s="1408"/>
      <c r="AX330" s="1441">
        <f>'Control Panel'!E1030</f>
        <v>0</v>
      </c>
      <c r="AY330" s="1441"/>
      <c r="AZ330" s="1441"/>
      <c r="BA330" s="1441"/>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462">
        <v>0</v>
      </c>
      <c r="AD332" s="1463"/>
      <c r="AE332" s="1463"/>
      <c r="AF332" s="1464"/>
      <c r="AG332" s="325" t="s">
        <v>421</v>
      </c>
      <c r="AH332" s="161"/>
      <c r="AI332" s="161"/>
      <c r="AJ332" s="161"/>
      <c r="AK332" s="161"/>
      <c r="AL332" s="1476" t="s">
        <v>487</v>
      </c>
      <c r="AM332" s="1476"/>
      <c r="AN332" s="1476"/>
      <c r="AO332" s="1476"/>
      <c r="AP332" s="1476"/>
      <c r="AQ332" s="1476"/>
      <c r="AR332" s="1476"/>
      <c r="AS332" s="1476"/>
      <c r="AT332" s="1476"/>
      <c r="AU332" s="1476"/>
      <c r="AV332" s="1476"/>
      <c r="AW332" s="1476"/>
      <c r="AX332" s="1517">
        <f>'Control Panel'!E1029</f>
        <v>0</v>
      </c>
      <c r="AY332" s="1517"/>
      <c r="AZ332" s="1517"/>
      <c r="BA332" s="1517"/>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462">
        <v>0</v>
      </c>
      <c r="AD334" s="1463"/>
      <c r="AE334" s="1463"/>
      <c r="AF334" s="1464"/>
      <c r="AG334" s="325" t="s">
        <v>421</v>
      </c>
      <c r="AH334" s="161"/>
      <c r="AI334" s="161"/>
      <c r="AJ334" s="161"/>
      <c r="AK334" s="161"/>
      <c r="AL334" s="1408" t="s">
        <v>979</v>
      </c>
      <c r="AM334" s="1408"/>
      <c r="AN334" s="1408"/>
      <c r="AO334" s="1408"/>
      <c r="AP334" s="1408"/>
      <c r="AQ334" s="1408"/>
      <c r="AR334" s="1408"/>
      <c r="AS334" s="1408"/>
      <c r="AT334" s="1408"/>
      <c r="AU334" s="1408"/>
      <c r="AV334" s="1408"/>
      <c r="AW334" s="1408"/>
      <c r="AX334" s="1517">
        <f>'Control Panel'!E1028</f>
        <v>0</v>
      </c>
      <c r="AY334" s="1517"/>
      <c r="AZ334" s="1517"/>
      <c r="BA334" s="1517"/>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74" t="s">
        <v>488</v>
      </c>
      <c r="AQ337" s="1374"/>
      <c r="AR337" s="1374"/>
      <c r="AS337" s="1374"/>
      <c r="AT337" s="1374"/>
      <c r="AU337" s="1374"/>
      <c r="AV337" s="1374"/>
      <c r="AW337" s="1374"/>
      <c r="AX337" s="1527">
        <f>'Control Panel'!E1034</f>
        <v>0</v>
      </c>
      <c r="AY337" s="1527"/>
      <c r="AZ337" s="1527"/>
      <c r="BA337" s="1527"/>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462">
        <v>100</v>
      </c>
      <c r="AD340" s="1463"/>
      <c r="AE340" s="1463"/>
      <c r="AF340" s="1464"/>
      <c r="AG340" s="161" t="s">
        <v>421</v>
      </c>
      <c r="AH340" s="161"/>
      <c r="AI340" s="161"/>
      <c r="AJ340" s="161"/>
      <c r="AK340" s="161"/>
      <c r="AL340" s="1189"/>
      <c r="AM340" s="1189"/>
      <c r="AN340" s="1189"/>
      <c r="AO340" s="1408" t="s">
        <v>394</v>
      </c>
      <c r="AP340" s="1408"/>
      <c r="AQ340" s="1408"/>
      <c r="AR340" s="1408"/>
      <c r="AS340" s="1408"/>
      <c r="AT340" s="1408"/>
      <c r="AU340" s="1408"/>
      <c r="AV340" s="1408"/>
      <c r="AW340" s="1408"/>
      <c r="AX340" s="1441">
        <f>'Control Panel'!E1049</f>
        <v>5</v>
      </c>
      <c r="AY340" s="1441"/>
      <c r="AZ340" s="1441"/>
      <c r="BA340" s="1441"/>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462">
        <v>600</v>
      </c>
      <c r="AD342" s="1463"/>
      <c r="AE342" s="1463"/>
      <c r="AF342" s="1464"/>
      <c r="AG342" s="324" t="s">
        <v>421</v>
      </c>
      <c r="AH342" s="161"/>
      <c r="AI342" s="161"/>
      <c r="AJ342" s="161"/>
      <c r="AK342" s="161"/>
      <c r="AL342" s="1189"/>
      <c r="AM342" s="1189"/>
      <c r="AN342" s="1189"/>
      <c r="AO342" s="1408" t="s">
        <v>393</v>
      </c>
      <c r="AP342" s="1408"/>
      <c r="AQ342" s="1408"/>
      <c r="AR342" s="1408"/>
      <c r="AS342" s="1408"/>
      <c r="AT342" s="1408"/>
      <c r="AU342" s="1408"/>
      <c r="AV342" s="1408"/>
      <c r="AW342" s="1408"/>
      <c r="AX342" s="1441">
        <f>'Control Panel'!E1048</f>
        <v>57</v>
      </c>
      <c r="AY342" s="1441"/>
      <c r="AZ342" s="1441"/>
      <c r="BA342" s="1441"/>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462">
        <v>0</v>
      </c>
      <c r="AD344" s="1463"/>
      <c r="AE344" s="1463"/>
      <c r="AF344" s="1464"/>
      <c r="AG344" s="325" t="s">
        <v>421</v>
      </c>
      <c r="AH344" s="161"/>
      <c r="AI344" s="161"/>
      <c r="AJ344" s="161"/>
      <c r="AK344" s="161"/>
      <c r="AL344" s="1408" t="s">
        <v>487</v>
      </c>
      <c r="AM344" s="1408"/>
      <c r="AN344" s="1408"/>
      <c r="AO344" s="1408"/>
      <c r="AP344" s="1408"/>
      <c r="AQ344" s="1408"/>
      <c r="AR344" s="1408"/>
      <c r="AS344" s="1408"/>
      <c r="AT344" s="1408"/>
      <c r="AU344" s="1408"/>
      <c r="AV344" s="1408"/>
      <c r="AW344" s="1408"/>
      <c r="AX344" s="1517">
        <f>'Control Panel'!E1047</f>
        <v>0</v>
      </c>
      <c r="AY344" s="1517"/>
      <c r="AZ344" s="1517"/>
      <c r="BA344" s="1517"/>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494"/>
      <c r="T346" s="1408"/>
      <c r="U346" s="161"/>
      <c r="V346" s="3"/>
      <c r="W346" s="161"/>
      <c r="X346" s="161"/>
      <c r="Y346" s="842"/>
      <c r="Z346" s="75"/>
      <c r="AA346" s="1520" t="s">
        <v>3239</v>
      </c>
      <c r="AB346" s="1521"/>
      <c r="AC346" s="1462">
        <v>0</v>
      </c>
      <c r="AD346" s="1463"/>
      <c r="AE346" s="1463"/>
      <c r="AF346" s="1464"/>
      <c r="AG346" s="325" t="s">
        <v>422</v>
      </c>
      <c r="AH346" s="75"/>
      <c r="AI346" s="161"/>
      <c r="AJ346" s="841"/>
      <c r="AK346" s="833"/>
      <c r="AL346" s="1189"/>
      <c r="AM346" s="1189"/>
      <c r="AN346" s="1189"/>
      <c r="AO346" s="1189"/>
      <c r="AP346" s="1192"/>
      <c r="AQ346" s="1189"/>
      <c r="AR346" s="1189"/>
      <c r="AS346" s="1408" t="s">
        <v>3242</v>
      </c>
      <c r="AT346" s="1408"/>
      <c r="AU346" s="1408"/>
      <c r="AV346" s="1408"/>
      <c r="AW346" s="1408"/>
      <c r="AX346" s="1517">
        <f>'Control Panel'!E1052</f>
        <v>0</v>
      </c>
      <c r="AY346" s="1517"/>
      <c r="AZ346" s="1517"/>
      <c r="BA346" s="1517"/>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20" t="s">
        <v>3240</v>
      </c>
      <c r="AB348" s="1521"/>
      <c r="AC348" s="1462">
        <v>0</v>
      </c>
      <c r="AD348" s="1463"/>
      <c r="AE348" s="1463"/>
      <c r="AF348" s="1464"/>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17">
        <f>'Control Panel'!E1053</f>
        <v>0</v>
      </c>
      <c r="AY348" s="1517"/>
      <c r="AZ348" s="1517"/>
      <c r="BA348" s="1517"/>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20" t="s">
        <v>3241</v>
      </c>
      <c r="AB350" s="1521"/>
      <c r="AC350" s="1462">
        <v>0</v>
      </c>
      <c r="AD350" s="1463"/>
      <c r="AE350" s="1463"/>
      <c r="AF350" s="1464"/>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17">
        <f>'Control Panel'!E1054</f>
        <v>0</v>
      </c>
      <c r="AY350" s="1517"/>
      <c r="AZ350" s="1517"/>
      <c r="BA350" s="1517"/>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408" t="s">
        <v>3245</v>
      </c>
      <c r="Z352" s="1408"/>
      <c r="AA352" s="1408"/>
      <c r="AB352" s="1546"/>
      <c r="AC352" s="1462">
        <v>0</v>
      </c>
      <c r="AD352" s="1463"/>
      <c r="AE352" s="1463"/>
      <c r="AF352" s="1464"/>
      <c r="AG352" s="325" t="s">
        <v>421</v>
      </c>
      <c r="AH352" s="161"/>
      <c r="AI352" s="161"/>
      <c r="AJ352" s="161"/>
      <c r="AK352" s="161"/>
      <c r="AL352" s="1408" t="s">
        <v>3246</v>
      </c>
      <c r="AM352" s="1408"/>
      <c r="AN352" s="1408"/>
      <c r="AO352" s="1408"/>
      <c r="AP352" s="1408"/>
      <c r="AQ352" s="1408"/>
      <c r="AR352" s="1408"/>
      <c r="AS352" s="1408"/>
      <c r="AT352" s="1408"/>
      <c r="AU352" s="1408"/>
      <c r="AV352" s="1408"/>
      <c r="AW352" s="1408"/>
      <c r="AX352" s="1517">
        <f>'Control Panel'!E1055</f>
        <v>0</v>
      </c>
      <c r="AY352" s="1517"/>
      <c r="AZ352" s="1517"/>
      <c r="BA352" s="1517"/>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74" t="s">
        <v>571</v>
      </c>
      <c r="AN355" s="1374"/>
      <c r="AO355" s="1374"/>
      <c r="AP355" s="1374"/>
      <c r="AQ355" s="1374"/>
      <c r="AR355" s="1374"/>
      <c r="AS355" s="1374"/>
      <c r="AT355" s="1374"/>
      <c r="AU355" s="1374"/>
      <c r="AV355" s="1374"/>
      <c r="AW355" s="1374"/>
      <c r="AX355" s="1527">
        <f>'Control Panel'!E1057</f>
        <v>62</v>
      </c>
      <c r="AY355" s="1527"/>
      <c r="AZ355" s="1527"/>
      <c r="BA355" s="1527"/>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462">
        <v>0</v>
      </c>
      <c r="AD358" s="1463"/>
      <c r="AE358" s="1463"/>
      <c r="AF358" s="1464"/>
      <c r="AG358" s="161" t="s">
        <v>421</v>
      </c>
      <c r="AH358" s="161"/>
      <c r="AI358" s="161"/>
      <c r="AJ358" s="161"/>
      <c r="AK358" s="161"/>
      <c r="AL358" s="161"/>
      <c r="AM358" s="161"/>
      <c r="AN358" s="161"/>
      <c r="AO358" s="1408" t="s">
        <v>394</v>
      </c>
      <c r="AP358" s="1408"/>
      <c r="AQ358" s="1408"/>
      <c r="AR358" s="1408"/>
      <c r="AS358" s="1408"/>
      <c r="AT358" s="1408"/>
      <c r="AU358" s="1408"/>
      <c r="AV358" s="1408"/>
      <c r="AW358" s="1408"/>
      <c r="AX358" s="1441">
        <f>'Control Panel'!E1072</f>
        <v>0</v>
      </c>
      <c r="AY358" s="1441"/>
      <c r="AZ358" s="1441"/>
      <c r="BA358" s="1441"/>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462">
        <v>0</v>
      </c>
      <c r="AD360" s="1463"/>
      <c r="AE360" s="1463"/>
      <c r="AF360" s="1464"/>
      <c r="AG360" s="324" t="s">
        <v>421</v>
      </c>
      <c r="AH360" s="161"/>
      <c r="AI360" s="161"/>
      <c r="AJ360" s="161"/>
      <c r="AK360" s="161"/>
      <c r="AL360" s="161"/>
      <c r="AM360" s="161"/>
      <c r="AN360" s="161"/>
      <c r="AO360" s="1408" t="s">
        <v>393</v>
      </c>
      <c r="AP360" s="1408"/>
      <c r="AQ360" s="1408"/>
      <c r="AR360" s="1408"/>
      <c r="AS360" s="1408"/>
      <c r="AT360" s="1408"/>
      <c r="AU360" s="1408"/>
      <c r="AV360" s="1408"/>
      <c r="AW360" s="1408"/>
      <c r="AX360" s="1441">
        <f>'Control Panel'!E1071</f>
        <v>0</v>
      </c>
      <c r="AY360" s="1441"/>
      <c r="AZ360" s="1441"/>
      <c r="BA360" s="1441"/>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462">
        <v>0</v>
      </c>
      <c r="AD362" s="1463"/>
      <c r="AE362" s="1463"/>
      <c r="AF362" s="1464"/>
      <c r="AG362" s="325" t="s">
        <v>421</v>
      </c>
      <c r="AH362" s="161"/>
      <c r="AI362" s="161"/>
      <c r="AJ362" s="161"/>
      <c r="AK362" s="161"/>
      <c r="AL362" s="1476" t="s">
        <v>487</v>
      </c>
      <c r="AM362" s="1476"/>
      <c r="AN362" s="1476"/>
      <c r="AO362" s="1476"/>
      <c r="AP362" s="1476"/>
      <c r="AQ362" s="1476"/>
      <c r="AR362" s="1476"/>
      <c r="AS362" s="1476"/>
      <c r="AT362" s="1476"/>
      <c r="AU362" s="1476"/>
      <c r="AV362" s="1476"/>
      <c r="AW362" s="1476"/>
      <c r="AX362" s="1517">
        <f>'Control Panel'!E1070</f>
        <v>0</v>
      </c>
      <c r="AY362" s="1517"/>
      <c r="AZ362" s="1517"/>
      <c r="BA362" s="1517"/>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53" t="s">
        <v>570</v>
      </c>
      <c r="AO365" s="1553"/>
      <c r="AP365" s="1553"/>
      <c r="AQ365" s="1553"/>
      <c r="AR365" s="1553"/>
      <c r="AS365" s="1553"/>
      <c r="AT365" s="1553"/>
      <c r="AU365" s="1553"/>
      <c r="AV365" s="1553"/>
      <c r="AW365" s="1553"/>
      <c r="AX365" s="1527">
        <f>'Control Panel'!E1075</f>
        <v>0</v>
      </c>
      <c r="AY365" s="1527"/>
      <c r="AZ365" s="1527"/>
      <c r="BA365" s="1527"/>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462">
        <v>0</v>
      </c>
      <c r="AD368" s="1463"/>
      <c r="AE368" s="1463"/>
      <c r="AF368" s="1464"/>
      <c r="AG368" s="161" t="s">
        <v>421</v>
      </c>
      <c r="AH368" s="161"/>
      <c r="AI368" s="161"/>
      <c r="AJ368" s="161"/>
      <c r="AK368" s="161"/>
      <c r="AL368" s="161"/>
      <c r="AM368" s="161"/>
      <c r="AN368" s="161"/>
      <c r="AO368" s="1408" t="s">
        <v>394</v>
      </c>
      <c r="AP368" s="1408"/>
      <c r="AQ368" s="1408"/>
      <c r="AR368" s="1408"/>
      <c r="AS368" s="1408"/>
      <c r="AT368" s="1408"/>
      <c r="AU368" s="1408"/>
      <c r="AV368" s="1408"/>
      <c r="AW368" s="1408"/>
      <c r="AX368" s="1441">
        <f>'Control Panel'!E1079</f>
        <v>0</v>
      </c>
      <c r="AY368" s="1441"/>
      <c r="AZ368" s="1441"/>
      <c r="BA368" s="1441"/>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462">
        <v>0</v>
      </c>
      <c r="AD370" s="1463"/>
      <c r="AE370" s="1463"/>
      <c r="AF370" s="1464"/>
      <c r="AG370" s="324" t="s">
        <v>421</v>
      </c>
      <c r="AH370" s="161"/>
      <c r="AI370" s="161"/>
      <c r="AJ370" s="161"/>
      <c r="AK370" s="161"/>
      <c r="AL370" s="161"/>
      <c r="AM370" s="161"/>
      <c r="AN370" s="161"/>
      <c r="AO370" s="1408" t="s">
        <v>393</v>
      </c>
      <c r="AP370" s="1408"/>
      <c r="AQ370" s="1408"/>
      <c r="AR370" s="1408"/>
      <c r="AS370" s="1408"/>
      <c r="AT370" s="1408"/>
      <c r="AU370" s="1408"/>
      <c r="AV370" s="1408"/>
      <c r="AW370" s="1408"/>
      <c r="AX370" s="1441">
        <f>'Control Panel'!E1080</f>
        <v>0</v>
      </c>
      <c r="AY370" s="1441"/>
      <c r="AZ370" s="1441"/>
      <c r="BA370" s="1441"/>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54" t="s">
        <v>568</v>
      </c>
      <c r="AP373" s="1554"/>
      <c r="AQ373" s="1554"/>
      <c r="AR373" s="1554"/>
      <c r="AS373" s="1554"/>
      <c r="AT373" s="1554"/>
      <c r="AU373" s="1554"/>
      <c r="AV373" s="1554"/>
      <c r="AW373" s="1554"/>
      <c r="AX373" s="1527">
        <f>'Control Panel'!E1082</f>
        <v>0</v>
      </c>
      <c r="AY373" s="1527"/>
      <c r="AZ373" s="1527"/>
      <c r="BA373" s="1527"/>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7.5">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462">
        <v>0</v>
      </c>
      <c r="AD376" s="1463"/>
      <c r="AE376" s="1463"/>
      <c r="AF376" s="1464"/>
      <c r="AG376" s="161" t="s">
        <v>599</v>
      </c>
      <c r="AH376" s="161"/>
      <c r="AI376" s="161"/>
      <c r="AJ376" s="161"/>
      <c r="AK376" s="161"/>
      <c r="AL376" s="161"/>
      <c r="AM376" s="161"/>
      <c r="AN376" s="161"/>
      <c r="AO376" s="88"/>
      <c r="AP376" s="76"/>
      <c r="AQ376" s="76"/>
      <c r="AR376" s="1374" t="s">
        <v>601</v>
      </c>
      <c r="AS376" s="1374"/>
      <c r="AT376" s="1374"/>
      <c r="AU376" s="1374"/>
      <c r="AV376" s="1374"/>
      <c r="AW376" s="1374"/>
      <c r="AX376" s="1578">
        <f>'Control Panel'!E1085</f>
        <v>0</v>
      </c>
      <c r="AY376" s="1578"/>
      <c r="AZ376" s="1578"/>
      <c r="BA376" s="1578"/>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7.5">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462">
        <v>100000000</v>
      </c>
      <c r="AD381" s="1463"/>
      <c r="AE381" s="1463"/>
      <c r="AF381" s="1464"/>
      <c r="AG381" s="161"/>
      <c r="AH381" s="161"/>
      <c r="AI381" s="161"/>
      <c r="AJ381" s="161"/>
      <c r="AK381" s="161"/>
      <c r="AL381" s="161"/>
      <c r="AM381" s="161"/>
      <c r="AN381" s="161"/>
      <c r="AO381" s="88"/>
      <c r="AP381" s="76"/>
      <c r="AQ381" s="76"/>
      <c r="AR381" s="1374" t="s">
        <v>569</v>
      </c>
      <c r="AS381" s="1374"/>
      <c r="AT381" s="1374"/>
      <c r="AU381" s="1374"/>
      <c r="AV381" s="1374"/>
      <c r="AW381" s="1374"/>
      <c r="AX381" s="1578">
        <f>'Control Panel'!H1089</f>
        <v>3.6</v>
      </c>
      <c r="AY381" s="1578"/>
      <c r="AZ381" s="1578"/>
      <c r="BA381" s="1578"/>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7.5">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74" t="s">
        <v>572</v>
      </c>
      <c r="AK384" s="1374"/>
      <c r="AL384" s="1374"/>
      <c r="AM384" s="1374"/>
      <c r="AN384" s="1374"/>
      <c r="AO384" s="1374"/>
      <c r="AP384" s="1374"/>
      <c r="AQ384" s="1374"/>
      <c r="AR384" s="1374"/>
      <c r="AS384" s="1374"/>
      <c r="AT384" s="1374"/>
      <c r="AU384" s="1374"/>
      <c r="AV384" s="1374"/>
      <c r="AW384" s="1374"/>
      <c r="AX384" s="1516">
        <f>'Control Panel'!E1092</f>
        <v>65.599999999999994</v>
      </c>
      <c r="AY384" s="1516"/>
      <c r="AZ384" s="1516"/>
      <c r="BA384" s="1516"/>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446" t="s">
        <v>168</v>
      </c>
      <c r="D386" s="1446"/>
      <c r="E386" s="1446"/>
      <c r="F386" s="1446"/>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47"/>
      <c r="D387" s="1447"/>
      <c r="E387" s="1447"/>
      <c r="F387" s="1447"/>
      <c r="G387" s="161"/>
      <c r="H387" s="3"/>
      <c r="I387" s="101" t="s">
        <v>4401</v>
      </c>
      <c r="J387" s="101"/>
      <c r="K387" s="101"/>
      <c r="L387" s="101"/>
      <c r="M387" s="101"/>
      <c r="N387" s="101"/>
      <c r="O387" s="101"/>
      <c r="P387" s="101"/>
      <c r="Q387" s="101"/>
      <c r="R387" s="730"/>
      <c r="S387" s="1450"/>
      <c r="T387" s="1451"/>
      <c r="U387" s="1452"/>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47"/>
      <c r="D388" s="1447"/>
      <c r="E388" s="1447"/>
      <c r="F388" s="1447"/>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47"/>
      <c r="D389" s="1447"/>
      <c r="E389" s="1447"/>
      <c r="F389" s="1447"/>
      <c r="G389" s="161"/>
      <c r="H389" s="3"/>
      <c r="I389" s="161" t="s">
        <v>532</v>
      </c>
      <c r="J389" s="161"/>
      <c r="K389" s="161"/>
      <c r="L389" s="161"/>
      <c r="M389" s="161"/>
      <c r="N389" s="161"/>
      <c r="O389" s="101"/>
      <c r="P389" s="101"/>
      <c r="Q389" s="101"/>
      <c r="R389" s="101"/>
      <c r="S389" s="1450"/>
      <c r="T389" s="1451"/>
      <c r="U389" s="1452"/>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47"/>
      <c r="D390" s="1447"/>
      <c r="E390" s="1447"/>
      <c r="F390" s="1447"/>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47"/>
      <c r="D391" s="1447"/>
      <c r="E391" s="1447"/>
      <c r="F391" s="1447"/>
      <c r="G391" s="161"/>
      <c r="H391" s="3"/>
      <c r="I391" s="101" t="s">
        <v>4405</v>
      </c>
      <c r="J391" s="976"/>
      <c r="K391" s="976"/>
      <c r="L391" s="976"/>
      <c r="M391" s="976"/>
      <c r="N391" s="976"/>
      <c r="O391" s="976"/>
      <c r="P391" s="976"/>
      <c r="Q391" s="976"/>
      <c r="R391" s="730"/>
      <c r="S391" s="1450"/>
      <c r="T391" s="1451"/>
      <c r="U391" s="1452"/>
      <c r="V391" s="161" t="s">
        <v>4402</v>
      </c>
      <c r="W391" s="161"/>
      <c r="X391" s="1450" t="s">
        <v>564</v>
      </c>
      <c r="Y391" s="1451"/>
      <c r="Z391" s="1452"/>
      <c r="AA391" s="101"/>
      <c r="AB391" s="161"/>
      <c r="AC391" s="161"/>
      <c r="AD391" s="161"/>
      <c r="AE391" s="161"/>
      <c r="AF391" s="161"/>
      <c r="AG391" s="161"/>
      <c r="AH391" s="161"/>
      <c r="AI391" s="161"/>
      <c r="AJ391" s="161"/>
      <c r="AK391" s="161"/>
      <c r="AL391" s="161"/>
      <c r="AM391" s="161"/>
      <c r="AN391" s="161"/>
      <c r="AO391" s="161"/>
      <c r="AP391" s="161"/>
      <c r="AQ391" s="161"/>
      <c r="AR391" s="161"/>
      <c r="AS391" s="1390" t="s">
        <v>349</v>
      </c>
      <c r="AT391" s="1390"/>
      <c r="AU391" s="1390"/>
      <c r="AV391" s="1390"/>
      <c r="AW391" s="1390"/>
      <c r="AX391" s="1552">
        <f>'Control Panel'!E1491</f>
        <v>0</v>
      </c>
      <c r="AY391" s="1552"/>
      <c r="AZ391" s="1552"/>
      <c r="BA391" s="1552"/>
      <c r="BB391" s="576"/>
      <c r="BC391" s="8"/>
      <c r="BD391" s="173"/>
      <c r="BE391" s="773"/>
      <c r="BF391" s="173"/>
      <c r="BG391" s="173"/>
      <c r="BH391" s="173"/>
    </row>
    <row r="392" spans="1:60" s="4" customFormat="1" ht="15" customHeight="1">
      <c r="A392" s="770"/>
      <c r="B392" s="7"/>
      <c r="C392" s="1447"/>
      <c r="D392" s="1447"/>
      <c r="E392" s="1447"/>
      <c r="F392" s="1447"/>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446" t="s">
        <v>1338</v>
      </c>
      <c r="D394" s="1446"/>
      <c r="E394" s="1446"/>
      <c r="F394" s="1446"/>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47"/>
      <c r="D395" s="1447"/>
      <c r="E395" s="1447"/>
      <c r="F395" s="1447"/>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449" t="s">
        <v>1365</v>
      </c>
      <c r="AC395" s="1449"/>
      <c r="AD395" s="1449"/>
      <c r="AE395" s="1449"/>
      <c r="AF395" s="1449"/>
      <c r="AG395" s="1449"/>
      <c r="AH395" s="1449"/>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47"/>
      <c r="D396" s="1447"/>
      <c r="E396" s="1447"/>
      <c r="F396" s="1447"/>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47"/>
      <c r="D397" s="1447"/>
      <c r="E397" s="1447"/>
      <c r="F397" s="1447"/>
      <c r="G397" s="161"/>
      <c r="H397" s="3"/>
      <c r="I397" s="101"/>
      <c r="J397" s="101" t="s">
        <v>994</v>
      </c>
      <c r="K397" s="580"/>
      <c r="L397" s="580"/>
      <c r="M397" s="580"/>
      <c r="N397" s="580"/>
      <c r="O397" s="580"/>
      <c r="P397" s="580"/>
      <c r="Q397" s="1450">
        <v>0</v>
      </c>
      <c r="R397" s="1451"/>
      <c r="S397" s="1452"/>
      <c r="T397" s="161"/>
      <c r="U397" s="161"/>
      <c r="V397" s="3"/>
      <c r="W397" s="3"/>
      <c r="X397" s="3"/>
      <c r="Y397" s="3"/>
      <c r="Z397" s="161"/>
      <c r="AA397" s="161"/>
      <c r="AB397" s="161"/>
      <c r="AC397" s="161" t="s">
        <v>996</v>
      </c>
      <c r="AD397" s="161"/>
      <c r="AE397" s="161"/>
      <c r="AF397" s="161"/>
      <c r="AG397" s="161"/>
      <c r="AH397" s="161"/>
      <c r="AI397" s="161"/>
      <c r="AJ397" s="1450">
        <v>3</v>
      </c>
      <c r="AK397" s="1451"/>
      <c r="AL397" s="1452"/>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90" t="s">
        <v>997</v>
      </c>
      <c r="AR398" s="1390"/>
      <c r="AS398" s="1390"/>
      <c r="AT398" s="1390"/>
      <c r="AU398" s="1390"/>
      <c r="AV398" s="1390"/>
      <c r="AW398" s="1390"/>
      <c r="AX398" s="1523">
        <f>'Control Panel'!J1498</f>
        <v>162</v>
      </c>
      <c r="AY398" s="1523"/>
      <c r="AZ398" s="1523"/>
      <c r="BA398" s="1523"/>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45"/>
      <c r="B401" s="570"/>
      <c r="C401" s="1446" t="s">
        <v>141</v>
      </c>
      <c r="D401" s="1446"/>
      <c r="E401" s="1446"/>
      <c r="F401" s="1446"/>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45"/>
      <c r="B402" s="7"/>
      <c r="C402" s="1447"/>
      <c r="D402" s="1447"/>
      <c r="E402" s="1447"/>
      <c r="F402" s="1447"/>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449"/>
      <c r="AC402" s="1449"/>
      <c r="AD402" s="1449"/>
      <c r="AE402" s="1449"/>
      <c r="AF402" s="1449"/>
      <c r="AG402" s="1449"/>
      <c r="AH402" s="1449"/>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45"/>
      <c r="B403" s="7"/>
      <c r="C403" s="1447"/>
      <c r="D403" s="1447"/>
      <c r="E403" s="1447"/>
      <c r="F403" s="1447"/>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408"/>
      <c r="AT403" s="1408"/>
      <c r="AU403" s="1408"/>
      <c r="AV403" s="1408"/>
      <c r="AW403" s="1408"/>
      <c r="AX403" s="1441"/>
      <c r="AY403" s="1438"/>
      <c r="AZ403" s="1438"/>
      <c r="BA403" s="1438"/>
      <c r="BB403" s="161"/>
      <c r="BC403" s="8"/>
      <c r="BD403" s="173"/>
      <c r="BE403" s="773"/>
      <c r="BF403" s="173"/>
      <c r="BG403" s="173"/>
      <c r="BH403" s="173"/>
    </row>
    <row r="404" spans="1:60" s="4" customFormat="1" ht="15" customHeight="1">
      <c r="A404" s="1545"/>
      <c r="B404" s="7"/>
      <c r="C404" s="1447"/>
      <c r="D404" s="1447"/>
      <c r="E404" s="1447"/>
      <c r="F404" s="1447"/>
      <c r="G404" s="161"/>
      <c r="H404" s="3"/>
      <c r="I404" s="161"/>
      <c r="J404" s="161" t="s">
        <v>987</v>
      </c>
      <c r="K404" s="161"/>
      <c r="L404" s="161"/>
      <c r="M404" s="161"/>
      <c r="N404" s="161"/>
      <c r="O404" s="161"/>
      <c r="P404" s="1465" t="s">
        <v>126</v>
      </c>
      <c r="Q404" s="1466"/>
      <c r="R404" s="1466"/>
      <c r="S404" s="1466"/>
      <c r="T404" s="1466"/>
      <c r="U404" s="1466"/>
      <c r="V404" s="1466"/>
      <c r="W404" s="1467"/>
      <c r="X404" s="161"/>
      <c r="Y404" s="3"/>
      <c r="Z404" s="3"/>
      <c r="AA404" s="3"/>
      <c r="AB404" s="3"/>
      <c r="AC404" s="1450">
        <v>0</v>
      </c>
      <c r="AD404" s="1451"/>
      <c r="AE404" s="1452"/>
      <c r="AF404" s="161" t="s">
        <v>468</v>
      </c>
      <c r="AG404" s="161"/>
      <c r="AH404" s="161"/>
      <c r="AI404" s="161"/>
      <c r="AJ404" s="1421">
        <v>744</v>
      </c>
      <c r="AK404" s="1422"/>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15" customHeight="1">
      <c r="A405" s="1545"/>
      <c r="B405" s="7"/>
      <c r="C405" s="1447"/>
      <c r="D405" s="1447"/>
      <c r="E405" s="1447"/>
      <c r="F405" s="1447"/>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408"/>
      <c r="AS405" s="1408"/>
      <c r="AT405" s="1408"/>
      <c r="AU405" s="1408"/>
      <c r="AV405" s="1408"/>
      <c r="AW405" s="1408"/>
      <c r="AX405" s="1441"/>
      <c r="AY405" s="1438"/>
      <c r="AZ405" s="1438"/>
      <c r="BA405" s="1438"/>
      <c r="BB405" s="631"/>
      <c r="BC405" s="8"/>
      <c r="BD405" s="173"/>
      <c r="BE405" s="773"/>
      <c r="BF405" s="173"/>
      <c r="BG405" s="173"/>
      <c r="BH405" s="173"/>
    </row>
    <row r="406" spans="1:60" s="4" customFormat="1" ht="15" customHeight="1">
      <c r="A406" s="1545"/>
      <c r="B406" s="7"/>
      <c r="C406" s="1447"/>
      <c r="D406" s="1447"/>
      <c r="E406" s="1447"/>
      <c r="F406" s="1447"/>
      <c r="G406" s="161"/>
      <c r="H406" s="3"/>
      <c r="I406" s="161"/>
      <c r="J406" s="161" t="s">
        <v>4087</v>
      </c>
      <c r="K406" s="161"/>
      <c r="L406" s="161"/>
      <c r="M406" s="161"/>
      <c r="N406" s="161"/>
      <c r="O406" s="161"/>
      <c r="P406" s="1465" t="s">
        <v>126</v>
      </c>
      <c r="Q406" s="1466"/>
      <c r="R406" s="1466"/>
      <c r="S406" s="1466"/>
      <c r="T406" s="1466"/>
      <c r="U406" s="1466"/>
      <c r="V406" s="1466"/>
      <c r="W406" s="1467"/>
      <c r="X406" s="161"/>
      <c r="Y406" s="3"/>
      <c r="Z406" s="3"/>
      <c r="AA406" s="3"/>
      <c r="AB406" s="3"/>
      <c r="AC406" s="1450">
        <v>0</v>
      </c>
      <c r="AD406" s="1451"/>
      <c r="AE406" s="1452"/>
      <c r="AF406" s="161" t="s">
        <v>468</v>
      </c>
      <c r="AG406" s="161"/>
      <c r="AH406" s="161"/>
      <c r="AI406" s="161"/>
      <c r="AJ406" s="1421">
        <v>744</v>
      </c>
      <c r="AK406" s="1422"/>
      <c r="AL406" s="161" t="s">
        <v>420</v>
      </c>
      <c r="AM406" s="161"/>
      <c r="AN406" s="161"/>
      <c r="AO406" s="161"/>
      <c r="AP406" s="161"/>
      <c r="AQ406" s="161"/>
      <c r="AR406" s="1476" t="s">
        <v>4114</v>
      </c>
      <c r="AS406" s="1476"/>
      <c r="AT406" s="1476"/>
      <c r="AU406" s="1476"/>
      <c r="AV406" s="1476"/>
      <c r="AW406" s="1476"/>
      <c r="AX406" s="1505">
        <f>'Control Panel'!K1506</f>
        <v>0</v>
      </c>
      <c r="AY406" s="1505"/>
      <c r="AZ406" s="1505"/>
      <c r="BA406" s="1505"/>
      <c r="BB406" s="631"/>
      <c r="BC406" s="8"/>
      <c r="BD406" s="173"/>
      <c r="BE406" s="773"/>
      <c r="BF406" s="173"/>
      <c r="BG406" s="173"/>
      <c r="BH406" s="173"/>
    </row>
    <row r="407" spans="1:60" s="4" customFormat="1" ht="9" customHeight="1">
      <c r="A407" s="1545"/>
      <c r="B407" s="7"/>
      <c r="C407" s="1447"/>
      <c r="D407" s="1447"/>
      <c r="E407" s="1447"/>
      <c r="F407" s="1447"/>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45"/>
      <c r="B408" s="7"/>
      <c r="C408" s="1447"/>
      <c r="D408" s="1447"/>
      <c r="E408" s="1447"/>
      <c r="F408" s="1447"/>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449"/>
      <c r="AC408" s="1449"/>
      <c r="AD408" s="1449"/>
      <c r="AE408" s="1449"/>
      <c r="AF408" s="1449"/>
      <c r="AG408" s="1449"/>
      <c r="AH408" s="1449"/>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45"/>
      <c r="B409" s="7"/>
      <c r="C409" s="1447"/>
      <c r="D409" s="1447"/>
      <c r="E409" s="1447"/>
      <c r="F409" s="1447"/>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45"/>
      <c r="B410" s="7"/>
      <c r="C410" s="1447"/>
      <c r="D410" s="1447"/>
      <c r="E410" s="1447"/>
      <c r="F410" s="1447"/>
      <c r="G410" s="161"/>
      <c r="H410" s="3"/>
      <c r="I410" s="161"/>
      <c r="J410" s="161" t="s">
        <v>987</v>
      </c>
      <c r="K410" s="161"/>
      <c r="L410" s="161"/>
      <c r="M410" s="161"/>
      <c r="N410" s="161"/>
      <c r="O410" s="161"/>
      <c r="P410" s="1465" t="s">
        <v>126</v>
      </c>
      <c r="Q410" s="1466"/>
      <c r="R410" s="1466"/>
      <c r="S410" s="1466"/>
      <c r="T410" s="1466"/>
      <c r="U410" s="1466"/>
      <c r="V410" s="1466"/>
      <c r="W410" s="1467"/>
      <c r="X410" s="161"/>
      <c r="Y410" s="3"/>
      <c r="Z410" s="3"/>
      <c r="AA410" s="3"/>
      <c r="AB410" s="3"/>
      <c r="AC410" s="1450">
        <v>0</v>
      </c>
      <c r="AD410" s="1451"/>
      <c r="AE410" s="1452"/>
      <c r="AF410" s="161" t="s">
        <v>468</v>
      </c>
      <c r="AG410" s="161"/>
      <c r="AH410" s="161"/>
      <c r="AI410" s="161"/>
      <c r="AJ410" s="1421">
        <v>744</v>
      </c>
      <c r="AK410" s="1422"/>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15" customHeight="1">
      <c r="A411" s="1545"/>
      <c r="B411" s="7"/>
      <c r="C411" s="1447"/>
      <c r="D411" s="1447"/>
      <c r="E411" s="1447"/>
      <c r="F411" s="1447"/>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45"/>
      <c r="B412" s="7"/>
      <c r="C412" s="1447"/>
      <c r="D412" s="1447"/>
      <c r="E412" s="1447"/>
      <c r="F412" s="1447"/>
      <c r="G412" s="161"/>
      <c r="H412" s="3"/>
      <c r="I412" s="161"/>
      <c r="J412" s="161" t="s">
        <v>4088</v>
      </c>
      <c r="K412" s="161"/>
      <c r="L412" s="161"/>
      <c r="M412" s="161"/>
      <c r="N412" s="161"/>
      <c r="O412" s="161"/>
      <c r="P412" s="1465" t="s">
        <v>126</v>
      </c>
      <c r="Q412" s="1466"/>
      <c r="R412" s="1466"/>
      <c r="S412" s="1466"/>
      <c r="T412" s="1466"/>
      <c r="U412" s="1466"/>
      <c r="V412" s="1466"/>
      <c r="W412" s="1467"/>
      <c r="X412" s="161"/>
      <c r="Y412" s="3"/>
      <c r="Z412" s="3"/>
      <c r="AA412" s="3"/>
      <c r="AB412" s="3"/>
      <c r="AC412" s="1450">
        <v>0</v>
      </c>
      <c r="AD412" s="1451"/>
      <c r="AE412" s="1452"/>
      <c r="AF412" s="161" t="s">
        <v>468</v>
      </c>
      <c r="AG412" s="161"/>
      <c r="AH412" s="161"/>
      <c r="AI412" s="161"/>
      <c r="AJ412" s="1421">
        <v>744</v>
      </c>
      <c r="AK412" s="1422"/>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15" customHeight="1">
      <c r="A413" s="1545"/>
      <c r="B413" s="7"/>
      <c r="C413" s="1447"/>
      <c r="D413" s="1447"/>
      <c r="E413" s="1447"/>
      <c r="F413" s="1447"/>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45"/>
      <c r="B414" s="7"/>
      <c r="C414" s="1447"/>
      <c r="D414" s="1447"/>
      <c r="E414" s="1447"/>
      <c r="F414" s="1447"/>
      <c r="G414" s="161"/>
      <c r="H414" s="3"/>
      <c r="I414" s="161"/>
      <c r="J414" s="161" t="s">
        <v>4089</v>
      </c>
      <c r="K414" s="161"/>
      <c r="L414" s="161"/>
      <c r="M414" s="161"/>
      <c r="N414" s="161"/>
      <c r="O414" s="161"/>
      <c r="P414" s="1465" t="s">
        <v>126</v>
      </c>
      <c r="Q414" s="1466"/>
      <c r="R414" s="1466"/>
      <c r="S414" s="1466"/>
      <c r="T414" s="1466"/>
      <c r="U414" s="1466"/>
      <c r="V414" s="1466"/>
      <c r="W414" s="1467"/>
      <c r="X414" s="161"/>
      <c r="Y414" s="3"/>
      <c r="Z414" s="3"/>
      <c r="AA414" s="3"/>
      <c r="AB414" s="3"/>
      <c r="AC414" s="1450">
        <v>0</v>
      </c>
      <c r="AD414" s="1451"/>
      <c r="AE414" s="1452"/>
      <c r="AF414" s="161" t="s">
        <v>468</v>
      </c>
      <c r="AG414" s="161"/>
      <c r="AH414" s="161"/>
      <c r="AI414" s="161"/>
      <c r="AJ414" s="1421">
        <v>744</v>
      </c>
      <c r="AK414" s="1422"/>
      <c r="AL414" s="161" t="s">
        <v>420</v>
      </c>
      <c r="AM414" s="161"/>
      <c r="AN414" s="161"/>
      <c r="AO414" s="161"/>
      <c r="AP414" s="161"/>
      <c r="AQ414" s="161"/>
      <c r="AR414" s="1408" t="s">
        <v>4115</v>
      </c>
      <c r="AS414" s="1408"/>
      <c r="AT414" s="1408"/>
      <c r="AU414" s="1408"/>
      <c r="AV414" s="1408"/>
      <c r="AW414" s="1408"/>
      <c r="AX414" s="1505">
        <f>'Control Panel'!K1513</f>
        <v>0</v>
      </c>
      <c r="AY414" s="1505"/>
      <c r="AZ414" s="1505"/>
      <c r="BA414" s="1505"/>
      <c r="BB414" s="883"/>
      <c r="BC414" s="8"/>
      <c r="BD414" s="173"/>
      <c r="BE414" s="773"/>
      <c r="BF414" s="173"/>
      <c r="BG414" s="173"/>
      <c r="BH414" s="173"/>
    </row>
    <row r="415" spans="1:60" s="4" customFormat="1" ht="9" customHeight="1">
      <c r="A415" s="1545"/>
      <c r="B415" s="7"/>
      <c r="C415" s="1447"/>
      <c r="D415" s="1447"/>
      <c r="E415" s="1447"/>
      <c r="F415" s="1447"/>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45"/>
      <c r="B416" s="7"/>
      <c r="C416" s="1447"/>
      <c r="D416" s="1447"/>
      <c r="E416" s="1447"/>
      <c r="F416" s="1447"/>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449"/>
      <c r="AC416" s="1449"/>
      <c r="AD416" s="1449"/>
      <c r="AE416" s="1449"/>
      <c r="AF416" s="1449"/>
      <c r="AG416" s="1449"/>
      <c r="AH416" s="1449"/>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45"/>
      <c r="B417" s="7"/>
      <c r="C417" s="1447"/>
      <c r="D417" s="1447"/>
      <c r="E417" s="1447"/>
      <c r="F417" s="1447"/>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45"/>
      <c r="B418" s="7"/>
      <c r="C418" s="1447"/>
      <c r="D418" s="1447"/>
      <c r="E418" s="1447"/>
      <c r="F418" s="1447"/>
      <c r="G418" s="161"/>
      <c r="H418" s="3"/>
      <c r="I418" s="161"/>
      <c r="J418" s="161" t="s">
        <v>4086</v>
      </c>
      <c r="K418" s="161"/>
      <c r="L418" s="161"/>
      <c r="M418" s="161"/>
      <c r="N418" s="161"/>
      <c r="O418" s="161"/>
      <c r="P418" s="1465" t="s">
        <v>126</v>
      </c>
      <c r="Q418" s="1466"/>
      <c r="R418" s="1466"/>
      <c r="S418" s="1466"/>
      <c r="T418" s="1466"/>
      <c r="U418" s="1466"/>
      <c r="V418" s="1466"/>
      <c r="W418" s="1467"/>
      <c r="X418" s="161"/>
      <c r="Y418" s="3"/>
      <c r="Z418" s="3"/>
      <c r="AA418" s="3"/>
      <c r="AB418" s="3"/>
      <c r="AC418" s="1450">
        <v>0</v>
      </c>
      <c r="AD418" s="1451"/>
      <c r="AE418" s="1452"/>
      <c r="AF418" s="161" t="s">
        <v>468</v>
      </c>
      <c r="AG418" s="161"/>
      <c r="AH418" s="161"/>
      <c r="AI418" s="161"/>
      <c r="AJ418" s="1421">
        <v>744</v>
      </c>
      <c r="AK418" s="1422"/>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15" customHeight="1">
      <c r="A419" s="1545"/>
      <c r="B419" s="7"/>
      <c r="C419" s="1447"/>
      <c r="D419" s="1447"/>
      <c r="E419" s="1447"/>
      <c r="F419" s="1447"/>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45"/>
      <c r="B420" s="7"/>
      <c r="C420" s="1447"/>
      <c r="D420" s="1447"/>
      <c r="E420" s="1447"/>
      <c r="F420" s="1447"/>
      <c r="G420" s="161"/>
      <c r="H420" s="3"/>
      <c r="I420" s="161"/>
      <c r="J420" s="161" t="s">
        <v>4090</v>
      </c>
      <c r="K420" s="161"/>
      <c r="L420" s="161"/>
      <c r="M420" s="161"/>
      <c r="N420" s="161"/>
      <c r="O420" s="161"/>
      <c r="P420" s="1465" t="s">
        <v>126</v>
      </c>
      <c r="Q420" s="1466"/>
      <c r="R420" s="1466"/>
      <c r="S420" s="1466"/>
      <c r="T420" s="1466"/>
      <c r="U420" s="1466"/>
      <c r="V420" s="1466"/>
      <c r="W420" s="1467"/>
      <c r="X420" s="161"/>
      <c r="Y420" s="3"/>
      <c r="Z420" s="3"/>
      <c r="AA420" s="3"/>
      <c r="AB420" s="3"/>
      <c r="AC420" s="1450">
        <v>0</v>
      </c>
      <c r="AD420" s="1451"/>
      <c r="AE420" s="1452"/>
      <c r="AF420" s="161" t="s">
        <v>468</v>
      </c>
      <c r="AG420" s="161"/>
      <c r="AH420" s="161"/>
      <c r="AI420" s="161"/>
      <c r="AJ420" s="1421">
        <v>744</v>
      </c>
      <c r="AK420" s="1422"/>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15" customHeight="1">
      <c r="A421" s="1545"/>
      <c r="B421" s="7"/>
      <c r="C421" s="1447"/>
      <c r="D421" s="1447"/>
      <c r="E421" s="1447"/>
      <c r="F421" s="1447"/>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45"/>
      <c r="B422" s="7"/>
      <c r="C422" s="1447"/>
      <c r="D422" s="1447"/>
      <c r="E422" s="1447"/>
      <c r="F422" s="1447"/>
      <c r="G422" s="161"/>
      <c r="H422" s="3"/>
      <c r="I422" s="161"/>
      <c r="J422" s="161" t="s">
        <v>4089</v>
      </c>
      <c r="K422" s="161"/>
      <c r="L422" s="161"/>
      <c r="M422" s="161"/>
      <c r="N422" s="161"/>
      <c r="O422" s="161"/>
      <c r="P422" s="1465" t="s">
        <v>126</v>
      </c>
      <c r="Q422" s="1466"/>
      <c r="R422" s="1466"/>
      <c r="S422" s="1466"/>
      <c r="T422" s="1466"/>
      <c r="U422" s="1466"/>
      <c r="V422" s="1466"/>
      <c r="W422" s="1467"/>
      <c r="X422" s="161"/>
      <c r="Y422" s="3"/>
      <c r="Z422" s="3"/>
      <c r="AA422" s="3"/>
      <c r="AB422" s="3"/>
      <c r="AC422" s="1450">
        <v>0</v>
      </c>
      <c r="AD422" s="1451"/>
      <c r="AE422" s="1452"/>
      <c r="AF422" s="161" t="s">
        <v>468</v>
      </c>
      <c r="AG422" s="161"/>
      <c r="AH422" s="161"/>
      <c r="AI422" s="161"/>
      <c r="AJ422" s="1421">
        <v>744</v>
      </c>
      <c r="AK422" s="1422"/>
      <c r="AL422" s="161" t="s">
        <v>420</v>
      </c>
      <c r="AM422" s="161"/>
      <c r="AN422" s="161"/>
      <c r="AO422" s="161"/>
      <c r="AP422" s="161"/>
      <c r="AQ422" s="161"/>
      <c r="AR422" s="1408" t="s">
        <v>4116</v>
      </c>
      <c r="AS422" s="1408"/>
      <c r="AT422" s="1408"/>
      <c r="AU422" s="1408"/>
      <c r="AV422" s="1408"/>
      <c r="AW422" s="1408"/>
      <c r="AX422" s="1505">
        <f>'Control Panel'!K1520</f>
        <v>0</v>
      </c>
      <c r="AY422" s="1505"/>
      <c r="AZ422" s="1505"/>
      <c r="BA422" s="1505"/>
      <c r="BB422" s="883"/>
      <c r="BC422" s="8"/>
      <c r="BD422" s="173"/>
      <c r="BE422" s="773"/>
      <c r="BF422" s="173"/>
      <c r="BG422" s="173"/>
      <c r="BH422" s="173"/>
    </row>
    <row r="423" spans="1:60" s="4" customFormat="1" ht="5.15" customHeight="1">
      <c r="A423" s="1545"/>
      <c r="B423" s="7"/>
      <c r="C423" s="1447"/>
      <c r="D423" s="1447"/>
      <c r="E423" s="1447"/>
      <c r="F423" s="1447"/>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15" customHeight="1">
      <c r="A424" s="1545"/>
      <c r="B424" s="359"/>
      <c r="C424" s="1447"/>
      <c r="D424" s="1447"/>
      <c r="E424" s="1447"/>
      <c r="F424" s="1447"/>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45"/>
      <c r="B425" s="7"/>
      <c r="C425" s="1447"/>
      <c r="D425" s="1447"/>
      <c r="E425" s="1447"/>
      <c r="F425" s="1447"/>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90" t="s">
        <v>4091</v>
      </c>
      <c r="AS425" s="1390"/>
      <c r="AT425" s="1390"/>
      <c r="AU425" s="1390"/>
      <c r="AV425" s="1390"/>
      <c r="AW425" s="1390"/>
      <c r="AX425" s="1529">
        <f>'Control Panel'!K1522</f>
        <v>0</v>
      </c>
      <c r="AY425" s="1529"/>
      <c r="AZ425" s="1529"/>
      <c r="BA425" s="1529"/>
      <c r="BB425" s="631"/>
      <c r="BC425" s="8"/>
      <c r="BD425" s="173"/>
      <c r="BE425" s="773"/>
      <c r="BF425" s="173"/>
      <c r="BG425" s="173"/>
      <c r="BH425" s="173"/>
    </row>
    <row r="426" spans="1:60" s="4" customFormat="1" ht="9" customHeight="1">
      <c r="A426" s="1545"/>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25"/>
      <c r="AY426" s="1525"/>
      <c r="AZ426" s="1525"/>
      <c r="BA426" s="1525"/>
      <c r="BB426" s="161"/>
      <c r="BC426" s="8"/>
      <c r="BD426" s="173"/>
      <c r="BE426" s="773"/>
      <c r="BF426" s="173"/>
      <c r="BG426" s="173"/>
      <c r="BH426" s="173"/>
    </row>
    <row r="427" spans="1:60" s="4" customFormat="1" ht="9" customHeight="1">
      <c r="A427" s="1545"/>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44" t="s">
        <v>967</v>
      </c>
      <c r="D428" s="1444"/>
      <c r="E428" s="1444"/>
      <c r="F428" s="144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44"/>
      <c r="D429" s="1444"/>
      <c r="E429" s="1444"/>
      <c r="F429" s="1444"/>
      <c r="G429" s="196"/>
      <c r="H429" s="196"/>
      <c r="I429" s="1449" t="s">
        <v>925</v>
      </c>
      <c r="J429" s="1449"/>
      <c r="K429" s="1449"/>
      <c r="L429" s="1449"/>
      <c r="M429" s="1449"/>
      <c r="N429" s="1449"/>
      <c r="O429" s="1449"/>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44"/>
      <c r="D430" s="1444"/>
      <c r="E430" s="1444"/>
      <c r="F430" s="1444"/>
      <c r="G430" s="196"/>
      <c r="H430" s="196"/>
      <c r="I430" s="1449"/>
      <c r="J430" s="1449"/>
      <c r="K430" s="1449"/>
      <c r="L430" s="1449"/>
      <c r="M430" s="1449"/>
      <c r="N430" s="1449"/>
      <c r="O430" s="1449"/>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44"/>
      <c r="D431" s="1444"/>
      <c r="E431" s="1444"/>
      <c r="F431" s="144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70">
        <v>0</v>
      </c>
      <c r="S432" s="1471"/>
      <c r="T432" s="1471"/>
      <c r="U432" s="1472"/>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434" t="s">
        <v>14</v>
      </c>
      <c r="K434" s="1434"/>
      <c r="L434" s="1434"/>
      <c r="M434" s="1434"/>
      <c r="N434" s="706"/>
      <c r="O434" s="706"/>
      <c r="P434" s="305"/>
      <c r="Q434" s="305"/>
      <c r="R434" s="1547">
        <v>0</v>
      </c>
      <c r="S434" s="1548"/>
      <c r="T434" s="1548"/>
      <c r="U434" s="1549"/>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434" t="s">
        <v>290</v>
      </c>
      <c r="K436" s="1434"/>
      <c r="L436" s="1434"/>
      <c r="M436" s="706"/>
      <c r="N436" s="706"/>
      <c r="O436" s="706"/>
      <c r="P436" s="161"/>
      <c r="Q436" s="161"/>
      <c r="R436" s="1470">
        <v>0</v>
      </c>
      <c r="S436" s="1471"/>
      <c r="T436" s="1471"/>
      <c r="U436" s="1472"/>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90"/>
      <c r="AS436" s="1390"/>
      <c r="AT436" s="1390"/>
      <c r="AU436" s="1390"/>
      <c r="AV436" s="1390"/>
      <c r="AW436" s="1390"/>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90" t="s">
        <v>971</v>
      </c>
      <c r="AS437" s="1390"/>
      <c r="AT437" s="1390"/>
      <c r="AU437" s="1390"/>
      <c r="AV437" s="1390"/>
      <c r="AW437" s="1390"/>
      <c r="AX437" s="1523">
        <f>'Control Panel'!D1169</f>
        <v>0</v>
      </c>
      <c r="AY437" s="1523"/>
      <c r="AZ437" s="1523"/>
      <c r="BA437" s="1523"/>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3"/>
      <c r="D440" s="1353"/>
      <c r="E440" s="1353"/>
      <c r="F440" s="1353"/>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3"/>
      <c r="D441" s="1353"/>
      <c r="E441" s="1353"/>
      <c r="F441" s="1353"/>
      <c r="G441" s="161"/>
      <c r="H441" s="161"/>
      <c r="I441" s="1449" t="s">
        <v>966</v>
      </c>
      <c r="J441" s="1449"/>
      <c r="K441" s="1449"/>
      <c r="L441" s="1449"/>
      <c r="M441" s="1449"/>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535"/>
      <c r="AQ441" s="1535"/>
      <c r="AR441" s="1535"/>
      <c r="AS441" s="1535"/>
      <c r="AT441" s="1535"/>
      <c r="AU441" s="1535"/>
      <c r="AV441" s="1535"/>
      <c r="AW441" s="654"/>
      <c r="AX441" s="654"/>
      <c r="AY441" s="654"/>
      <c r="AZ441" s="654"/>
      <c r="BA441" s="654"/>
      <c r="BB441" s="161"/>
      <c r="BC441" s="8"/>
      <c r="BD441" s="173"/>
      <c r="BE441" s="773"/>
      <c r="BF441" s="173"/>
      <c r="BG441" s="173"/>
      <c r="BH441" s="173"/>
    </row>
    <row r="442" spans="1:60" s="4" customFormat="1" ht="9" customHeight="1">
      <c r="A442" s="770"/>
      <c r="B442" s="7"/>
      <c r="C442" s="1353"/>
      <c r="D442" s="1353"/>
      <c r="E442" s="1353"/>
      <c r="F442" s="1353"/>
      <c r="G442" s="161"/>
      <c r="H442" s="161"/>
      <c r="I442" s="1449"/>
      <c r="J442" s="1449"/>
      <c r="K442" s="1449"/>
      <c r="L442" s="1449"/>
      <c r="M442" s="1449"/>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535"/>
      <c r="AQ442" s="1535"/>
      <c r="AR442" s="1535"/>
      <c r="AS442" s="1535"/>
      <c r="AT442" s="1535"/>
      <c r="AU442" s="1535"/>
      <c r="AV442" s="1535"/>
      <c r="AW442" s="654"/>
      <c r="AX442" s="654"/>
      <c r="AY442" s="654"/>
      <c r="AZ442" s="654"/>
      <c r="BA442" s="654"/>
      <c r="BB442" s="161"/>
      <c r="BC442" s="8"/>
      <c r="BD442" s="173"/>
      <c r="BE442" s="773"/>
      <c r="BF442" s="173"/>
      <c r="BG442" s="173"/>
      <c r="BH442" s="173"/>
    </row>
    <row r="443" spans="1:60" s="4" customFormat="1" ht="9" customHeight="1">
      <c r="A443" s="770"/>
      <c r="B443" s="7"/>
      <c r="C443" s="1353"/>
      <c r="D443" s="1353"/>
      <c r="E443" s="1353"/>
      <c r="F443" s="1353"/>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3"/>
      <c r="D444" s="1353"/>
      <c r="E444" s="1353"/>
      <c r="F444" s="1353"/>
      <c r="G444" s="161"/>
      <c r="H444" s="3"/>
      <c r="I444" s="3"/>
      <c r="J444" s="3"/>
      <c r="K444" s="3"/>
      <c r="L444" s="3"/>
      <c r="M444" s="3"/>
      <c r="N444" s="3"/>
      <c r="O444" s="3"/>
      <c r="P444" s="3"/>
      <c r="Q444" s="1475" t="s">
        <v>4609</v>
      </c>
      <c r="R444" s="1475"/>
      <c r="S444" s="1475"/>
      <c r="T444" s="1475"/>
      <c r="U444" s="1475"/>
      <c r="V444" s="1475"/>
      <c r="W444" s="1475"/>
      <c r="X444" s="1475"/>
      <c r="Y444" s="1475"/>
      <c r="Z444" s="1475"/>
      <c r="AA444" s="1475"/>
      <c r="AB444" s="1475"/>
      <c r="AC444" s="1475"/>
      <c r="AD444" s="1475"/>
      <c r="AE444" s="1475"/>
      <c r="AF444" s="1475"/>
      <c r="AG444" s="1475"/>
      <c r="AH444" s="1475"/>
      <c r="AI444" s="3"/>
      <c r="AJ444" s="3"/>
      <c r="AK444" s="1475" t="s">
        <v>343</v>
      </c>
      <c r="AL444" s="1475"/>
      <c r="AM444" s="1475"/>
      <c r="AN444" s="1475"/>
      <c r="AO444" s="1475"/>
      <c r="AP444" s="1475"/>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3"/>
      <c r="D445" s="1353"/>
      <c r="E445" s="1353"/>
      <c r="F445" s="1353"/>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3"/>
      <c r="D446" s="1353"/>
      <c r="E446" s="1353"/>
      <c r="F446" s="1353"/>
      <c r="G446" s="161"/>
      <c r="H446" s="161"/>
      <c r="I446" s="161"/>
      <c r="J446" s="1493" t="s">
        <v>934</v>
      </c>
      <c r="K446" s="1493"/>
      <c r="L446" s="1493"/>
      <c r="M446" s="1493"/>
      <c r="N446" s="1493"/>
      <c r="O446" s="1493"/>
      <c r="P446" s="1493"/>
      <c r="Q446" s="1493"/>
      <c r="R446" s="1493"/>
      <c r="S446" s="1358" t="s">
        <v>1183</v>
      </c>
      <c r="T446" s="1358"/>
      <c r="U446" s="1358"/>
      <c r="V446" s="1358"/>
      <c r="W446" s="1358"/>
      <c r="X446" s="1358"/>
      <c r="Y446" s="3"/>
      <c r="Z446" s="1358" t="s">
        <v>342</v>
      </c>
      <c r="AA446" s="1358"/>
      <c r="AB446" s="1358"/>
      <c r="AC446" s="1358"/>
      <c r="AD446" s="1358"/>
      <c r="AE446" s="1358" t="s">
        <v>309</v>
      </c>
      <c r="AF446" s="1358"/>
      <c r="AG446" s="1358"/>
      <c r="AH446" s="1358"/>
      <c r="AI446" s="1358"/>
      <c r="AJ446" s="3"/>
      <c r="AK446" s="1358" t="s">
        <v>932</v>
      </c>
      <c r="AL446" s="1358"/>
      <c r="AM446" s="1358"/>
      <c r="AN446" s="1358"/>
      <c r="AO446" s="1358"/>
      <c r="AP446" s="1358"/>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456" t="s">
        <v>327</v>
      </c>
      <c r="K448" s="1457"/>
      <c r="L448" s="1457"/>
      <c r="M448" s="1457"/>
      <c r="N448" s="1457"/>
      <c r="O448" s="1457"/>
      <c r="P448" s="1458"/>
      <c r="Q448" s="569"/>
      <c r="R448" s="569"/>
      <c r="S448" s="3"/>
      <c r="T448" s="1421" t="s">
        <v>290</v>
      </c>
      <c r="U448" s="1435"/>
      <c r="V448" s="1435"/>
      <c r="W448" s="1422"/>
      <c r="X448" s="3"/>
      <c r="Y448" s="3"/>
      <c r="Z448" s="3"/>
      <c r="AA448" s="1423">
        <v>0</v>
      </c>
      <c r="AB448" s="1424"/>
      <c r="AC448" s="1425"/>
      <c r="AD448" s="3"/>
      <c r="AE448" s="3"/>
      <c r="AF448" s="1421">
        <v>744</v>
      </c>
      <c r="AG448" s="1422"/>
      <c r="AH448" s="195" t="s">
        <v>420</v>
      </c>
      <c r="AI448" s="3"/>
      <c r="AJ448" s="3"/>
      <c r="AK448" s="3"/>
      <c r="AL448" s="1368">
        <f>'Control Panel'!V1174</f>
        <v>0</v>
      </c>
      <c r="AM448" s="1369"/>
      <c r="AN448" s="1369"/>
      <c r="AO448" s="1370"/>
      <c r="AP448" s="161"/>
      <c r="AQ448" s="3"/>
      <c r="AR448" s="3"/>
      <c r="AS448" s="3"/>
      <c r="AT448" s="3"/>
      <c r="AU448" s="3"/>
      <c r="AV448" s="3"/>
      <c r="AW448" s="3"/>
      <c r="AX448" s="1420">
        <f>'Control Panel'!W1174</f>
        <v>0</v>
      </c>
      <c r="AY448" s="1420"/>
      <c r="AZ448" s="1420"/>
      <c r="BA448" s="1420"/>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456" t="s">
        <v>328</v>
      </c>
      <c r="K450" s="1457"/>
      <c r="L450" s="1457"/>
      <c r="M450" s="1457"/>
      <c r="N450" s="1457"/>
      <c r="O450" s="1457"/>
      <c r="P450" s="1458"/>
      <c r="Q450" s="569"/>
      <c r="R450" s="569"/>
      <c r="S450" s="3"/>
      <c r="T450" s="1421" t="s">
        <v>290</v>
      </c>
      <c r="U450" s="1435"/>
      <c r="V450" s="1435"/>
      <c r="W450" s="1422"/>
      <c r="X450" s="3"/>
      <c r="Y450" s="3"/>
      <c r="Z450" s="3"/>
      <c r="AA450" s="1423">
        <v>0</v>
      </c>
      <c r="AB450" s="1424"/>
      <c r="AC450" s="1425"/>
      <c r="AD450" s="3"/>
      <c r="AE450" s="3"/>
      <c r="AF450" s="1421">
        <v>744</v>
      </c>
      <c r="AG450" s="1422"/>
      <c r="AH450" s="195" t="s">
        <v>420</v>
      </c>
      <c r="AI450" s="3"/>
      <c r="AJ450" s="3"/>
      <c r="AK450" s="3"/>
      <c r="AL450" s="1368">
        <f>'Control Panel'!V1175</f>
        <v>0</v>
      </c>
      <c r="AM450" s="1369"/>
      <c r="AN450" s="1369"/>
      <c r="AO450" s="1370"/>
      <c r="AP450" s="161"/>
      <c r="AQ450" s="3"/>
      <c r="AR450" s="3"/>
      <c r="AS450" s="3"/>
      <c r="AT450" s="3"/>
      <c r="AU450" s="3"/>
      <c r="AV450" s="3"/>
      <c r="AW450" s="3"/>
      <c r="AX450" s="1420">
        <f>'Control Panel'!W1175</f>
        <v>0</v>
      </c>
      <c r="AY450" s="1420"/>
      <c r="AZ450" s="1420"/>
      <c r="BA450" s="1420"/>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456" t="s">
        <v>8529</v>
      </c>
      <c r="K452" s="1457"/>
      <c r="L452" s="1457"/>
      <c r="M452" s="1457"/>
      <c r="N452" s="1457"/>
      <c r="O452" s="1457"/>
      <c r="P452" s="1458"/>
      <c r="Q452" s="569"/>
      <c r="R452" s="569"/>
      <c r="S452" s="3"/>
      <c r="T452" s="1421" t="s">
        <v>290</v>
      </c>
      <c r="U452" s="1435"/>
      <c r="V452" s="1435"/>
      <c r="W452" s="1422"/>
      <c r="X452" s="3"/>
      <c r="Y452" s="3"/>
      <c r="Z452" s="3"/>
      <c r="AA452" s="1423">
        <v>0</v>
      </c>
      <c r="AB452" s="1424"/>
      <c r="AC452" s="1425"/>
      <c r="AD452" s="3"/>
      <c r="AE452" s="3"/>
      <c r="AF452" s="1421">
        <v>744</v>
      </c>
      <c r="AG452" s="1422"/>
      <c r="AH452" s="195" t="s">
        <v>420</v>
      </c>
      <c r="AI452" s="3"/>
      <c r="AJ452" s="3"/>
      <c r="AK452" s="3"/>
      <c r="AL452" s="1368">
        <f>'Control Panel'!V1176</f>
        <v>0</v>
      </c>
      <c r="AM452" s="1369"/>
      <c r="AN452" s="1369"/>
      <c r="AO452" s="1370"/>
      <c r="AP452" s="161"/>
      <c r="AQ452" s="3"/>
      <c r="AR452" s="3"/>
      <c r="AS452" s="3"/>
      <c r="AT452" s="3"/>
      <c r="AU452" s="3"/>
      <c r="AV452" s="3"/>
      <c r="AW452" s="3"/>
      <c r="AX452" s="1420">
        <f>'Control Panel'!W1176</f>
        <v>0</v>
      </c>
      <c r="AY452" s="1420"/>
      <c r="AZ452" s="1420"/>
      <c r="BA452" s="1420"/>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456" t="s">
        <v>7062</v>
      </c>
      <c r="K454" s="1457"/>
      <c r="L454" s="1457"/>
      <c r="M454" s="1457"/>
      <c r="N454" s="1457"/>
      <c r="O454" s="1457"/>
      <c r="P454" s="1458"/>
      <c r="Q454" s="569"/>
      <c r="R454" s="569"/>
      <c r="S454" s="3"/>
      <c r="T454" s="1421" t="s">
        <v>290</v>
      </c>
      <c r="U454" s="1435"/>
      <c r="V454" s="1435"/>
      <c r="W454" s="1422"/>
      <c r="X454" s="3"/>
      <c r="Y454" s="3"/>
      <c r="Z454" s="3"/>
      <c r="AA454" s="1423">
        <v>0</v>
      </c>
      <c r="AB454" s="1424"/>
      <c r="AC454" s="1425"/>
      <c r="AD454" s="3"/>
      <c r="AE454" s="3"/>
      <c r="AF454" s="1421">
        <v>744</v>
      </c>
      <c r="AG454" s="1422"/>
      <c r="AH454" s="195" t="s">
        <v>420</v>
      </c>
      <c r="AI454" s="3"/>
      <c r="AJ454" s="3"/>
      <c r="AK454" s="3"/>
      <c r="AL454" s="1368">
        <f>'Control Panel'!V1177</f>
        <v>0</v>
      </c>
      <c r="AM454" s="1369"/>
      <c r="AN454" s="1369"/>
      <c r="AO454" s="1370"/>
      <c r="AP454" s="161"/>
      <c r="AQ454" s="3"/>
      <c r="AR454" s="3"/>
      <c r="AS454" s="3"/>
      <c r="AT454" s="3"/>
      <c r="AU454" s="3"/>
      <c r="AV454" s="3"/>
      <c r="AW454" s="3"/>
      <c r="AX454" s="1420">
        <f>'Control Panel'!W1177</f>
        <v>0</v>
      </c>
      <c r="AY454" s="1420"/>
      <c r="AZ454" s="1420"/>
      <c r="BA454" s="1420"/>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456" t="s">
        <v>930</v>
      </c>
      <c r="K456" s="1457"/>
      <c r="L456" s="1457"/>
      <c r="M456" s="1457"/>
      <c r="N456" s="1457"/>
      <c r="O456" s="1457"/>
      <c r="P456" s="1458"/>
      <c r="Q456" s="569"/>
      <c r="R456" s="569"/>
      <c r="S456" s="3"/>
      <c r="T456" s="1421" t="s">
        <v>14</v>
      </c>
      <c r="U456" s="1435"/>
      <c r="V456" s="1435"/>
      <c r="W456" s="1422"/>
      <c r="X456" s="3"/>
      <c r="Y456" s="3"/>
      <c r="Z456" s="3"/>
      <c r="AA456" s="1423">
        <v>0</v>
      </c>
      <c r="AB456" s="1424"/>
      <c r="AC456" s="1425"/>
      <c r="AD456" s="3"/>
      <c r="AE456" s="3"/>
      <c r="AF456" s="1421">
        <v>744</v>
      </c>
      <c r="AG456" s="1422"/>
      <c r="AH456" s="195" t="s">
        <v>420</v>
      </c>
      <c r="AI456" s="3"/>
      <c r="AJ456" s="3"/>
      <c r="AK456" s="3"/>
      <c r="AL456" s="1368">
        <v>0</v>
      </c>
      <c r="AM456" s="1369"/>
      <c r="AN456" s="1369"/>
      <c r="AO456" s="1370"/>
      <c r="AP456" s="161"/>
      <c r="AQ456" s="3"/>
      <c r="AR456" s="3"/>
      <c r="AS456" s="3"/>
      <c r="AT456" s="3"/>
      <c r="AU456" s="3"/>
      <c r="AV456" s="3"/>
      <c r="AW456" s="3"/>
      <c r="AX456" s="1420">
        <f>'Control Panel'!W1178</f>
        <v>0</v>
      </c>
      <c r="AY456" s="1420"/>
      <c r="AZ456" s="1420"/>
      <c r="BA456" s="1420"/>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456" t="s">
        <v>931</v>
      </c>
      <c r="K458" s="1457"/>
      <c r="L458" s="1457"/>
      <c r="M458" s="1457"/>
      <c r="N458" s="1457"/>
      <c r="O458" s="1457"/>
      <c r="P458" s="1458"/>
      <c r="Q458" s="569"/>
      <c r="R458" s="569"/>
      <c r="S458" s="547"/>
      <c r="T458" s="1421" t="s">
        <v>14</v>
      </c>
      <c r="U458" s="1435"/>
      <c r="V458" s="1435"/>
      <c r="W458" s="1422"/>
      <c r="X458" s="3"/>
      <c r="Y458" s="3"/>
      <c r="Z458" s="3"/>
      <c r="AA458" s="1423">
        <v>0</v>
      </c>
      <c r="AB458" s="1424"/>
      <c r="AC458" s="1425"/>
      <c r="AD458" s="3"/>
      <c r="AE458" s="3"/>
      <c r="AF458" s="1421">
        <v>744</v>
      </c>
      <c r="AG458" s="1422"/>
      <c r="AH458" s="195" t="s">
        <v>420</v>
      </c>
      <c r="AI458" s="3"/>
      <c r="AJ458" s="3"/>
      <c r="AK458" s="3"/>
      <c r="AL458" s="1368">
        <f>'Control Panel'!V1179</f>
        <v>0</v>
      </c>
      <c r="AM458" s="1369"/>
      <c r="AN458" s="1369"/>
      <c r="AO458" s="1370"/>
      <c r="AP458" s="161"/>
      <c r="AQ458" s="3"/>
      <c r="AR458" s="3"/>
      <c r="AS458" s="3"/>
      <c r="AT458" s="3"/>
      <c r="AU458" s="3"/>
      <c r="AV458" s="3"/>
      <c r="AW458" s="3"/>
      <c r="AX458" s="1420">
        <f>'Control Panel'!W1179</f>
        <v>0</v>
      </c>
      <c r="AY458" s="1420"/>
      <c r="AZ458" s="1420"/>
      <c r="BA458" s="1420"/>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15"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90" t="s">
        <v>933</v>
      </c>
      <c r="AR460" s="1390"/>
      <c r="AS460" s="1390"/>
      <c r="AT460" s="1390"/>
      <c r="AU460" s="1390"/>
      <c r="AV460" s="1390"/>
      <c r="AW460" s="1390"/>
      <c r="AX460" s="1473">
        <f>'Control Panel'!W1181</f>
        <v>0</v>
      </c>
      <c r="AY460" s="1473"/>
      <c r="AZ460" s="1473"/>
      <c r="BA460" s="1473"/>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90" t="s">
        <v>3251</v>
      </c>
      <c r="AO461" s="1390"/>
      <c r="AP461" s="1390"/>
      <c r="AQ461" s="1390"/>
      <c r="AR461" s="1390"/>
      <c r="AS461" s="1390"/>
      <c r="AT461" s="1390"/>
      <c r="AU461" s="1390"/>
      <c r="AV461" s="1390"/>
      <c r="AW461" s="1390"/>
      <c r="AX461" s="1526">
        <f>'Control Panel'!W1181</f>
        <v>0</v>
      </c>
      <c r="AY461" s="1526"/>
      <c r="AZ461" s="1526"/>
      <c r="BA461" s="1526"/>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579"/>
      <c r="AT462" s="1579"/>
      <c r="AU462" s="1579"/>
      <c r="AV462" s="1579"/>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483" t="s">
        <v>3369</v>
      </c>
      <c r="D463" s="1483"/>
      <c r="E463" s="1483"/>
      <c r="F463" s="1483"/>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47"/>
      <c r="D464" s="1447"/>
      <c r="E464" s="1447"/>
      <c r="F464" s="1447"/>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47"/>
      <c r="D465" s="1447"/>
      <c r="E465" s="1447"/>
      <c r="F465" s="1447"/>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47"/>
      <c r="D466" s="1447"/>
      <c r="E466" s="1447"/>
      <c r="F466" s="1447"/>
      <c r="G466" s="161"/>
      <c r="H466" s="3"/>
      <c r="I466" s="161"/>
      <c r="J466" s="1479"/>
      <c r="K466" s="1480"/>
      <c r="L466" s="1480"/>
      <c r="M466" s="1481"/>
      <c r="N466" s="1519" t="s">
        <v>87</v>
      </c>
      <c r="O466" s="1476"/>
      <c r="P466" s="580"/>
      <c r="Q466" s="54"/>
      <c r="R466" s="1479"/>
      <c r="S466" s="1480"/>
      <c r="T466" s="1480"/>
      <c r="U466" s="1481"/>
      <c r="V466" s="161"/>
      <c r="W466" s="161" t="s">
        <v>3824</v>
      </c>
      <c r="X466" s="161"/>
      <c r="Y466" s="161"/>
      <c r="Z466" s="161"/>
      <c r="AA466" s="161"/>
      <c r="AB466" s="161"/>
      <c r="AC466" s="161"/>
      <c r="AD466" s="1488">
        <v>0</v>
      </c>
      <c r="AE466" s="1489"/>
      <c r="AF466" s="1489"/>
      <c r="AG466" s="1490"/>
      <c r="AH466" s="886" t="s">
        <v>3935</v>
      </c>
      <c r="AI466" s="75"/>
      <c r="AJ466" s="161"/>
      <c r="AK466" s="161"/>
      <c r="AL466" s="1488">
        <v>0</v>
      </c>
      <c r="AM466" s="1489"/>
      <c r="AN466" s="1489"/>
      <c r="AO466" s="1490"/>
      <c r="AP466" s="885" t="s">
        <v>3937</v>
      </c>
      <c r="AQ466" s="75"/>
      <c r="AR466" s="161"/>
      <c r="AS466" s="161"/>
      <c r="AT466" s="161"/>
      <c r="AU466" s="161"/>
      <c r="AV466" s="161"/>
      <c r="AW466" s="300"/>
      <c r="AX466" s="1505" t="str">
        <f>'Control Panel'!B1543</f>
        <v>Not Available</v>
      </c>
      <c r="AY466" s="1505"/>
      <c r="AZ466" s="1505"/>
      <c r="BA466" s="1505"/>
      <c r="BB466" s="638"/>
      <c r="BC466" s="8"/>
      <c r="BD466" s="173"/>
      <c r="BE466" s="773"/>
      <c r="BF466" s="173"/>
      <c r="BG466" s="173"/>
      <c r="BH466" s="173"/>
    </row>
    <row r="467" spans="1:60" s="4" customFormat="1" ht="5.15" customHeight="1">
      <c r="A467" s="770"/>
      <c r="B467" s="7"/>
      <c r="C467" s="1447"/>
      <c r="D467" s="1447"/>
      <c r="E467" s="1447"/>
      <c r="F467" s="1447"/>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47"/>
      <c r="D468" s="1447"/>
      <c r="E468" s="1447"/>
      <c r="F468" s="1447"/>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90" t="s">
        <v>1058</v>
      </c>
      <c r="AR468" s="1390"/>
      <c r="AS468" s="1390"/>
      <c r="AT468" s="1390"/>
      <c r="AU468" s="1390"/>
      <c r="AV468" s="1390"/>
      <c r="AW468" s="1390"/>
      <c r="AX468" s="1523" t="str">
        <f>'Control Panel'!B1543</f>
        <v>Not Available</v>
      </c>
      <c r="AY468" s="1523"/>
      <c r="AZ468" s="1523"/>
      <c r="BA468" s="1523"/>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47" t="s">
        <v>4399</v>
      </c>
      <c r="D471" s="1447"/>
      <c r="E471" s="1447"/>
      <c r="F471" s="1447"/>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47"/>
      <c r="D472" s="1447"/>
      <c r="E472" s="1447"/>
      <c r="F472" s="1447"/>
      <c r="G472" s="161"/>
      <c r="H472" s="161"/>
      <c r="I472" s="1492" t="s">
        <v>1005</v>
      </c>
      <c r="J472" s="1492"/>
      <c r="K472" s="1492"/>
      <c r="L472" s="1492"/>
      <c r="M472" s="1492"/>
      <c r="N472" s="1492"/>
      <c r="O472" s="161"/>
      <c r="P472" s="161"/>
      <c r="Q472" s="54"/>
      <c r="R472" s="54"/>
      <c r="S472" s="54"/>
      <c r="T472" s="54"/>
      <c r="U472" s="54"/>
      <c r="V472" s="54"/>
      <c r="W472" s="1448" t="s">
        <v>309</v>
      </c>
      <c r="X472" s="1448"/>
      <c r="Y472" s="1448"/>
      <c r="Z472" s="1448"/>
      <c r="AA472" s="1448"/>
      <c r="AB472" s="1448"/>
      <c r="AC472" s="650"/>
      <c r="AD472" s="161"/>
      <c r="AE472" s="161"/>
      <c r="AF472" s="1448"/>
      <c r="AG472" s="1448"/>
      <c r="AH472" s="1448"/>
      <c r="AI472" s="1448"/>
      <c r="AJ472" s="1448"/>
      <c r="AK472" s="1448"/>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15" customHeight="1">
      <c r="A473" s="770"/>
      <c r="B473" s="7"/>
      <c r="C473" s="1447"/>
      <c r="D473" s="1447"/>
      <c r="E473" s="1447"/>
      <c r="F473" s="1447"/>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47"/>
      <c r="D474" s="1447"/>
      <c r="E474" s="1447"/>
      <c r="F474" s="1447"/>
      <c r="G474" s="161"/>
      <c r="H474" s="161"/>
      <c r="I474" s="3"/>
      <c r="J474" s="1479">
        <v>0</v>
      </c>
      <c r="K474" s="1480"/>
      <c r="L474" s="1480"/>
      <c r="M474" s="1481"/>
      <c r="N474" s="974" t="s">
        <v>546</v>
      </c>
      <c r="O474" s="580"/>
      <c r="P474" s="580"/>
      <c r="Q474" s="54"/>
      <c r="R474" s="54"/>
      <c r="S474" s="54"/>
      <c r="T474" s="54"/>
      <c r="U474" s="54"/>
      <c r="V474" s="54"/>
      <c r="W474" s="3"/>
      <c r="X474" s="3"/>
      <c r="Y474" s="1421">
        <v>744</v>
      </c>
      <c r="Z474" s="1422"/>
      <c r="AA474" s="1221" t="s">
        <v>87</v>
      </c>
      <c r="AB474" s="633"/>
      <c r="AC474" s="18"/>
      <c r="AD474" s="161"/>
      <c r="AE474" s="161"/>
      <c r="AF474" s="161"/>
      <c r="AG474" s="1498"/>
      <c r="AH474" s="1498"/>
      <c r="AI474" s="1498"/>
      <c r="AJ474" s="1498"/>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15" customHeight="1">
      <c r="A475" s="770"/>
      <c r="B475" s="7"/>
      <c r="C475" s="1447"/>
      <c r="D475" s="1447"/>
      <c r="E475" s="1447"/>
      <c r="F475" s="1447"/>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47"/>
      <c r="D476" s="1447"/>
      <c r="E476" s="1447"/>
      <c r="F476" s="1447"/>
      <c r="G476" s="161"/>
      <c r="H476" s="161"/>
      <c r="I476" s="3"/>
      <c r="J476" s="1479">
        <v>0</v>
      </c>
      <c r="K476" s="1480"/>
      <c r="L476" s="1480"/>
      <c r="M476" s="1481"/>
      <c r="N476" s="974" t="s">
        <v>547</v>
      </c>
      <c r="O476" s="974"/>
      <c r="P476" s="580"/>
      <c r="Q476" s="54"/>
      <c r="R476" s="54"/>
      <c r="S476" s="54"/>
      <c r="T476" s="54"/>
      <c r="U476" s="54"/>
      <c r="V476" s="54"/>
      <c r="W476" s="3"/>
      <c r="X476" s="3"/>
      <c r="Y476" s="1421">
        <v>744</v>
      </c>
      <c r="Z476" s="1422"/>
      <c r="AA476" s="1221" t="s">
        <v>87</v>
      </c>
      <c r="AB476" s="633"/>
      <c r="AC476" s="18"/>
      <c r="AD476" s="161"/>
      <c r="AE476" s="161"/>
      <c r="AF476" s="161"/>
      <c r="AG476" s="1498"/>
      <c r="AH476" s="1498"/>
      <c r="AI476" s="1498"/>
      <c r="AJ476" s="1498"/>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15" customHeight="1">
      <c r="A477" s="770"/>
      <c r="B477" s="7"/>
      <c r="C477" s="1447"/>
      <c r="D477" s="1447"/>
      <c r="E477" s="1447"/>
      <c r="F477" s="1447"/>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47"/>
      <c r="D478" s="1447"/>
      <c r="E478" s="1447"/>
      <c r="F478" s="1447"/>
      <c r="G478" s="161"/>
      <c r="H478" s="161"/>
      <c r="I478" s="3"/>
      <c r="J478" s="1479">
        <v>0</v>
      </c>
      <c r="K478" s="1480"/>
      <c r="L478" s="1480"/>
      <c r="M478" s="1481"/>
      <c r="N478" s="974" t="s">
        <v>3220</v>
      </c>
      <c r="O478" s="974"/>
      <c r="P478" s="580"/>
      <c r="Q478" s="54"/>
      <c r="R478" s="54"/>
      <c r="S478" s="54"/>
      <c r="T478" s="54"/>
      <c r="U478" s="54"/>
      <c r="V478" s="54"/>
      <c r="W478" s="3"/>
      <c r="X478" s="3"/>
      <c r="Y478" s="1421">
        <v>744</v>
      </c>
      <c r="Z478" s="1422"/>
      <c r="AA478" s="1221" t="s">
        <v>87</v>
      </c>
      <c r="AB478" s="633"/>
      <c r="AC478" s="18"/>
      <c r="AD478" s="161"/>
      <c r="AE478" s="161"/>
      <c r="AF478" s="161"/>
      <c r="AG478" s="1498"/>
      <c r="AH478" s="1498"/>
      <c r="AI478" s="1498"/>
      <c r="AJ478" s="1498"/>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90" t="s">
        <v>1059</v>
      </c>
      <c r="AR479" s="1390"/>
      <c r="AS479" s="1390"/>
      <c r="AT479" s="1390"/>
      <c r="AU479" s="1390"/>
      <c r="AV479" s="1390"/>
      <c r="AW479" s="1390"/>
      <c r="AX479" s="1523">
        <f>'Control Panel'!K1549</f>
        <v>0</v>
      </c>
      <c r="AY479" s="1523"/>
      <c r="AZ479" s="1523"/>
      <c r="BA479" s="1523"/>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446" t="s">
        <v>1337</v>
      </c>
      <c r="D482" s="1446"/>
      <c r="E482" s="1446"/>
      <c r="F482" s="1446"/>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505"/>
      <c r="AY482" s="1505"/>
      <c r="AZ482" s="1505"/>
      <c r="BA482" s="1505"/>
      <c r="BB482" s="161"/>
      <c r="BC482" s="8"/>
      <c r="BD482" s="173"/>
      <c r="BE482" s="773"/>
      <c r="BF482" s="173"/>
      <c r="BG482" s="173"/>
      <c r="BH482" s="173"/>
    </row>
    <row r="483" spans="1:85" s="4" customFormat="1" ht="15" customHeight="1">
      <c r="A483" s="770"/>
      <c r="B483" s="7"/>
      <c r="C483" s="1447"/>
      <c r="D483" s="1447"/>
      <c r="E483" s="1447"/>
      <c r="F483" s="1447"/>
      <c r="G483" s="161"/>
      <c r="H483" s="3"/>
      <c r="I483" s="75" t="s">
        <v>388</v>
      </c>
      <c r="J483" s="76"/>
      <c r="K483" s="76"/>
      <c r="L483" s="81"/>
      <c r="M483" s="193"/>
      <c r="N483" s="1427">
        <v>0</v>
      </c>
      <c r="O483" s="1428"/>
      <c r="P483" s="1428"/>
      <c r="Q483" s="1429"/>
      <c r="R483" s="161"/>
      <c r="S483" s="161" t="s">
        <v>6</v>
      </c>
      <c r="T483" s="161"/>
      <c r="U483" s="161"/>
      <c r="V483" s="3"/>
      <c r="W483" s="3"/>
      <c r="X483" s="3"/>
      <c r="Y483" s="1421">
        <v>744</v>
      </c>
      <c r="Z483" s="1422"/>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76" t="s">
        <v>1063</v>
      </c>
      <c r="AU483" s="1476"/>
      <c r="AV483" s="1476"/>
      <c r="AW483" s="1476"/>
      <c r="AX483" s="1505" t="str">
        <f>+IF(AX485="Not Available", "Not Available", "Free")</f>
        <v>Not Available</v>
      </c>
      <c r="AY483" s="1505"/>
      <c r="AZ483" s="1505"/>
      <c r="BA483" s="1505"/>
      <c r="BB483" s="638"/>
      <c r="BC483" s="8"/>
      <c r="BD483" s="173"/>
      <c r="BE483" s="773"/>
      <c r="BF483" s="173"/>
      <c r="BG483" s="173"/>
      <c r="BH483" s="173"/>
    </row>
    <row r="484" spans="1:85" s="4" customFormat="1" ht="9" customHeight="1">
      <c r="A484" s="770"/>
      <c r="B484" s="7"/>
      <c r="C484" s="1447"/>
      <c r="D484" s="1447"/>
      <c r="E484" s="1447"/>
      <c r="F484" s="1447"/>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47"/>
      <c r="D485" s="1447"/>
      <c r="E485" s="1447"/>
      <c r="F485" s="1447"/>
      <c r="G485" s="161"/>
      <c r="H485" s="3"/>
      <c r="I485" s="75" t="s">
        <v>390</v>
      </c>
      <c r="J485" s="76"/>
      <c r="K485" s="76"/>
      <c r="L485" s="76"/>
      <c r="M485" s="161"/>
      <c r="N485" s="1450">
        <v>0</v>
      </c>
      <c r="O485" s="1451"/>
      <c r="P485" s="1451"/>
      <c r="Q485" s="1452"/>
      <c r="R485" s="161"/>
      <c r="S485" s="161" t="s">
        <v>6</v>
      </c>
      <c r="T485" s="161"/>
      <c r="U485" s="161"/>
      <c r="V485" s="161"/>
      <c r="W485" s="161"/>
      <c r="X485" s="3"/>
      <c r="Y485" s="1421">
        <v>744</v>
      </c>
      <c r="Z485" s="1422"/>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76" t="s">
        <v>1064</v>
      </c>
      <c r="AT485" s="1476"/>
      <c r="AU485" s="1476"/>
      <c r="AV485" s="1476"/>
      <c r="AW485" s="1476"/>
      <c r="AX485" s="1505" t="str">
        <f>'Control Panel'!B1559</f>
        <v>Not Available</v>
      </c>
      <c r="AY485" s="1505"/>
      <c r="AZ485" s="1505"/>
      <c r="BA485" s="1505"/>
      <c r="BB485" s="638"/>
      <c r="BC485" s="8"/>
      <c r="BD485" s="173"/>
      <c r="BE485" s="773"/>
      <c r="BF485" s="173"/>
      <c r="BG485" s="173"/>
      <c r="BH485" s="173"/>
    </row>
    <row r="486" spans="1:85" s="4" customFormat="1" ht="5.15" customHeight="1">
      <c r="A486" s="770"/>
      <c r="B486" s="7"/>
      <c r="C486" s="1447"/>
      <c r="D486" s="1447"/>
      <c r="E486" s="1447"/>
      <c r="F486" s="1447"/>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47"/>
      <c r="D487" s="1447"/>
      <c r="E487" s="1447"/>
      <c r="F487" s="1447"/>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90" t="s">
        <v>1060</v>
      </c>
      <c r="AR487" s="1390"/>
      <c r="AS487" s="1390"/>
      <c r="AT487" s="1390"/>
      <c r="AU487" s="1390"/>
      <c r="AV487" s="1390"/>
      <c r="AW487" s="1390"/>
      <c r="AX487" s="1523" t="str">
        <f>'Control Panel'!B1559</f>
        <v>Not Available</v>
      </c>
      <c r="AY487" s="1523"/>
      <c r="AZ487" s="1523"/>
      <c r="BA487" s="1523"/>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483" t="s">
        <v>1351</v>
      </c>
      <c r="D490" s="1483"/>
      <c r="E490" s="1483"/>
      <c r="F490" s="1483"/>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51"/>
      <c r="AY490" s="1551"/>
      <c r="AZ490" s="1551"/>
      <c r="BA490" s="1551"/>
      <c r="BB490" s="161"/>
      <c r="BC490" s="8"/>
      <c r="BD490" s="173"/>
      <c r="BE490" s="773"/>
      <c r="BF490" s="173"/>
      <c r="BG490" s="173"/>
      <c r="BH490" s="173"/>
    </row>
    <row r="491" spans="1:85" s="4" customFormat="1" ht="15" customHeight="1">
      <c r="A491" s="770"/>
      <c r="B491" s="570"/>
      <c r="C491" s="1447"/>
      <c r="D491" s="1447"/>
      <c r="E491" s="1447"/>
      <c r="F491" s="1447"/>
      <c r="G491" s="161"/>
      <c r="H491" s="161"/>
      <c r="I491" s="1448" t="s">
        <v>1344</v>
      </c>
      <c r="J491" s="1448"/>
      <c r="K491" s="1448"/>
      <c r="L491" s="1448"/>
      <c r="M491" s="1448"/>
      <c r="N491" s="1448"/>
      <c r="O491" s="1448"/>
      <c r="P491" s="1448"/>
      <c r="Q491" s="1448"/>
      <c r="R491" s="1448"/>
      <c r="S491" s="1448"/>
      <c r="T491" s="161"/>
      <c r="U491" s="161"/>
      <c r="V491" s="161"/>
      <c r="W491" s="161"/>
      <c r="X491" s="1448" t="s">
        <v>1345</v>
      </c>
      <c r="Y491" s="1448"/>
      <c r="Z491" s="1448"/>
      <c r="AA491" s="1448"/>
      <c r="AB491" s="1448"/>
      <c r="AC491" s="1448"/>
      <c r="AD491" s="1448"/>
      <c r="AE491" s="1448"/>
      <c r="AF491" s="1448"/>
      <c r="AG491" s="1448"/>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47"/>
      <c r="D492" s="1447"/>
      <c r="E492" s="1447"/>
      <c r="F492" s="1447"/>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47"/>
      <c r="D493" s="1447"/>
      <c r="E493" s="1447"/>
      <c r="F493" s="1447"/>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408" t="s">
        <v>8073</v>
      </c>
      <c r="AR493" s="1408"/>
      <c r="AS493" s="1408"/>
      <c r="AT493" s="1408"/>
      <c r="AU493" s="1408"/>
      <c r="AV493" s="1408"/>
      <c r="AW493" s="1408"/>
      <c r="AX493" s="1505" t="str">
        <f>'Control Panel'!B1590</f>
        <v>Not Available</v>
      </c>
      <c r="AY493" s="1505"/>
      <c r="AZ493" s="1505"/>
      <c r="BA493" s="1505"/>
      <c r="BB493" s="802"/>
      <c r="BC493" s="8"/>
      <c r="BD493" s="173"/>
      <c r="BE493" s="773"/>
      <c r="BF493" s="173"/>
      <c r="BG493" s="173"/>
      <c r="BH493" s="173"/>
    </row>
    <row r="494" spans="1:85" s="4" customFormat="1" ht="9" customHeight="1">
      <c r="A494" s="770"/>
      <c r="B494" s="7"/>
      <c r="C494" s="1447"/>
      <c r="D494" s="1447"/>
      <c r="E494" s="1447"/>
      <c r="F494" s="1447"/>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47"/>
      <c r="D495" s="1447"/>
      <c r="E495" s="1447"/>
      <c r="F495" s="1447"/>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408" t="s">
        <v>1348</v>
      </c>
      <c r="AR495" s="1408"/>
      <c r="AS495" s="1408"/>
      <c r="AT495" s="1408"/>
      <c r="AU495" s="1408"/>
      <c r="AV495" s="1408"/>
      <c r="AW495" s="1408"/>
      <c r="AX495" s="1505" t="str">
        <f>'Control Panel'!E1590</f>
        <v>Not Available</v>
      </c>
      <c r="AY495" s="1505"/>
      <c r="AZ495" s="1505"/>
      <c r="BA495" s="1505"/>
      <c r="BB495" s="802"/>
      <c r="BC495" s="8"/>
      <c r="BD495" s="173"/>
      <c r="BE495" s="773"/>
      <c r="BF495" s="173"/>
      <c r="BG495" s="173"/>
      <c r="BH495" s="173"/>
    </row>
    <row r="496" spans="1:85" s="4" customFormat="1" ht="5.15" customHeight="1">
      <c r="A496" s="770"/>
      <c r="B496" s="7"/>
      <c r="C496" s="1447"/>
      <c r="D496" s="1447"/>
      <c r="E496" s="1447"/>
      <c r="F496" s="1447"/>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47"/>
      <c r="D497" s="1447"/>
      <c r="E497" s="1447"/>
      <c r="F497" s="1447"/>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90" t="s">
        <v>1349</v>
      </c>
      <c r="AR497" s="1390"/>
      <c r="AS497" s="1390"/>
      <c r="AT497" s="1390"/>
      <c r="AU497" s="1390"/>
      <c r="AV497" s="1390"/>
      <c r="AW497" s="1390"/>
      <c r="AX497" s="1523" t="str">
        <f>'Control Panel'!H1590</f>
        <v>Not Available</v>
      </c>
      <c r="AY497" s="1523"/>
      <c r="AZ497" s="1523"/>
      <c r="BA497" s="1523"/>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446" t="s">
        <v>8147</v>
      </c>
      <c r="D499" s="1446"/>
      <c r="E499" s="1446"/>
      <c r="F499" s="1446"/>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524"/>
      <c r="AY499" s="1524"/>
      <c r="AZ499" s="1524"/>
      <c r="BA499" s="1524"/>
      <c r="BB499" s="161"/>
      <c r="BC499" s="8"/>
      <c r="BD499" s="173"/>
      <c r="BE499" s="773"/>
      <c r="BF499" s="173"/>
      <c r="BG499" s="173"/>
      <c r="BH499" s="173"/>
    </row>
    <row r="500" spans="1:85" s="4" customFormat="1" ht="15" customHeight="1">
      <c r="A500" s="770"/>
      <c r="B500" s="7"/>
      <c r="C500" s="1447"/>
      <c r="D500" s="1447"/>
      <c r="E500" s="1447"/>
      <c r="F500" s="1447"/>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408" t="s">
        <v>8066</v>
      </c>
      <c r="AR500" s="1408"/>
      <c r="AS500" s="1408"/>
      <c r="AT500" s="1408"/>
      <c r="AU500" s="1408"/>
      <c r="AV500" s="1408"/>
      <c r="AW500" s="1408"/>
      <c r="AX500" s="1478" t="str">
        <f>'Control Panel'!B1559</f>
        <v>Not Available</v>
      </c>
      <c r="AY500" s="1478"/>
      <c r="AZ500" s="1478"/>
      <c r="BA500" s="1478"/>
      <c r="BB500" s="1295"/>
      <c r="BC500" s="8"/>
      <c r="BD500" s="173"/>
      <c r="BE500" s="773"/>
      <c r="BF500" s="173"/>
      <c r="BG500" s="173"/>
      <c r="BH500" s="173"/>
    </row>
    <row r="501" spans="1:85" s="4" customFormat="1" ht="9" customHeight="1">
      <c r="A501" s="770"/>
      <c r="B501" s="7"/>
      <c r="C501" s="1447"/>
      <c r="D501" s="1447"/>
      <c r="E501" s="1447"/>
      <c r="F501" s="1447"/>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47"/>
      <c r="D502" s="1447"/>
      <c r="E502" s="1447"/>
      <c r="F502" s="1447"/>
      <c r="G502" s="161"/>
      <c r="H502" s="75" t="s">
        <v>8064</v>
      </c>
      <c r="I502" s="75"/>
      <c r="J502" s="76"/>
      <c r="K502" s="76"/>
      <c r="L502" s="76"/>
      <c r="M502" s="161"/>
      <c r="N502" s="1450">
        <v>0</v>
      </c>
      <c r="O502" s="1451"/>
      <c r="P502" s="1451"/>
      <c r="Q502" s="1452"/>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408" t="s">
        <v>8067</v>
      </c>
      <c r="AR502" s="1408"/>
      <c r="AS502" s="1408"/>
      <c r="AT502" s="1408"/>
      <c r="AU502" s="1408"/>
      <c r="AV502" s="1408"/>
      <c r="AW502" s="1408"/>
      <c r="AX502" s="1505" t="str">
        <f>'Control Panel'!C1559</f>
        <v>Not Available</v>
      </c>
      <c r="AY502" s="1505"/>
      <c r="AZ502" s="1505"/>
      <c r="BA502" s="1505"/>
      <c r="BB502" s="1295"/>
      <c r="BC502" s="8"/>
      <c r="BD502" s="173"/>
      <c r="BE502" s="773"/>
      <c r="BF502" s="173"/>
      <c r="BG502" s="173"/>
      <c r="BH502" s="173"/>
    </row>
    <row r="503" spans="1:85" s="4" customFormat="1" ht="5.15" customHeight="1">
      <c r="A503" s="770"/>
      <c r="B503" s="7"/>
      <c r="C503" s="1447"/>
      <c r="D503" s="1447"/>
      <c r="E503" s="1447"/>
      <c r="F503" s="1447"/>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47"/>
      <c r="D504" s="1447"/>
      <c r="E504" s="1447"/>
      <c r="F504" s="1447"/>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90" t="s">
        <v>8074</v>
      </c>
      <c r="AR504" s="1390"/>
      <c r="AS504" s="1390"/>
      <c r="AT504" s="1390"/>
      <c r="AU504" s="1390"/>
      <c r="AV504" s="1390"/>
      <c r="AW504" s="1390"/>
      <c r="AX504" s="1523">
        <f>SUM(AX500:BA502)</f>
        <v>0</v>
      </c>
      <c r="AY504" s="1523"/>
      <c r="AZ504" s="1523"/>
      <c r="BA504" s="1523"/>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446" t="s">
        <v>8148</v>
      </c>
      <c r="D507" s="1446"/>
      <c r="E507" s="1446"/>
      <c r="F507" s="1446"/>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524"/>
      <c r="AY507" s="1524"/>
      <c r="AZ507" s="1524"/>
      <c r="BA507" s="1524"/>
      <c r="BB507" s="161"/>
      <c r="BC507" s="8"/>
      <c r="BD507" s="173"/>
      <c r="BE507" s="773"/>
      <c r="BF507" s="173"/>
      <c r="BG507" s="173"/>
      <c r="BH507" s="173"/>
    </row>
    <row r="508" spans="1:85" s="4" customFormat="1" ht="15" customHeight="1">
      <c r="A508" s="770"/>
      <c r="B508" s="7"/>
      <c r="C508" s="1447"/>
      <c r="D508" s="1447"/>
      <c r="E508" s="1447"/>
      <c r="F508" s="1447"/>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408" t="s">
        <v>8076</v>
      </c>
      <c r="AR508" s="1408"/>
      <c r="AS508" s="1408"/>
      <c r="AT508" s="1408"/>
      <c r="AU508" s="1408"/>
      <c r="AV508" s="1408"/>
      <c r="AW508" s="1408"/>
      <c r="AX508" s="1505" t="str">
        <f>'Control Panel'!B1565</f>
        <v>Not Available</v>
      </c>
      <c r="AY508" s="1505"/>
      <c r="AZ508" s="1505"/>
      <c r="BA508" s="1505"/>
      <c r="BB508" s="1295"/>
      <c r="BC508" s="8"/>
      <c r="BD508" s="173"/>
      <c r="BE508" s="773"/>
      <c r="BF508" s="173"/>
      <c r="BG508" s="173"/>
      <c r="BH508" s="173"/>
    </row>
    <row r="509" spans="1:85" s="4" customFormat="1" ht="9" customHeight="1">
      <c r="A509" s="770"/>
      <c r="B509" s="7"/>
      <c r="C509" s="1447"/>
      <c r="D509" s="1447"/>
      <c r="E509" s="1447"/>
      <c r="F509" s="1447"/>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47"/>
      <c r="D510" s="1447"/>
      <c r="E510" s="1447"/>
      <c r="F510" s="1447"/>
      <c r="G510" s="161"/>
      <c r="H510" s="75" t="s">
        <v>8070</v>
      </c>
      <c r="I510" s="75"/>
      <c r="J510" s="76"/>
      <c r="K510" s="76"/>
      <c r="L510" s="76"/>
      <c r="M510" s="161"/>
      <c r="N510" s="1450">
        <v>0</v>
      </c>
      <c r="O510" s="1451"/>
      <c r="P510" s="1451"/>
      <c r="Q510" s="1452"/>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408" t="s">
        <v>8072</v>
      </c>
      <c r="AR510" s="1408"/>
      <c r="AS510" s="1408"/>
      <c r="AT510" s="1408"/>
      <c r="AU510" s="1408"/>
      <c r="AV510" s="1408"/>
      <c r="AW510" s="1408"/>
      <c r="AX510" s="1505" t="str">
        <f>'Control Panel'!C1565</f>
        <v>Not Available</v>
      </c>
      <c r="AY510" s="1505"/>
      <c r="AZ510" s="1505"/>
      <c r="BA510" s="1505"/>
      <c r="BB510" s="1295"/>
      <c r="BC510" s="8"/>
      <c r="BD510" s="173"/>
      <c r="BE510" s="773"/>
      <c r="BF510" s="173"/>
      <c r="BG510" s="173"/>
      <c r="BH510" s="173"/>
    </row>
    <row r="511" spans="1:85" s="4" customFormat="1" ht="5.15" customHeight="1">
      <c r="A511" s="770"/>
      <c r="B511" s="7"/>
      <c r="C511" s="1447"/>
      <c r="D511" s="1447"/>
      <c r="E511" s="1447"/>
      <c r="F511" s="1447"/>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47"/>
      <c r="D512" s="1447"/>
      <c r="E512" s="1447"/>
      <c r="F512" s="1447"/>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90" t="s">
        <v>8146</v>
      </c>
      <c r="AR512" s="1390"/>
      <c r="AS512" s="1390"/>
      <c r="AT512" s="1390"/>
      <c r="AU512" s="1390"/>
      <c r="AV512" s="1390"/>
      <c r="AW512" s="1390"/>
      <c r="AX512" s="1523">
        <f>SUM(AX508:BA510)</f>
        <v>0</v>
      </c>
      <c r="AY512" s="1523"/>
      <c r="AZ512" s="1523"/>
      <c r="BA512" s="1523"/>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74" t="s">
        <v>135</v>
      </c>
      <c r="D515" s="1474"/>
      <c r="E515" s="1474"/>
      <c r="F515" s="1474"/>
      <c r="G515" s="1474"/>
      <c r="H515" s="1474"/>
      <c r="I515" s="147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500"/>
      <c r="AY515" s="1500"/>
      <c r="AZ515" s="1500"/>
      <c r="BA515" s="1500"/>
      <c r="BB515" s="739"/>
      <c r="BC515" s="8"/>
      <c r="BD515" s="173"/>
      <c r="BE515" s="773"/>
      <c r="BF515" s="173"/>
      <c r="BG515" s="173"/>
      <c r="BH515" s="173"/>
    </row>
    <row r="516" spans="1:85" s="4" customFormat="1" ht="12.75" customHeight="1">
      <c r="A516" s="770"/>
      <c r="B516" s="7"/>
      <c r="C516" s="1474"/>
      <c r="D516" s="1474"/>
      <c r="E516" s="1474"/>
      <c r="F516" s="1474"/>
      <c r="G516" s="1474"/>
      <c r="H516" s="1474"/>
      <c r="I516" s="147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500"/>
      <c r="AY516" s="1500"/>
      <c r="AZ516" s="1500"/>
      <c r="BA516" s="1500"/>
      <c r="BB516" s="739"/>
      <c r="BC516" s="8"/>
      <c r="BD516" s="173"/>
      <c r="BE516" s="773"/>
      <c r="BF516" s="173"/>
      <c r="BG516" s="173"/>
      <c r="BH516" s="173"/>
    </row>
    <row r="517" spans="1:85" s="4" customFormat="1" ht="18" customHeight="1">
      <c r="A517" s="770"/>
      <c r="B517" s="570"/>
      <c r="C517" s="1447" t="s">
        <v>1336</v>
      </c>
      <c r="D517" s="1447"/>
      <c r="E517" s="1447"/>
      <c r="F517" s="1447"/>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47"/>
      <c r="D518" s="1447"/>
      <c r="E518" s="1447"/>
      <c r="F518" s="1447"/>
      <c r="G518" s="161"/>
      <c r="H518" s="42"/>
      <c r="I518" s="1449" t="s">
        <v>7369</v>
      </c>
      <c r="J518" s="1449"/>
      <c r="K518" s="1449"/>
      <c r="L518" s="1449"/>
      <c r="M518" s="1449"/>
      <c r="N518" s="1449"/>
      <c r="O518" s="1449"/>
      <c r="P518" s="1449"/>
      <c r="Q518" s="1449"/>
      <c r="R518" s="1449"/>
      <c r="S518" s="1449"/>
      <c r="T518" s="708"/>
      <c r="U518" s="654"/>
      <c r="V518" s="654"/>
      <c r="W518" s="654"/>
      <c r="X518" s="701"/>
      <c r="Y518" s="701"/>
      <c r="Z518" s="1449" t="s">
        <v>7368</v>
      </c>
      <c r="AA518" s="1449"/>
      <c r="AB518" s="1449"/>
      <c r="AC518" s="1449"/>
      <c r="AD518" s="1449"/>
      <c r="AE518" s="1449"/>
      <c r="AF518" s="1449"/>
      <c r="AG518" s="1449"/>
      <c r="AH518" s="1449"/>
      <c r="AI518" s="1449"/>
      <c r="AJ518" s="1449"/>
      <c r="AK518" s="1449"/>
      <c r="AL518" s="1449"/>
      <c r="AM518" s="1449"/>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47"/>
      <c r="D519" s="1447"/>
      <c r="E519" s="1447"/>
      <c r="F519" s="1447"/>
      <c r="G519" s="161"/>
      <c r="H519" s="42"/>
      <c r="I519" s="1449"/>
      <c r="J519" s="1449"/>
      <c r="K519" s="1449"/>
      <c r="L519" s="1449"/>
      <c r="M519" s="1449"/>
      <c r="N519" s="1449"/>
      <c r="O519" s="1449"/>
      <c r="P519" s="1449"/>
      <c r="Q519" s="1449"/>
      <c r="R519" s="1449"/>
      <c r="S519" s="1449"/>
      <c r="T519" s="708"/>
      <c r="U519" s="654"/>
      <c r="V519" s="654"/>
      <c r="W519" s="654"/>
      <c r="X519" s="701"/>
      <c r="Y519" s="701"/>
      <c r="Z519" s="1449"/>
      <c r="AA519" s="1449"/>
      <c r="AB519" s="1449"/>
      <c r="AC519" s="1449"/>
      <c r="AD519" s="1449"/>
      <c r="AE519" s="1449"/>
      <c r="AF519" s="1449"/>
      <c r="AG519" s="1449"/>
      <c r="AH519" s="1449"/>
      <c r="AI519" s="1449"/>
      <c r="AJ519" s="1449"/>
      <c r="AK519" s="1449"/>
      <c r="AL519" s="1449"/>
      <c r="AM519" s="1449"/>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47"/>
      <c r="D520" s="1447"/>
      <c r="E520" s="1447"/>
      <c r="F520" s="1447"/>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47"/>
      <c r="D521" s="1447"/>
      <c r="E521" s="1447"/>
      <c r="F521" s="1447"/>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50" t="s">
        <v>496</v>
      </c>
      <c r="K523" s="1451"/>
      <c r="L523" s="1451"/>
      <c r="M523" s="1452"/>
      <c r="N523" s="161"/>
      <c r="O523" s="161"/>
      <c r="P523" s="161"/>
      <c r="Q523" s="161"/>
      <c r="R523" s="161"/>
      <c r="S523" s="161"/>
      <c r="T523" s="161"/>
      <c r="U523" s="161"/>
      <c r="V523" s="161"/>
      <c r="W523" s="161"/>
      <c r="X523" s="161"/>
      <c r="Y523" s="42"/>
      <c r="Z523" s="161"/>
      <c r="AA523" s="1450" t="s">
        <v>496</v>
      </c>
      <c r="AB523" s="1451"/>
      <c r="AC523" s="1451"/>
      <c r="AD523" s="1452"/>
      <c r="AE523" s="161"/>
      <c r="AF523" s="161"/>
      <c r="AG523" s="161"/>
      <c r="AH523" s="161"/>
      <c r="AI523" s="161"/>
      <c r="AJ523" s="161"/>
      <c r="AK523" s="161"/>
      <c r="AL523" s="161"/>
      <c r="AM523" s="161"/>
      <c r="AN523" s="161"/>
      <c r="AO523" s="833"/>
      <c r="AP523" s="1408" t="s">
        <v>7370</v>
      </c>
      <c r="AQ523" s="1408"/>
      <c r="AR523" s="1408"/>
      <c r="AS523" s="1408"/>
      <c r="AT523" s="1408"/>
      <c r="AU523" s="1408"/>
      <c r="AV523" s="1408"/>
      <c r="AW523" s="1408"/>
      <c r="AX523" s="1441">
        <f>'Control Panel'!G1760</f>
        <v>0</v>
      </c>
      <c r="AY523" s="1441"/>
      <c r="AZ523" s="1441"/>
      <c r="BA523" s="1441"/>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408" t="s">
        <v>4585</v>
      </c>
      <c r="AQ525" s="1408"/>
      <c r="AR525" s="1408"/>
      <c r="AS525" s="1408"/>
      <c r="AT525" s="1408"/>
      <c r="AU525" s="1408"/>
      <c r="AV525" s="1408"/>
      <c r="AW525" s="1408"/>
      <c r="AX525" s="1441">
        <f>'Control Panel'!G1762</f>
        <v>0</v>
      </c>
      <c r="AY525" s="1441"/>
      <c r="AZ525" s="1441"/>
      <c r="BA525" s="1441"/>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50" t="s">
        <v>4584</v>
      </c>
      <c r="K527" s="1451"/>
      <c r="L527" s="1451"/>
      <c r="M527" s="1452"/>
      <c r="N527" s="161"/>
      <c r="O527" s="161"/>
      <c r="P527" s="996"/>
      <c r="Q527" s="996"/>
      <c r="R527" s="996"/>
      <c r="S527" s="161"/>
      <c r="T527" s="161"/>
      <c r="U527" s="161"/>
      <c r="V527" s="161"/>
      <c r="W527" s="161"/>
      <c r="X527" s="161"/>
      <c r="Y527" s="161"/>
      <c r="Z527" s="161"/>
      <c r="AA527" s="1450" t="s">
        <v>4584</v>
      </c>
      <c r="AB527" s="1451"/>
      <c r="AC527" s="1451"/>
      <c r="AD527" s="1452"/>
      <c r="AE527" s="161"/>
      <c r="AF527" s="161"/>
      <c r="AG527" s="161"/>
      <c r="AH527" s="161"/>
      <c r="AI527" s="161"/>
      <c r="AJ527" s="161"/>
      <c r="AK527" s="161"/>
      <c r="AL527" s="161"/>
      <c r="AM527" s="161"/>
      <c r="AN527" s="161"/>
      <c r="AO527" s="1408" t="s">
        <v>3228</v>
      </c>
      <c r="AP527" s="1408"/>
      <c r="AQ527" s="1408"/>
      <c r="AR527" s="1408"/>
      <c r="AS527" s="1408"/>
      <c r="AT527" s="1408"/>
      <c r="AU527" s="1408"/>
      <c r="AV527" s="1408"/>
      <c r="AW527" s="1408"/>
      <c r="AX527" s="1441">
        <f>'Control Panel'!G1767</f>
        <v>0</v>
      </c>
      <c r="AY527" s="1441"/>
      <c r="AZ527" s="1441"/>
      <c r="BA527" s="1441"/>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408" t="s">
        <v>7371</v>
      </c>
      <c r="AP529" s="1408"/>
      <c r="AQ529" s="1408"/>
      <c r="AR529" s="1408"/>
      <c r="AS529" s="1408"/>
      <c r="AT529" s="1408"/>
      <c r="AU529" s="1408"/>
      <c r="AV529" s="1408"/>
      <c r="AW529" s="1408"/>
      <c r="AX529" s="1441">
        <f>'Control Panel'!G1779</f>
        <v>0</v>
      </c>
      <c r="AY529" s="1441"/>
      <c r="AZ529" s="1441"/>
      <c r="BA529" s="1441"/>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50"/>
      <c r="K531" s="1451"/>
      <c r="L531" s="1451"/>
      <c r="M531" s="1452"/>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408" t="s">
        <v>4585</v>
      </c>
      <c r="AQ531" s="1408"/>
      <c r="AR531" s="1408"/>
      <c r="AS531" s="1408"/>
      <c r="AT531" s="1408"/>
      <c r="AU531" s="1408"/>
      <c r="AV531" s="1408"/>
      <c r="AW531" s="1408"/>
      <c r="AX531" s="1441">
        <f>'Control Panel'!G1781</f>
        <v>0</v>
      </c>
      <c r="AY531" s="1441"/>
      <c r="AZ531" s="1441"/>
      <c r="BA531" s="1441"/>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482"/>
      <c r="S532" s="1482"/>
      <c r="T532" s="1482"/>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50"/>
      <c r="K535" s="1451"/>
      <c r="L535" s="1451"/>
      <c r="M535" s="1452"/>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50"/>
      <c r="K539" s="1451"/>
      <c r="L539" s="1451"/>
      <c r="M539" s="1452"/>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90" t="s">
        <v>498</v>
      </c>
      <c r="AR540" s="1390"/>
      <c r="AS540" s="1390"/>
      <c r="AT540" s="1390"/>
      <c r="AU540" s="1390"/>
      <c r="AV540" s="1390"/>
      <c r="AW540" s="1390"/>
      <c r="AX540" s="1581">
        <f>SUM(AX523:BA531)</f>
        <v>0</v>
      </c>
      <c r="AY540" s="1523"/>
      <c r="AZ540" s="1523"/>
      <c r="BA540" s="1523"/>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443" t="s">
        <v>133</v>
      </c>
      <c r="D543" s="1443"/>
      <c r="E543" s="1443"/>
      <c r="F543" s="1443"/>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44"/>
      <c r="D544" s="1444"/>
      <c r="E544" s="1444"/>
      <c r="F544" s="1444"/>
      <c r="G544" s="161"/>
      <c r="H544" s="161"/>
      <c r="I544" s="1449" t="s">
        <v>133</v>
      </c>
      <c r="J544" s="1449"/>
      <c r="K544" s="1449"/>
      <c r="L544" s="1449"/>
      <c r="M544" s="1449"/>
      <c r="N544" s="695"/>
      <c r="O544" s="695"/>
      <c r="P544" s="654"/>
      <c r="Q544" s="654"/>
      <c r="R544" s="654"/>
      <c r="S544" s="654"/>
      <c r="T544" s="654"/>
      <c r="U544" s="654"/>
      <c r="V544" s="654"/>
      <c r="W544" s="654"/>
      <c r="X544" s="1497"/>
      <c r="Y544" s="1497"/>
      <c r="Z544" s="1497"/>
      <c r="AA544" s="1497"/>
      <c r="AB544" s="1497"/>
      <c r="AC544" s="1497"/>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44"/>
      <c r="D545" s="1444"/>
      <c r="E545" s="1444"/>
      <c r="F545" s="1444"/>
      <c r="G545" s="161"/>
      <c r="H545" s="161"/>
      <c r="I545" s="1449"/>
      <c r="J545" s="1449"/>
      <c r="K545" s="1449"/>
      <c r="L545" s="1449"/>
      <c r="M545" s="1449"/>
      <c r="N545" s="695"/>
      <c r="O545" s="695"/>
      <c r="P545" s="698"/>
      <c r="Q545" s="698"/>
      <c r="R545" s="698"/>
      <c r="S545" s="698"/>
      <c r="T545" s="654"/>
      <c r="U545" s="654"/>
      <c r="V545" s="654"/>
      <c r="W545" s="654"/>
      <c r="X545" s="1497"/>
      <c r="Y545" s="1497"/>
      <c r="Z545" s="1497"/>
      <c r="AA545" s="1497"/>
      <c r="AB545" s="1497"/>
      <c r="AC545" s="1497"/>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44"/>
      <c r="D546" s="1444"/>
      <c r="E546" s="1444"/>
      <c r="F546" s="144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50">
        <v>10</v>
      </c>
      <c r="O547" s="1451"/>
      <c r="P547" s="1452"/>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1">
        <f>'Control Panel'!D1133</f>
        <v>0.43499999999999994</v>
      </c>
      <c r="AY547" s="1438"/>
      <c r="AZ547" s="1438"/>
      <c r="BA547" s="1438"/>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90" t="s">
        <v>1019</v>
      </c>
      <c r="AP550" s="1390"/>
      <c r="AQ550" s="1390"/>
      <c r="AR550" s="1390"/>
      <c r="AS550" s="1390"/>
      <c r="AT550" s="1390"/>
      <c r="AU550" s="1390"/>
      <c r="AV550" s="1390"/>
      <c r="AW550" s="1390"/>
      <c r="AX550" s="1486">
        <f>'Control Panel'!D1133</f>
        <v>0.43499999999999994</v>
      </c>
      <c r="AY550" s="1486"/>
      <c r="AZ550" s="1486"/>
      <c r="BA550" s="1486"/>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47" t="s">
        <v>136</v>
      </c>
      <c r="D553" s="1447"/>
      <c r="E553" s="1447"/>
      <c r="F553" s="1447"/>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47"/>
      <c r="D554" s="1447"/>
      <c r="E554" s="1447"/>
      <c r="F554" s="1447"/>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47"/>
      <c r="D555" s="1447"/>
      <c r="E555" s="1447"/>
      <c r="F555" s="1447"/>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47"/>
      <c r="D556" s="1447"/>
      <c r="E556" s="1447"/>
      <c r="F556" s="1447"/>
      <c r="G556" s="161"/>
      <c r="H556" s="161"/>
      <c r="I556" s="161"/>
      <c r="J556" s="1461" t="s">
        <v>3222</v>
      </c>
      <c r="K556" s="1461"/>
      <c r="L556" s="1461"/>
      <c r="M556" s="1461"/>
      <c r="N556" s="1461"/>
      <c r="O556" s="1461"/>
      <c r="P556" s="1461"/>
      <c r="Q556" s="1582"/>
      <c r="R556" s="1450">
        <v>744</v>
      </c>
      <c r="S556" s="1451"/>
      <c r="T556" s="1452"/>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408" t="s">
        <v>3225</v>
      </c>
      <c r="AQ556" s="1408"/>
      <c r="AR556" s="1408"/>
      <c r="AS556" s="1408"/>
      <c r="AT556" s="1408"/>
      <c r="AU556" s="1408"/>
      <c r="AV556" s="1408"/>
      <c r="AW556" s="1408"/>
      <c r="AX556" s="1505">
        <f>'Control Panel'!C1299</f>
        <v>26.783999999999999</v>
      </c>
      <c r="AY556" s="1505"/>
      <c r="AZ556" s="1505"/>
      <c r="BA556" s="1505"/>
      <c r="BB556" s="71"/>
      <c r="BC556" s="8"/>
      <c r="BD556" s="173"/>
      <c r="BE556" s="773"/>
    </row>
    <row r="557" spans="1:60" s="4" customFormat="1" ht="8.25" customHeight="1">
      <c r="A557" s="770"/>
      <c r="B557" s="7"/>
      <c r="C557" s="1447"/>
      <c r="D557" s="1447"/>
      <c r="E557" s="1447"/>
      <c r="F557" s="1447"/>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47"/>
      <c r="D558" s="1447"/>
      <c r="E558" s="1447"/>
      <c r="F558" s="1447"/>
      <c r="G558" s="161"/>
      <c r="H558" s="161"/>
      <c r="I558" s="161"/>
      <c r="J558" s="986" t="s">
        <v>4549</v>
      </c>
      <c r="K558" s="986"/>
      <c r="L558" s="986"/>
      <c r="M558" s="986"/>
      <c r="N558" s="986"/>
      <c r="O558" s="986"/>
      <c r="P558" s="986"/>
      <c r="Q558" s="986"/>
      <c r="R558" s="1450">
        <v>0</v>
      </c>
      <c r="S558" s="1451"/>
      <c r="T558" s="1452"/>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408" t="s">
        <v>4551</v>
      </c>
      <c r="AQ558" s="1408"/>
      <c r="AR558" s="1408"/>
      <c r="AS558" s="1408"/>
      <c r="AT558" s="1408"/>
      <c r="AU558" s="1408"/>
      <c r="AV558" s="1408"/>
      <c r="AW558" s="1408"/>
      <c r="AX558" s="1580">
        <f>'Control Panel'!G1299</f>
        <v>0</v>
      </c>
      <c r="AY558" s="1505"/>
      <c r="AZ558" s="1505"/>
      <c r="BA558" s="1505"/>
      <c r="BB558" s="71"/>
      <c r="BC558" s="8"/>
      <c r="BD558" s="173"/>
      <c r="BE558" s="773"/>
    </row>
    <row r="559" spans="1:60" s="4" customFormat="1" ht="8.25" customHeight="1">
      <c r="A559" s="770"/>
      <c r="B559" s="7"/>
      <c r="C559" s="1447"/>
      <c r="D559" s="1447"/>
      <c r="E559" s="1447"/>
      <c r="F559" s="1447"/>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47"/>
      <c r="D560" s="1447"/>
      <c r="E560" s="1447"/>
      <c r="F560" s="1447"/>
      <c r="G560" s="161"/>
      <c r="H560" s="161"/>
      <c r="I560" s="161"/>
      <c r="J560" s="836" t="s">
        <v>3223</v>
      </c>
      <c r="K560" s="836"/>
      <c r="L560" s="836"/>
      <c r="M560" s="836"/>
      <c r="N560" s="836"/>
      <c r="O560" s="836"/>
      <c r="P560" s="836"/>
      <c r="Q560" s="836"/>
      <c r="R560" s="1450">
        <v>0</v>
      </c>
      <c r="S560" s="1451"/>
      <c r="T560" s="1452"/>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408" t="s">
        <v>3226</v>
      </c>
      <c r="AQ560" s="1408"/>
      <c r="AR560" s="1408"/>
      <c r="AS560" s="1408"/>
      <c r="AT560" s="1408"/>
      <c r="AU560" s="1408"/>
      <c r="AV560" s="1408"/>
      <c r="AW560" s="1408"/>
      <c r="AX560" s="1505">
        <f>'Control Panel'!E1299</f>
        <v>0</v>
      </c>
      <c r="AY560" s="1505"/>
      <c r="AZ560" s="1505"/>
      <c r="BA560" s="1505"/>
      <c r="BB560" s="71"/>
      <c r="BC560" s="8"/>
      <c r="BD560" s="173"/>
      <c r="BE560" s="773"/>
    </row>
    <row r="561" spans="1:60" s="4" customFormat="1" ht="8.15" customHeight="1">
      <c r="A561" s="770"/>
      <c r="B561" s="7"/>
      <c r="C561" s="1447"/>
      <c r="D561" s="1447"/>
      <c r="E561" s="1447"/>
      <c r="F561" s="1447"/>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47"/>
      <c r="D562" s="1447"/>
      <c r="E562" s="1447"/>
      <c r="F562" s="1447"/>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90" t="s">
        <v>356</v>
      </c>
      <c r="AU562" s="1390"/>
      <c r="AV562" s="1390"/>
      <c r="AW562" s="1390"/>
      <c r="AX562" s="1486">
        <f>'Control Panel'!E1300</f>
        <v>26.783999999999999</v>
      </c>
      <c r="AY562" s="1486"/>
      <c r="AZ562" s="1486"/>
      <c r="BA562" s="1486"/>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61" t="s">
        <v>4554</v>
      </c>
      <c r="K566" s="1461"/>
      <c r="L566" s="1461"/>
      <c r="M566" s="1461"/>
      <c r="N566" s="1461"/>
      <c r="O566" s="1461"/>
      <c r="P566" s="1461"/>
      <c r="Q566" s="1582"/>
      <c r="R566" s="1450">
        <v>0</v>
      </c>
      <c r="S566" s="1451"/>
      <c r="T566" s="1452"/>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408" t="s">
        <v>4558</v>
      </c>
      <c r="AQ566" s="1408"/>
      <c r="AR566" s="1408"/>
      <c r="AS566" s="1408"/>
      <c r="AT566" s="1408"/>
      <c r="AU566" s="1408"/>
      <c r="AV566" s="1408"/>
      <c r="AW566" s="1408"/>
      <c r="AX566" s="1505">
        <f>'Control Panel'!E1305</f>
        <v>0</v>
      </c>
      <c r="AY566" s="1505"/>
      <c r="AZ566" s="1505"/>
      <c r="BA566" s="1505"/>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50">
        <v>0</v>
      </c>
      <c r="S568" s="1451"/>
      <c r="T568" s="1452"/>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408" t="s">
        <v>4559</v>
      </c>
      <c r="AQ568" s="1408"/>
      <c r="AR568" s="1408"/>
      <c r="AS568" s="1408"/>
      <c r="AT568" s="1408"/>
      <c r="AU568" s="1408"/>
      <c r="AV568" s="1408"/>
      <c r="AW568" s="1408"/>
      <c r="AX568" s="1580">
        <f>'Control Panel'!G1305</f>
        <v>0</v>
      </c>
      <c r="AY568" s="1505"/>
      <c r="AZ568" s="1505"/>
      <c r="BA568" s="1505"/>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50">
        <v>0</v>
      </c>
      <c r="S570" s="1451"/>
      <c r="T570" s="1452"/>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408" t="s">
        <v>4560</v>
      </c>
      <c r="AQ570" s="1408"/>
      <c r="AR570" s="1408"/>
      <c r="AS570" s="1408"/>
      <c r="AT570" s="1408"/>
      <c r="AU570" s="1408"/>
      <c r="AV570" s="1408"/>
      <c r="AW570" s="1408"/>
      <c r="AX570" s="1505">
        <f>'Control Panel'!I1305</f>
        <v>0</v>
      </c>
      <c r="AY570" s="1505"/>
      <c r="AZ570" s="1505"/>
      <c r="BA570" s="1505"/>
      <c r="BB570" s="71"/>
      <c r="BC570" s="8"/>
      <c r="BD570" s="173"/>
      <c r="BE570" s="773"/>
    </row>
    <row r="571" spans="1:60" s="4" customFormat="1" ht="8.15"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90" t="s">
        <v>4562</v>
      </c>
      <c r="AU572" s="1390"/>
      <c r="AV572" s="1390"/>
      <c r="AW572" s="1390"/>
      <c r="AX572" s="1486">
        <f>'Control Panel'!E1306</f>
        <v>0</v>
      </c>
      <c r="AY572" s="1486"/>
      <c r="AZ572" s="1486"/>
      <c r="BA572" s="1486"/>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77" t="s">
        <v>432</v>
      </c>
      <c r="D575" s="1477"/>
      <c r="E575" s="1477"/>
      <c r="F575" s="1477"/>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44"/>
      <c r="D576" s="1444"/>
      <c r="E576" s="1444"/>
      <c r="F576" s="1444"/>
      <c r="G576" s="161"/>
      <c r="H576" s="161"/>
      <c r="I576" s="1449" t="s">
        <v>432</v>
      </c>
      <c r="J576" s="1449"/>
      <c r="K576" s="1449"/>
      <c r="L576" s="1449"/>
      <c r="M576" s="1449"/>
      <c r="N576" s="1449"/>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44"/>
      <c r="D577" s="1444"/>
      <c r="E577" s="1444"/>
      <c r="F577" s="1444"/>
      <c r="G577" s="161"/>
      <c r="H577" s="161"/>
      <c r="I577" s="1449"/>
      <c r="J577" s="1449"/>
      <c r="K577" s="1449"/>
      <c r="L577" s="1449"/>
      <c r="M577" s="1449"/>
      <c r="N577" s="1449"/>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44"/>
      <c r="D578" s="1444"/>
      <c r="E578" s="1444"/>
      <c r="F578" s="144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61" t="s">
        <v>441</v>
      </c>
      <c r="K579" s="1461"/>
      <c r="L579" s="1461"/>
      <c r="M579" s="1461"/>
      <c r="N579" s="1461"/>
      <c r="O579" s="1461"/>
      <c r="P579" s="1461"/>
      <c r="Q579" s="1461"/>
      <c r="R579" s="1461"/>
      <c r="S579" s="1461"/>
      <c r="T579" s="364"/>
      <c r="U579" s="1450">
        <v>0</v>
      </c>
      <c r="V579" s="1451"/>
      <c r="W579" s="1452"/>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76" t="s">
        <v>582</v>
      </c>
      <c r="AU579" s="1476"/>
      <c r="AV579" s="1476"/>
      <c r="AW579" s="1476"/>
      <c r="AX579" s="1441">
        <f>'Control Panel'!E1696</f>
        <v>0</v>
      </c>
      <c r="AY579" s="1438"/>
      <c r="AZ579" s="1438"/>
      <c r="BA579" s="1438"/>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1"/>
      <c r="AY580" s="1438"/>
      <c r="AZ580" s="1438"/>
      <c r="BA580" s="1438"/>
      <c r="BB580" s="71"/>
      <c r="BC580" s="8"/>
      <c r="BD580" s="173"/>
      <c r="BE580" s="765"/>
    </row>
    <row r="581" spans="1:85" s="4" customFormat="1" ht="15" customHeight="1">
      <c r="A581" s="770"/>
      <c r="B581" s="7"/>
      <c r="C581" s="51"/>
      <c r="D581" s="51"/>
      <c r="E581" s="51"/>
      <c r="F581" s="51"/>
      <c r="G581" s="161"/>
      <c r="H581" s="161"/>
      <c r="I581" s="161"/>
      <c r="J581" s="1461" t="s">
        <v>580</v>
      </c>
      <c r="K581" s="1461"/>
      <c r="L581" s="1461"/>
      <c r="M581" s="1461"/>
      <c r="N581" s="1461"/>
      <c r="O581" s="1461"/>
      <c r="P581" s="1461"/>
      <c r="Q581" s="1461"/>
      <c r="R581" s="1461"/>
      <c r="S581" s="1461"/>
      <c r="T581" s="364"/>
      <c r="U581" s="1450">
        <v>0</v>
      </c>
      <c r="V581" s="1451"/>
      <c r="W581" s="1452"/>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76" t="s">
        <v>583</v>
      </c>
      <c r="AR581" s="1476"/>
      <c r="AS581" s="1476"/>
      <c r="AT581" s="1476"/>
      <c r="AU581" s="1476"/>
      <c r="AV581" s="1476"/>
      <c r="AW581" s="1476"/>
      <c r="AX581" s="1441">
        <f>'Control Panel'!E1697</f>
        <v>0</v>
      </c>
      <c r="AY581" s="1438"/>
      <c r="AZ581" s="1438"/>
      <c r="BA581" s="1438"/>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61" t="s">
        <v>581</v>
      </c>
      <c r="K583" s="1461"/>
      <c r="L583" s="1461"/>
      <c r="M583" s="1461"/>
      <c r="N583" s="1461"/>
      <c r="O583" s="1461"/>
      <c r="P583" s="1461"/>
      <c r="Q583" s="1461"/>
      <c r="R583" s="1461"/>
      <c r="S583" s="1461"/>
      <c r="T583" s="364"/>
      <c r="U583" s="1450">
        <v>0</v>
      </c>
      <c r="V583" s="1451"/>
      <c r="W583" s="1452"/>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76" t="s">
        <v>584</v>
      </c>
      <c r="AR583" s="1476"/>
      <c r="AS583" s="1476"/>
      <c r="AT583" s="1476"/>
      <c r="AU583" s="1476"/>
      <c r="AV583" s="1476"/>
      <c r="AW583" s="1476"/>
      <c r="AX583" s="1441">
        <f>'Control Panel'!E1698</f>
        <v>0</v>
      </c>
      <c r="AY583" s="1438"/>
      <c r="AZ583" s="1438"/>
      <c r="BA583" s="1438"/>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1"/>
      <c r="AY584" s="1438"/>
      <c r="AZ584" s="1438"/>
      <c r="BA584" s="1438"/>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74" t="s">
        <v>436</v>
      </c>
      <c r="AR586" s="1374"/>
      <c r="AS586" s="1374"/>
      <c r="AT586" s="1374"/>
      <c r="AU586" s="1374"/>
      <c r="AV586" s="1374"/>
      <c r="AW586" s="1374"/>
      <c r="AX586" s="1442">
        <f>'Control Panel'!E1699</f>
        <v>0</v>
      </c>
      <c r="AY586" s="1442"/>
      <c r="AZ586" s="1442"/>
      <c r="BA586" s="1442"/>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445" t="s">
        <v>4586</v>
      </c>
      <c r="D589" s="1443"/>
      <c r="E589" s="1443"/>
      <c r="F589" s="1443"/>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44"/>
      <c r="D590" s="1444"/>
      <c r="E590" s="1444"/>
      <c r="F590" s="1444"/>
      <c r="G590" s="161"/>
      <c r="H590" s="161"/>
      <c r="I590" s="1491" t="s">
        <v>4587</v>
      </c>
      <c r="J590" s="1491"/>
      <c r="K590" s="1491"/>
      <c r="L590" s="1491"/>
      <c r="M590" s="1491"/>
      <c r="N590" s="1491"/>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44"/>
      <c r="D591" s="1444"/>
      <c r="E591" s="1444"/>
      <c r="F591" s="1444"/>
      <c r="G591" s="161"/>
      <c r="H591" s="161"/>
      <c r="I591" s="1491"/>
      <c r="J591" s="1491"/>
      <c r="K591" s="1491"/>
      <c r="L591" s="1491"/>
      <c r="M591" s="1491"/>
      <c r="N591" s="1491"/>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44"/>
      <c r="D592" s="1444"/>
      <c r="E592" s="1444"/>
      <c r="F592" s="144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453">
        <v>0</v>
      </c>
      <c r="V593" s="1454"/>
      <c r="W593" s="1454"/>
      <c r="X593" s="1454"/>
      <c r="Y593" s="1455"/>
      <c r="AA593" s="161" t="s">
        <v>4520</v>
      </c>
      <c r="AB593" s="161"/>
      <c r="AK593" s="161"/>
      <c r="AL593" s="161"/>
      <c r="AM593" s="161"/>
      <c r="AN593" s="161"/>
      <c r="AO593" s="161"/>
      <c r="AP593" s="1191"/>
      <c r="AQ593" s="161"/>
      <c r="AR593" s="161"/>
      <c r="AS593" s="161"/>
      <c r="AT593" s="1476" t="s">
        <v>4547</v>
      </c>
      <c r="AU593" s="1476"/>
      <c r="AV593" s="1476"/>
      <c r="AW593" s="1476"/>
      <c r="AX593" s="1441">
        <f>'Control Panel'!F1704</f>
        <v>0</v>
      </c>
      <c r="AY593" s="1438"/>
      <c r="AZ593" s="1438"/>
      <c r="BA593" s="1438"/>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1"/>
      <c r="AY594" s="1438"/>
      <c r="AZ594" s="1438"/>
      <c r="BA594" s="1438"/>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453">
        <v>0</v>
      </c>
      <c r="V595" s="1454"/>
      <c r="W595" s="1454"/>
      <c r="X595" s="1454"/>
      <c r="Y595" s="1455"/>
      <c r="AA595" s="161" t="s">
        <v>4600</v>
      </c>
      <c r="AB595" s="161"/>
      <c r="AK595" s="161"/>
      <c r="AL595" s="161"/>
      <c r="AM595" s="161"/>
      <c r="AN595" s="161"/>
      <c r="AO595" s="161"/>
      <c r="AP595" s="1191"/>
      <c r="AQ595" s="1408" t="s">
        <v>4605</v>
      </c>
      <c r="AR595" s="1408"/>
      <c r="AS595" s="1408"/>
      <c r="AT595" s="1408"/>
      <c r="AU595" s="1408"/>
      <c r="AV595" s="1408"/>
      <c r="AW595" s="1408"/>
      <c r="AX595" s="1441">
        <f>'Control Panel'!F1706</f>
        <v>0</v>
      </c>
      <c r="AY595" s="1438"/>
      <c r="AZ595" s="1438"/>
      <c r="BA595" s="1438"/>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60"/>
      <c r="Y598" s="1460"/>
      <c r="Z598" s="1460"/>
      <c r="AA598" s="1460"/>
      <c r="AB598" s="161"/>
      <c r="AC598" s="161"/>
      <c r="AD598" s="161"/>
      <c r="AE598" s="161"/>
      <c r="AF598" s="161"/>
      <c r="AG598" s="161"/>
      <c r="AH598" s="161"/>
      <c r="AI598" s="161"/>
      <c r="AJ598" s="161"/>
      <c r="AK598" s="161"/>
      <c r="AL598" s="161"/>
      <c r="AM598" s="161"/>
      <c r="AN598" s="1390" t="s">
        <v>4610</v>
      </c>
      <c r="AO598" s="1390"/>
      <c r="AP598" s="1390"/>
      <c r="AQ598" s="1390"/>
      <c r="AR598" s="1390"/>
      <c r="AS598" s="1390"/>
      <c r="AT598" s="1390"/>
      <c r="AU598" s="1390"/>
      <c r="AV598" s="1390"/>
      <c r="AW598" s="1390"/>
      <c r="AX598" s="1442">
        <f>'Control Panel'!F1708</f>
        <v>0</v>
      </c>
      <c r="AY598" s="1442"/>
      <c r="AZ598" s="1442"/>
      <c r="BA598" s="1442"/>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445" t="s">
        <v>1316</v>
      </c>
      <c r="D601" s="1443"/>
      <c r="E601" s="1443"/>
      <c r="F601" s="1443"/>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44"/>
      <c r="D602" s="1444"/>
      <c r="E602" s="1444"/>
      <c r="F602" s="1444"/>
      <c r="G602" s="161"/>
      <c r="H602" s="161"/>
      <c r="I602" s="1491" t="s">
        <v>1316</v>
      </c>
      <c r="J602" s="1491"/>
      <c r="K602" s="1491"/>
      <c r="L602" s="1491"/>
      <c r="M602" s="1491"/>
      <c r="N602" s="1491"/>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44"/>
      <c r="D603" s="1444"/>
      <c r="E603" s="1444"/>
      <c r="F603" s="1444"/>
      <c r="G603" s="161"/>
      <c r="H603" s="161"/>
      <c r="I603" s="1491"/>
      <c r="J603" s="1491"/>
      <c r="K603" s="1491"/>
      <c r="L603" s="1491"/>
      <c r="M603" s="1491"/>
      <c r="N603" s="1491"/>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44"/>
      <c r="D604" s="1444"/>
      <c r="E604" s="1444"/>
      <c r="F604" s="144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408"/>
      <c r="AS605" s="1408"/>
      <c r="AT605" s="1408"/>
      <c r="AU605" s="1408"/>
      <c r="AV605" s="1408"/>
      <c r="AW605" s="1408"/>
      <c r="AX605" s="1438">
        <f>'Control Panel'!E1826</f>
        <v>0</v>
      </c>
      <c r="AY605" s="1438"/>
      <c r="AZ605" s="1438"/>
      <c r="BA605" s="1438"/>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408"/>
      <c r="AS607" s="1408"/>
      <c r="AT607" s="1408"/>
      <c r="AU607" s="1408"/>
      <c r="AV607" s="1408"/>
      <c r="AW607" s="1408"/>
      <c r="AX607" s="1438">
        <f>'Control Panel'!D1827</f>
        <v>0</v>
      </c>
      <c r="AY607" s="1438"/>
      <c r="AZ607" s="1438"/>
      <c r="BA607" s="1438"/>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60"/>
      <c r="Y610" s="1460"/>
      <c r="Z610" s="1460"/>
      <c r="AA610" s="1460"/>
      <c r="AB610" s="161"/>
      <c r="AC610" s="161"/>
      <c r="AD610" s="161"/>
      <c r="AE610" s="161"/>
      <c r="AF610" s="161"/>
      <c r="AG610" s="161"/>
      <c r="AH610" s="161"/>
      <c r="AI610" s="161"/>
      <c r="AJ610" s="161"/>
      <c r="AK610" s="161"/>
      <c r="AL610" s="161"/>
      <c r="AM610" s="161"/>
      <c r="AN610" s="1390" t="s">
        <v>1330</v>
      </c>
      <c r="AO610" s="1390"/>
      <c r="AP610" s="1390"/>
      <c r="AQ610" s="1390"/>
      <c r="AR610" s="1390"/>
      <c r="AS610" s="1390"/>
      <c r="AT610" s="1390"/>
      <c r="AU610" s="1390"/>
      <c r="AV610" s="1390"/>
      <c r="AW610" s="1390"/>
      <c r="AX610" s="1584">
        <f>'Control Panel'!F1827</f>
        <v>0</v>
      </c>
      <c r="AY610" s="1442"/>
      <c r="AZ610" s="1442"/>
      <c r="BA610" s="1442"/>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01" t="s">
        <v>7020</v>
      </c>
      <c r="D613" s="1501"/>
      <c r="E613" s="1501"/>
      <c r="F613" s="1501"/>
      <c r="G613" s="161"/>
      <c r="H613" s="161"/>
      <c r="I613" s="1491" t="s">
        <v>7020</v>
      </c>
      <c r="J613" s="1491"/>
      <c r="K613" s="1491"/>
      <c r="L613" s="1491"/>
      <c r="M613" s="1491"/>
      <c r="N613" s="1491"/>
      <c r="O613" s="1491"/>
      <c r="P613" s="1491"/>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01"/>
      <c r="D614" s="1501"/>
      <c r="E614" s="1501"/>
      <c r="F614" s="1501"/>
      <c r="G614" s="161"/>
      <c r="H614" s="3"/>
      <c r="I614" s="1491"/>
      <c r="J614" s="1491"/>
      <c r="K614" s="1491"/>
      <c r="L614" s="1491"/>
      <c r="M614" s="1491"/>
      <c r="N614" s="1491"/>
      <c r="O614" s="1491"/>
      <c r="P614" s="1491"/>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01"/>
      <c r="D615" s="1501"/>
      <c r="E615" s="1501"/>
      <c r="F615" s="1501"/>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01"/>
      <c r="D616" s="1501"/>
      <c r="E616" s="1501"/>
      <c r="F616" s="1501"/>
      <c r="G616" s="161"/>
      <c r="H616" s="161"/>
      <c r="I616" s="1492" t="s">
        <v>608</v>
      </c>
      <c r="J616" s="1492"/>
      <c r="K616" s="1492"/>
      <c r="L616" s="1492"/>
      <c r="M616" s="1492"/>
      <c r="N616" s="1492"/>
      <c r="O616" s="161"/>
      <c r="P616" s="161"/>
      <c r="Q616" s="54"/>
      <c r="R616" s="54"/>
      <c r="S616" s="54"/>
      <c r="T616" s="54"/>
      <c r="U616" s="54"/>
      <c r="V616" s="54"/>
      <c r="W616" s="1448" t="s">
        <v>309</v>
      </c>
      <c r="X616" s="1448"/>
      <c r="Y616" s="1448"/>
      <c r="Z616" s="1448"/>
      <c r="AA616" s="1448"/>
      <c r="AB616" s="1448"/>
      <c r="AC616" s="650"/>
      <c r="AD616" s="161"/>
      <c r="AE616" s="161"/>
      <c r="AF616" s="1448"/>
      <c r="AG616" s="1448"/>
      <c r="AH616" s="1448"/>
      <c r="AI616" s="1448"/>
      <c r="AJ616" s="1448"/>
      <c r="AK616" s="1448"/>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15" customHeight="1">
      <c r="A617" s="770"/>
      <c r="B617" s="7"/>
      <c r="C617" s="1501"/>
      <c r="D617" s="1501"/>
      <c r="E617" s="1501"/>
      <c r="F617" s="1501"/>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88">
        <v>0</v>
      </c>
      <c r="K618" s="1489"/>
      <c r="L618" s="1489"/>
      <c r="M618" s="1490"/>
      <c r="N618" s="1203" t="s">
        <v>531</v>
      </c>
      <c r="O618" s="580"/>
      <c r="P618" s="580"/>
      <c r="Q618" s="54"/>
      <c r="R618" s="54"/>
      <c r="S618" s="54"/>
      <c r="T618" s="54"/>
      <c r="U618" s="54"/>
      <c r="V618" s="54"/>
      <c r="W618" s="3"/>
      <c r="X618" s="3"/>
      <c r="Y618" s="1421">
        <v>744</v>
      </c>
      <c r="Z618" s="1422"/>
      <c r="AA618" s="1221" t="s">
        <v>87</v>
      </c>
      <c r="AB618" s="1203"/>
      <c r="AC618" s="18"/>
      <c r="AD618" s="161"/>
      <c r="AE618" s="161"/>
      <c r="AF618" s="161"/>
      <c r="AG618" s="1498"/>
      <c r="AH618" s="1498"/>
      <c r="AI618" s="1498"/>
      <c r="AJ618" s="1498"/>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15"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88">
        <v>0</v>
      </c>
      <c r="K620" s="1489"/>
      <c r="L620" s="1489"/>
      <c r="M620" s="1490"/>
      <c r="N620" s="1203" t="s">
        <v>533</v>
      </c>
      <c r="O620" s="1201"/>
      <c r="P620" s="580"/>
      <c r="Q620" s="54"/>
      <c r="R620" s="54"/>
      <c r="S620" s="54"/>
      <c r="T620" s="54"/>
      <c r="U620" s="54"/>
      <c r="V620" s="54"/>
      <c r="W620" s="3"/>
      <c r="X620" s="3"/>
      <c r="Y620" s="1421">
        <v>744</v>
      </c>
      <c r="Z620" s="1422"/>
      <c r="AA620" s="1221" t="s">
        <v>87</v>
      </c>
      <c r="AB620" s="1203"/>
      <c r="AC620" s="18"/>
      <c r="AD620" s="161"/>
      <c r="AE620" s="161"/>
      <c r="AF620" s="161"/>
      <c r="AG620" s="1498"/>
      <c r="AH620" s="1498"/>
      <c r="AI620" s="1498"/>
      <c r="AJ620" s="1498"/>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15"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88">
        <v>0</v>
      </c>
      <c r="K622" s="1489"/>
      <c r="L622" s="1489"/>
      <c r="M622" s="1490"/>
      <c r="N622" s="1203" t="s">
        <v>534</v>
      </c>
      <c r="O622" s="1201"/>
      <c r="P622" s="580"/>
      <c r="Q622" s="54"/>
      <c r="R622" s="54"/>
      <c r="S622" s="54"/>
      <c r="T622" s="54"/>
      <c r="U622" s="54"/>
      <c r="V622" s="54"/>
      <c r="W622" s="3"/>
      <c r="X622" s="3"/>
      <c r="Y622" s="1421">
        <v>744</v>
      </c>
      <c r="Z622" s="1422"/>
      <c r="AA622" s="1221" t="s">
        <v>87</v>
      </c>
      <c r="AB622" s="1203"/>
      <c r="AC622" s="18"/>
      <c r="AD622" s="161"/>
      <c r="AE622" s="161"/>
      <c r="AF622" s="161"/>
      <c r="AG622" s="1498"/>
      <c r="AH622" s="1498"/>
      <c r="AI622" s="1498"/>
      <c r="AJ622" s="1498"/>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74" t="s">
        <v>7021</v>
      </c>
      <c r="AO623" s="1374"/>
      <c r="AP623" s="1374"/>
      <c r="AQ623" s="1374"/>
      <c r="AR623" s="1374"/>
      <c r="AS623" s="1374"/>
      <c r="AT623" s="1374"/>
      <c r="AU623" s="1374"/>
      <c r="AV623" s="1374"/>
      <c r="AW623" s="1374"/>
      <c r="AX623" s="1523">
        <f>'Control Panel'!K1889</f>
        <v>0</v>
      </c>
      <c r="AY623" s="1523"/>
      <c r="AZ623" s="1523"/>
      <c r="BA623" s="1523"/>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61" t="s">
        <v>7023</v>
      </c>
      <c r="K626" s="1461"/>
      <c r="L626" s="1461"/>
      <c r="M626" s="1461"/>
      <c r="N626" s="1461"/>
      <c r="O626" s="1461"/>
      <c r="P626" s="1461"/>
      <c r="Q626" s="1461"/>
      <c r="R626" s="161"/>
      <c r="S626" s="161"/>
      <c r="T626" s="161"/>
      <c r="U626" s="161"/>
      <c r="V626" s="54"/>
      <c r="W626" s="161"/>
      <c r="X626" s="1450">
        <v>0</v>
      </c>
      <c r="Y626" s="1451"/>
      <c r="Z626" s="1452"/>
      <c r="AA626" s="54" t="s">
        <v>9</v>
      </c>
      <c r="AB626" s="161"/>
      <c r="AC626" s="161"/>
      <c r="AD626" s="161"/>
      <c r="AE626" s="161"/>
      <c r="AF626" s="161"/>
      <c r="AG626" s="161"/>
      <c r="AH626" s="161"/>
      <c r="AI626" s="161"/>
      <c r="AJ626" s="161"/>
      <c r="AK626" s="161"/>
      <c r="AL626" s="18"/>
      <c r="AM626" s="18"/>
      <c r="AN626" s="161"/>
      <c r="AO626" s="161"/>
      <c r="AP626" s="1408" t="s">
        <v>7026</v>
      </c>
      <c r="AQ626" s="1408"/>
      <c r="AR626" s="1408"/>
      <c r="AS626" s="1408"/>
      <c r="AT626" s="1408"/>
      <c r="AU626" s="1408"/>
      <c r="AV626" s="1408"/>
      <c r="AW626" s="1408"/>
      <c r="AX626" s="1504">
        <f>'Control Panel'!D1898</f>
        <v>0</v>
      </c>
      <c r="AY626" s="1505"/>
      <c r="AZ626" s="1505"/>
      <c r="BA626" s="1505"/>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50">
        <v>0</v>
      </c>
      <c r="Y628" s="1451"/>
      <c r="Z628" s="1452"/>
      <c r="AA628" s="54" t="s">
        <v>9</v>
      </c>
      <c r="AB628" s="161"/>
      <c r="AC628" s="161"/>
      <c r="AD628" s="161"/>
      <c r="AE628" s="161"/>
      <c r="AF628" s="161"/>
      <c r="AG628" s="161"/>
      <c r="AH628" s="161"/>
      <c r="AI628" s="161"/>
      <c r="AJ628" s="161"/>
      <c r="AK628" s="161"/>
      <c r="AL628" s="18"/>
      <c r="AM628" s="18"/>
      <c r="AN628" s="161"/>
      <c r="AO628" s="161"/>
      <c r="AP628" s="1408" t="s">
        <v>7027</v>
      </c>
      <c r="AQ628" s="1408"/>
      <c r="AR628" s="1408"/>
      <c r="AS628" s="1408"/>
      <c r="AT628" s="1408"/>
      <c r="AU628" s="1408"/>
      <c r="AV628" s="1408"/>
      <c r="AW628" s="1408"/>
      <c r="AX628" s="1580">
        <f>'Control Panel'!K1898</f>
        <v>0</v>
      </c>
      <c r="AY628" s="1505"/>
      <c r="AZ628" s="1505"/>
      <c r="BA628" s="1505"/>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50">
        <v>0</v>
      </c>
      <c r="Y630" s="1451"/>
      <c r="Z630" s="1452"/>
      <c r="AA630" s="54" t="s">
        <v>9</v>
      </c>
      <c r="AB630" s="161"/>
      <c r="AC630" s="161"/>
      <c r="AD630" s="161"/>
      <c r="AE630" s="161"/>
      <c r="AF630" s="161"/>
      <c r="AG630" s="161"/>
      <c r="AH630" s="161"/>
      <c r="AI630" s="161"/>
      <c r="AJ630" s="161"/>
      <c r="AK630" s="161"/>
      <c r="AL630" s="18"/>
      <c r="AM630" s="18"/>
      <c r="AN630" s="161"/>
      <c r="AO630" s="161"/>
      <c r="AP630" s="1408" t="s">
        <v>7026</v>
      </c>
      <c r="AQ630" s="1408"/>
      <c r="AR630" s="1408"/>
      <c r="AS630" s="1408"/>
      <c r="AT630" s="1408"/>
      <c r="AU630" s="1408"/>
      <c r="AV630" s="1408"/>
      <c r="AW630" s="1408"/>
      <c r="AX630" s="1588">
        <f>'Control Panel'!R1898</f>
        <v>0</v>
      </c>
      <c r="AY630" s="1588"/>
      <c r="AZ630" s="1588"/>
      <c r="BA630" s="1588"/>
      <c r="BB630" s="71"/>
      <c r="BC630" s="8"/>
      <c r="BD630" s="173"/>
      <c r="BE630" s="773"/>
    </row>
    <row r="631" spans="1:60" s="4" customFormat="1" ht="8.15"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74" t="s">
        <v>7028</v>
      </c>
      <c r="AM632" s="1374"/>
      <c r="AN632" s="1374"/>
      <c r="AO632" s="1374"/>
      <c r="AP632" s="1374"/>
      <c r="AQ632" s="1374"/>
      <c r="AR632" s="1374"/>
      <c r="AS632" s="1374"/>
      <c r="AT632" s="1374"/>
      <c r="AU632" s="1374"/>
      <c r="AV632" s="1374"/>
      <c r="AW632" s="1374"/>
      <c r="AX632" s="1486">
        <f>'Control Panel'!D1899</f>
        <v>0</v>
      </c>
      <c r="AY632" s="1486"/>
      <c r="AZ632" s="1486"/>
      <c r="BA632" s="1486"/>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74" t="s">
        <v>120</v>
      </c>
      <c r="D637" s="1474"/>
      <c r="E637" s="1474"/>
      <c r="F637" s="1474"/>
      <c r="G637" s="1474"/>
      <c r="H637" s="1474"/>
      <c r="I637" s="147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500"/>
      <c r="AY637" s="1500"/>
      <c r="AZ637" s="1500"/>
      <c r="BA637" s="1500"/>
      <c r="BB637" s="739"/>
      <c r="BC637" s="8"/>
      <c r="BD637" s="173"/>
      <c r="BE637" s="773"/>
      <c r="BF637" s="173"/>
      <c r="BG637" s="173"/>
      <c r="BH637" s="173"/>
    </row>
    <row r="638" spans="1:60" s="4" customFormat="1" ht="12.75" customHeight="1">
      <c r="A638" s="770"/>
      <c r="B638" s="7"/>
      <c r="C638" s="1474"/>
      <c r="D638" s="1474"/>
      <c r="E638" s="1474"/>
      <c r="F638" s="1474"/>
      <c r="G638" s="1474"/>
      <c r="H638" s="1474"/>
      <c r="I638" s="147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500"/>
      <c r="AY638" s="1500"/>
      <c r="AZ638" s="1500"/>
      <c r="BA638" s="1500"/>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44" t="s">
        <v>76</v>
      </c>
      <c r="D651" s="1444"/>
      <c r="E651" s="1444"/>
      <c r="F651" s="144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44"/>
      <c r="D652" s="1444"/>
      <c r="E652" s="1444"/>
      <c r="F652" s="1444"/>
      <c r="G652" s="161"/>
      <c r="H652" s="161"/>
      <c r="I652" s="1468" t="s">
        <v>76</v>
      </c>
      <c r="J652" s="1468"/>
      <c r="K652" s="701"/>
      <c r="L652" s="701"/>
      <c r="M652" s="698"/>
      <c r="N652" s="698"/>
      <c r="O652" s="698"/>
      <c r="P652" s="698"/>
      <c r="Q652" s="698"/>
      <c r="R652" s="698"/>
      <c r="S652" s="698"/>
      <c r="T652" s="654"/>
      <c r="U652" s="654"/>
      <c r="V652" s="654"/>
      <c r="W652" s="654"/>
      <c r="X652" s="654"/>
      <c r="Y652" s="654"/>
      <c r="Z652" s="715"/>
      <c r="AA652" s="654"/>
      <c r="AB652" s="1497"/>
      <c r="AC652" s="1497"/>
      <c r="AD652" s="1497"/>
      <c r="AE652" s="1497"/>
      <c r="AF652" s="1497"/>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44"/>
      <c r="D653" s="1444"/>
      <c r="E653" s="1444"/>
      <c r="F653" s="1444"/>
      <c r="G653" s="161"/>
      <c r="H653" s="161"/>
      <c r="I653" s="1468"/>
      <c r="J653" s="1468"/>
      <c r="K653" s="701"/>
      <c r="L653" s="701"/>
      <c r="M653" s="698"/>
      <c r="N653" s="698"/>
      <c r="O653" s="698"/>
      <c r="P653" s="698"/>
      <c r="Q653" s="698"/>
      <c r="R653" s="698"/>
      <c r="S653" s="698"/>
      <c r="T653" s="654"/>
      <c r="U653" s="654"/>
      <c r="V653" s="654"/>
      <c r="W653" s="654"/>
      <c r="X653" s="654"/>
      <c r="Y653" s="654"/>
      <c r="Z653" s="715"/>
      <c r="AA653" s="654"/>
      <c r="AB653" s="1497"/>
      <c r="AC653" s="1497"/>
      <c r="AD653" s="1497"/>
      <c r="AE653" s="1497"/>
      <c r="AF653" s="1497"/>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44"/>
      <c r="D654" s="1444"/>
      <c r="E654" s="1444"/>
      <c r="F654" s="144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408" t="s">
        <v>8451</v>
      </c>
      <c r="AR655" s="1408"/>
      <c r="AS655" s="1408"/>
      <c r="AT655" s="1408"/>
      <c r="AU655" s="1408"/>
      <c r="AV655" s="1408"/>
      <c r="AW655" s="1408"/>
      <c r="AX655" s="1487">
        <f>'Control Panel'!D1622</f>
        <v>0</v>
      </c>
      <c r="AY655" s="1487"/>
      <c r="AZ655" s="1487"/>
      <c r="BA655" s="1487"/>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408" t="s">
        <v>8452</v>
      </c>
      <c r="AR657" s="1408"/>
      <c r="AS657" s="1408"/>
      <c r="AT657" s="1408"/>
      <c r="AU657" s="1408"/>
      <c r="AV657" s="1408"/>
      <c r="AW657" s="1408"/>
      <c r="AX657" s="1487">
        <f>'Control Panel'!D1643</f>
        <v>0</v>
      </c>
      <c r="AY657" s="1487"/>
      <c r="AZ657" s="1487"/>
      <c r="BA657" s="1487"/>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90" t="s">
        <v>292</v>
      </c>
      <c r="AS659" s="1390"/>
      <c r="AT659" s="1390"/>
      <c r="AU659" s="1390"/>
      <c r="AV659" s="1390"/>
      <c r="AW659" s="1390"/>
      <c r="AX659" s="1473">
        <f>SUM(AX655:BA657)</f>
        <v>0</v>
      </c>
      <c r="AY659" s="1473"/>
      <c r="AZ659" s="1473"/>
      <c r="BA659" s="1473"/>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77" t="s">
        <v>429</v>
      </c>
      <c r="D662" s="1477"/>
      <c r="E662" s="1477"/>
      <c r="F662" s="1477"/>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44"/>
      <c r="D663" s="1444"/>
      <c r="E663" s="1444"/>
      <c r="F663" s="1444"/>
      <c r="G663" s="161"/>
      <c r="H663" s="170"/>
      <c r="I663" s="1449" t="s">
        <v>300</v>
      </c>
      <c r="J663" s="1449"/>
      <c r="K663" s="1449"/>
      <c r="L663" s="1449"/>
      <c r="M663" s="1449"/>
      <c r="N663" s="1449"/>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44"/>
      <c r="D664" s="1444"/>
      <c r="E664" s="1444"/>
      <c r="F664" s="1444"/>
      <c r="G664" s="161"/>
      <c r="H664" s="170"/>
      <c r="I664" s="1449"/>
      <c r="J664" s="1449"/>
      <c r="K664" s="1449"/>
      <c r="L664" s="1449"/>
      <c r="M664" s="1449"/>
      <c r="N664" s="1449"/>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44"/>
      <c r="D665" s="1444"/>
      <c r="E665" s="1444"/>
      <c r="F665" s="144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469" t="s">
        <v>296</v>
      </c>
      <c r="K666" s="1469"/>
      <c r="L666" s="1469"/>
      <c r="M666" s="1469"/>
      <c r="N666" s="1469"/>
      <c r="O666" s="1469"/>
      <c r="P666" s="1469"/>
      <c r="Q666" s="1427">
        <v>0</v>
      </c>
      <c r="R666" s="1496"/>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469" t="s">
        <v>357</v>
      </c>
      <c r="K668" s="1469"/>
      <c r="L668" s="1469"/>
      <c r="M668" s="1469"/>
      <c r="N668" s="1469"/>
      <c r="O668" s="1469"/>
      <c r="P668" s="1469"/>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90" t="s">
        <v>293</v>
      </c>
      <c r="AR670" s="1390"/>
      <c r="AS670" s="1390"/>
      <c r="AT670" s="1390"/>
      <c r="AU670" s="1390"/>
      <c r="AV670" s="1390"/>
      <c r="AW670" s="1390"/>
      <c r="AX670" s="1486" t="str">
        <f>'Control Panel'!H1463</f>
        <v>Not Available</v>
      </c>
      <c r="AY670" s="1486"/>
      <c r="AZ670" s="1486"/>
      <c r="BA670" s="1486"/>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77" t="s">
        <v>74</v>
      </c>
      <c r="D673" s="1477"/>
      <c r="E673" s="1477"/>
      <c r="F673" s="1477"/>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44"/>
      <c r="D674" s="1444"/>
      <c r="E674" s="1444"/>
      <c r="F674" s="1444"/>
      <c r="G674" s="161"/>
      <c r="H674" s="161"/>
      <c r="I674" s="1485" t="s">
        <v>88</v>
      </c>
      <c r="J674" s="1485"/>
      <c r="K674" s="1485"/>
      <c r="L674" s="1485"/>
      <c r="M674" s="702"/>
      <c r="N674" s="654"/>
      <c r="O674" s="654"/>
      <c r="P674" s="654"/>
      <c r="Q674" s="654"/>
      <c r="R674" s="654"/>
      <c r="S674" s="654"/>
      <c r="T674" s="654"/>
      <c r="U674" s="654"/>
      <c r="V674" s="654"/>
      <c r="W674" s="654"/>
      <c r="X674" s="654"/>
      <c r="Y674" s="654"/>
      <c r="Z674" s="702"/>
      <c r="AA674" s="1485"/>
      <c r="AB674" s="1485"/>
      <c r="AC674" s="1485"/>
      <c r="AD674" s="1485"/>
      <c r="AE674" s="1485"/>
      <c r="AF674" s="1485"/>
      <c r="AG674" s="1485"/>
      <c r="AH674" s="1485"/>
      <c r="AI674" s="1485"/>
      <c r="AJ674" s="1485"/>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44"/>
      <c r="D675" s="1444"/>
      <c r="E675" s="1444"/>
      <c r="F675" s="1444"/>
      <c r="G675" s="161"/>
      <c r="H675" s="161"/>
      <c r="I675" s="1485"/>
      <c r="J675" s="1485"/>
      <c r="K675" s="1485"/>
      <c r="L675" s="1485"/>
      <c r="M675" s="702"/>
      <c r="N675" s="698"/>
      <c r="O675" s="698"/>
      <c r="P675" s="698"/>
      <c r="Q675" s="698"/>
      <c r="R675" s="698"/>
      <c r="S675" s="698"/>
      <c r="T675" s="698"/>
      <c r="U675" s="698"/>
      <c r="V675" s="698"/>
      <c r="W675" s="698"/>
      <c r="X675" s="698"/>
      <c r="Y675" s="698"/>
      <c r="Z675" s="702"/>
      <c r="AA675" s="1485"/>
      <c r="AB675" s="1485"/>
      <c r="AC675" s="1485"/>
      <c r="AD675" s="1485"/>
      <c r="AE675" s="1485"/>
      <c r="AF675" s="1485"/>
      <c r="AG675" s="1485"/>
      <c r="AH675" s="1485"/>
      <c r="AI675" s="1485"/>
      <c r="AJ675" s="1485"/>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44"/>
      <c r="D676" s="1444"/>
      <c r="E676" s="1444"/>
      <c r="F676" s="144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0">
        <v>0</v>
      </c>
      <c r="S677" s="1431"/>
      <c r="T677" s="1431"/>
      <c r="U677" s="1432"/>
      <c r="V677" s="161" t="s">
        <v>422</v>
      </c>
      <c r="W677" s="3"/>
      <c r="X677" s="3"/>
      <c r="Y677" s="3"/>
      <c r="Z677" s="75"/>
      <c r="AA677" s="75" t="s">
        <v>4400</v>
      </c>
      <c r="AB677" s="75"/>
      <c r="AC677" s="75"/>
      <c r="AD677" s="75"/>
      <c r="AE677" s="75"/>
      <c r="AF677" s="75"/>
      <c r="AG677" s="75"/>
      <c r="AH677" s="75"/>
      <c r="AI677" s="75"/>
      <c r="AJ677" s="1430">
        <v>0</v>
      </c>
      <c r="AK677" s="1431"/>
      <c r="AL677" s="1431"/>
      <c r="AM677" s="1432"/>
      <c r="AN677" s="161" t="s">
        <v>421</v>
      </c>
      <c r="AO677" s="3"/>
      <c r="AP677" s="161"/>
      <c r="AQ677" s="161"/>
      <c r="AR677" s="161"/>
      <c r="AS677" s="161"/>
      <c r="AT677" s="1408"/>
      <c r="AU677" s="1408"/>
      <c r="AV677" s="1408"/>
      <c r="AW677" s="1408"/>
      <c r="AX677" s="1487"/>
      <c r="AY677" s="1487"/>
      <c r="AZ677" s="1487"/>
      <c r="BA677" s="1487"/>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0">
        <v>0</v>
      </c>
      <c r="S679" s="1431"/>
      <c r="T679" s="1431"/>
      <c r="U679" s="1432"/>
      <c r="V679" s="161" t="s">
        <v>422</v>
      </c>
      <c r="W679" s="3"/>
      <c r="X679" s="3"/>
      <c r="Y679" s="3"/>
      <c r="Z679" s="75"/>
      <c r="AA679" s="75" t="s">
        <v>6993</v>
      </c>
      <c r="AB679" s="75"/>
      <c r="AC679" s="75"/>
      <c r="AD679" s="75"/>
      <c r="AE679" s="75"/>
      <c r="AF679" s="75"/>
      <c r="AG679" s="75"/>
      <c r="AH679" s="75"/>
      <c r="AI679" s="75"/>
      <c r="AJ679" s="1430">
        <v>0</v>
      </c>
      <c r="AK679" s="1431"/>
      <c r="AL679" s="1431"/>
      <c r="AM679" s="1432"/>
      <c r="AN679" s="161" t="s">
        <v>421</v>
      </c>
      <c r="AO679" s="3"/>
      <c r="AP679" s="1408" t="s">
        <v>8516</v>
      </c>
      <c r="AQ679" s="1408"/>
      <c r="AR679" s="1408"/>
      <c r="AS679" s="1408"/>
      <c r="AT679" s="1408"/>
      <c r="AU679" s="1408"/>
      <c r="AV679" s="1408"/>
      <c r="AW679" s="1408"/>
      <c r="AX679" s="1487">
        <f>IF('Control Panel'!D1226="Not Available", "Not Available", SUM('Control Panel'!D1227,'Control Panel'!I1227,'Control Panel'!N1227))</f>
        <v>0</v>
      </c>
      <c r="AY679" s="1487"/>
      <c r="AZ679" s="1487"/>
      <c r="BA679" s="1487"/>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0">
        <v>0</v>
      </c>
      <c r="S681" s="1431"/>
      <c r="T681" s="1431"/>
      <c r="U681" s="1432"/>
      <c r="V681" s="161" t="s">
        <v>422</v>
      </c>
      <c r="W681" s="3"/>
      <c r="X681" s="3"/>
      <c r="Y681" s="3"/>
      <c r="Z681" s="3"/>
      <c r="AA681" s="3"/>
      <c r="AB681" s="3"/>
      <c r="AC681" s="3"/>
      <c r="AD681" s="3"/>
      <c r="AE681" s="3"/>
      <c r="AF681" s="3"/>
      <c r="AG681" s="3"/>
      <c r="AH681" s="3"/>
      <c r="AI681" s="3"/>
      <c r="AJ681" s="3"/>
      <c r="AK681" s="3"/>
      <c r="AL681" s="3"/>
      <c r="AM681" s="3"/>
      <c r="AN681" s="161"/>
      <c r="AO681" s="3"/>
      <c r="AP681" s="1408" t="s">
        <v>395</v>
      </c>
      <c r="AQ681" s="1408"/>
      <c r="AR681" s="1408"/>
      <c r="AS681" s="1408"/>
      <c r="AT681" s="1408"/>
      <c r="AU681" s="1408"/>
      <c r="AV681" s="1408"/>
      <c r="AW681" s="1408"/>
      <c r="AX681" s="1487">
        <f>IF(AX679="Not Available", "Not Available", SUM('Control Panel'!D1222,'Control Panel'!D1239, 'Control Panel'!D1250))</f>
        <v>0</v>
      </c>
      <c r="AY681" s="1487"/>
      <c r="AZ681" s="1487"/>
      <c r="BA681" s="1487"/>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0">
        <v>0</v>
      </c>
      <c r="S685" s="1431"/>
      <c r="T685" s="1431"/>
      <c r="U685" s="1432"/>
      <c r="V685" s="1495" t="s">
        <v>798</v>
      </c>
      <c r="W685" s="1476"/>
      <c r="X685" s="1476"/>
      <c r="Y685" s="3"/>
      <c r="Z685" s="161"/>
      <c r="AA685" s="161"/>
      <c r="AB685" s="161" t="s">
        <v>1143</v>
      </c>
      <c r="AC685" s="161"/>
      <c r="AD685" s="161"/>
      <c r="AE685" s="161"/>
      <c r="AF685" s="161"/>
      <c r="AG685" s="161"/>
      <c r="AH685" s="161"/>
      <c r="AI685" s="161"/>
      <c r="AJ685" s="1430">
        <v>0</v>
      </c>
      <c r="AK685" s="1431"/>
      <c r="AL685" s="1431"/>
      <c r="AM685" s="1432"/>
      <c r="AN685" s="688"/>
      <c r="AO685" s="688"/>
      <c r="AP685" s="688"/>
      <c r="AQ685" s="688"/>
      <c r="AR685" s="688"/>
      <c r="AS685" s="688"/>
      <c r="AT685" s="688"/>
      <c r="AU685" s="688"/>
      <c r="AV685" s="688"/>
      <c r="AW685" s="688" t="s">
        <v>1147</v>
      </c>
      <c r="AX685" s="1487">
        <f>'Control Panel'!C1264</f>
        <v>0</v>
      </c>
      <c r="AY685" s="1487"/>
      <c r="AZ685" s="1487"/>
      <c r="BA685" s="1487"/>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0">
        <v>0</v>
      </c>
      <c r="S687" s="1431"/>
      <c r="T687" s="1431"/>
      <c r="U687" s="1432"/>
      <c r="V687" s="1495" t="s">
        <v>798</v>
      </c>
      <c r="W687" s="1476"/>
      <c r="X687" s="1476"/>
      <c r="Y687" s="3"/>
      <c r="Z687" s="161"/>
      <c r="AA687" s="161"/>
      <c r="AB687" s="161" t="s">
        <v>87</v>
      </c>
      <c r="AC687" s="161"/>
      <c r="AD687" s="161"/>
      <c r="AE687" s="161"/>
      <c r="AF687" s="161"/>
      <c r="AG687" s="161"/>
      <c r="AH687" s="161"/>
      <c r="AI687" s="161"/>
      <c r="AJ687" s="1430">
        <v>0</v>
      </c>
      <c r="AK687" s="1431"/>
      <c r="AL687" s="1431"/>
      <c r="AM687" s="1432"/>
      <c r="AN687" s="1495" t="s">
        <v>1144</v>
      </c>
      <c r="AO687" s="1476"/>
      <c r="AP687" s="1476"/>
      <c r="AQ687" s="688"/>
      <c r="AR687" s="688"/>
      <c r="AS687" s="688"/>
      <c r="AT687" s="688"/>
      <c r="AU687" s="688"/>
      <c r="AV687" s="688"/>
      <c r="AW687" s="688" t="s">
        <v>1148</v>
      </c>
      <c r="AX687" s="1487">
        <f>'Control Panel'!C1279</f>
        <v>0</v>
      </c>
      <c r="AY687" s="1487"/>
      <c r="AZ687" s="1487"/>
      <c r="BA687" s="1487"/>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0">
        <v>0</v>
      </c>
      <c r="S691" s="1431"/>
      <c r="T691" s="1431"/>
      <c r="U691" s="1432"/>
      <c r="V691" s="3"/>
      <c r="W691" s="3"/>
      <c r="X691" s="3"/>
      <c r="Y691" s="161"/>
      <c r="Z691" s="161"/>
      <c r="AA691" s="161"/>
      <c r="AB691" s="161" t="s">
        <v>1146</v>
      </c>
      <c r="AC691" s="161"/>
      <c r="AD691" s="161"/>
      <c r="AE691" s="161"/>
      <c r="AF691" s="161"/>
      <c r="AG691" s="161"/>
      <c r="AH691" s="161"/>
      <c r="AI691" s="161"/>
      <c r="AJ691" s="1430">
        <v>0</v>
      </c>
      <c r="AK691" s="1431"/>
      <c r="AL691" s="1431"/>
      <c r="AM691" s="1432"/>
      <c r="AN691" s="3"/>
      <c r="AO691" s="3"/>
      <c r="AP691" s="161"/>
      <c r="AQ691" s="3"/>
      <c r="AR691" s="161"/>
      <c r="AS691" s="161"/>
      <c r="AT691" s="161"/>
      <c r="AU691" s="161"/>
      <c r="AV691" s="161"/>
      <c r="AW691" s="688" t="s">
        <v>1149</v>
      </c>
      <c r="AX691" s="1487">
        <f>'Control Panel'!D1282</f>
        <v>0</v>
      </c>
      <c r="AY691" s="1487"/>
      <c r="AZ691" s="1487"/>
      <c r="BA691" s="1487"/>
      <c r="BB691" s="729"/>
      <c r="BC691" s="8"/>
      <c r="BD691" s="173"/>
      <c r="BE691" s="773"/>
      <c r="BF691" s="173"/>
      <c r="BG691" s="173"/>
      <c r="BH691" s="173"/>
    </row>
    <row r="692" spans="1:85" s="4" customFormat="1" ht="7"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87">
        <f>'Control Panel'!D1286</f>
        <v>0</v>
      </c>
      <c r="AY693" s="1487"/>
      <c r="AZ693" s="1487"/>
      <c r="BA693" s="1487"/>
      <c r="BB693" s="729"/>
      <c r="BC693" s="8"/>
      <c r="BD693" s="173"/>
      <c r="BE693" s="773"/>
      <c r="BF693" s="173"/>
      <c r="BG693" s="173"/>
      <c r="BH693" s="173"/>
    </row>
    <row r="694" spans="1:85" s="4" customFormat="1" ht="7"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0">
        <v>0</v>
      </c>
      <c r="S697" s="1431"/>
      <c r="T697" s="1431"/>
      <c r="U697" s="1432"/>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87">
        <f>'Control Panel'!D1255</f>
        <v>0</v>
      </c>
      <c r="AY697" s="1487"/>
      <c r="AZ697" s="1487"/>
      <c r="BA697" s="1487"/>
      <c r="BB697" s="781"/>
      <c r="BC697" s="8"/>
      <c r="BD697" s="173"/>
      <c r="BE697" s="773"/>
      <c r="BF697" s="173"/>
      <c r="BG697" s="173"/>
      <c r="BH697" s="173"/>
    </row>
    <row r="698" spans="1:85" s="4" customFormat="1" ht="7"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87"/>
      <c r="AY699" s="1487"/>
      <c r="AZ699" s="1487"/>
      <c r="BA699" s="1487"/>
      <c r="BB699" s="781"/>
      <c r="BC699" s="8"/>
      <c r="BD699" s="173"/>
      <c r="BE699" s="773"/>
      <c r="BF699" s="173"/>
      <c r="BG699" s="173"/>
      <c r="BH699" s="173"/>
    </row>
    <row r="700" spans="1:85" s="4" customFormat="1" ht="7"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90" t="s">
        <v>354</v>
      </c>
      <c r="AQ701" s="1390"/>
      <c r="AR701" s="1390"/>
      <c r="AS701" s="1390"/>
      <c r="AT701" s="1390"/>
      <c r="AU701" s="1390"/>
      <c r="AV701" s="1390"/>
      <c r="AW701" s="1390"/>
      <c r="AX701" s="1523">
        <f>IF('Control Panel'!E1215="Not Available", "Not Available", 'Control Panel'!D1288)</f>
        <v>0</v>
      </c>
      <c r="AY701" s="1523"/>
      <c r="AZ701" s="1523"/>
      <c r="BA701" s="1523"/>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77" t="s">
        <v>3938</v>
      </c>
      <c r="D704" s="1477"/>
      <c r="E704" s="1477"/>
      <c r="F704" s="1477"/>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44"/>
      <c r="D705" s="1444"/>
      <c r="E705" s="1444"/>
      <c r="F705" s="1444"/>
      <c r="G705" s="633"/>
      <c r="H705" s="633"/>
      <c r="I705" s="1485" t="s">
        <v>73</v>
      </c>
      <c r="J705" s="1485"/>
      <c r="K705" s="1485"/>
      <c r="L705" s="1485"/>
      <c r="M705" s="1485"/>
      <c r="N705" s="702"/>
      <c r="O705" s="702"/>
      <c r="P705" s="702"/>
      <c r="Q705" s="1586"/>
      <c r="R705" s="1586"/>
      <c r="S705" s="1586"/>
      <c r="T705" s="1586"/>
      <c r="U705" s="1586"/>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44"/>
      <c r="D706" s="1444"/>
      <c r="E706" s="1444"/>
      <c r="F706" s="1444"/>
      <c r="G706" s="633"/>
      <c r="H706" s="633"/>
      <c r="I706" s="1485"/>
      <c r="J706" s="1485"/>
      <c r="K706" s="1485"/>
      <c r="L706" s="1485"/>
      <c r="M706" s="1485"/>
      <c r="N706" s="702"/>
      <c r="O706" s="702"/>
      <c r="P706" s="702"/>
      <c r="Q706" s="1586"/>
      <c r="R706" s="1586"/>
      <c r="S706" s="1586"/>
      <c r="T706" s="1586"/>
      <c r="U706" s="1586"/>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44"/>
      <c r="D707" s="1444"/>
      <c r="E707" s="1444"/>
      <c r="F707" s="144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0">
        <v>0</v>
      </c>
      <c r="S708" s="1431"/>
      <c r="T708" s="1431"/>
      <c r="U708" s="1432"/>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408" t="s">
        <v>7409</v>
      </c>
      <c r="AU708" s="1408"/>
      <c r="AV708" s="1408"/>
      <c r="AW708" s="1408"/>
      <c r="AX708" s="1487">
        <f>'Control Panel'!K1197</f>
        <v>0</v>
      </c>
      <c r="AY708" s="1487"/>
      <c r="AZ708" s="1487"/>
      <c r="BA708" s="1487"/>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0">
        <v>0</v>
      </c>
      <c r="S710" s="1431"/>
      <c r="T710" s="1431"/>
      <c r="U710" s="1432"/>
      <c r="V710" s="1273" t="s">
        <v>7376</v>
      </c>
      <c r="W710" s="1273"/>
      <c r="X710" s="1273"/>
      <c r="Y710" s="1273"/>
      <c r="Z710" s="1273"/>
      <c r="AA710" s="1430">
        <v>0</v>
      </c>
      <c r="AB710" s="1431"/>
      <c r="AC710" s="1431"/>
      <c r="AD710" s="1432"/>
      <c r="AE710" s="1273" t="s">
        <v>7377</v>
      </c>
      <c r="AF710" s="1273"/>
      <c r="AG710" s="1273"/>
      <c r="AH710" s="1273"/>
      <c r="AI710" s="1273"/>
      <c r="AJ710" s="1273"/>
      <c r="AK710" s="1273"/>
      <c r="AL710" s="1275"/>
      <c r="AM710" s="1275"/>
      <c r="AN710" s="1275"/>
      <c r="AO710" s="1275"/>
      <c r="AP710" s="1273"/>
      <c r="AQ710" s="1273"/>
      <c r="AR710" s="1583" t="s">
        <v>7410</v>
      </c>
      <c r="AS710" s="1583"/>
      <c r="AT710" s="1583"/>
      <c r="AU710" s="1583"/>
      <c r="AV710" s="1583"/>
      <c r="AW710" s="1583"/>
      <c r="AX710" s="1487">
        <f>'Control Panel'!K1198+'Control Panel'!M1199</f>
        <v>0</v>
      </c>
      <c r="AY710" s="1487"/>
      <c r="AZ710" s="1487"/>
      <c r="BA710" s="1487"/>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0">
        <v>0</v>
      </c>
      <c r="S712" s="1431"/>
      <c r="T712" s="1431"/>
      <c r="U712" s="1432"/>
      <c r="V712" s="1273" t="s">
        <v>7376</v>
      </c>
      <c r="W712" s="1273"/>
      <c r="X712" s="1273"/>
      <c r="Y712" s="1273"/>
      <c r="Z712" s="1273"/>
      <c r="AA712" s="1430">
        <v>0</v>
      </c>
      <c r="AB712" s="1431"/>
      <c r="AC712" s="1431"/>
      <c r="AD712" s="1432"/>
      <c r="AE712" s="1273" t="s">
        <v>7377</v>
      </c>
      <c r="AF712" s="1273"/>
      <c r="AG712" s="1273"/>
      <c r="AH712" s="1273"/>
      <c r="AI712" s="1273"/>
      <c r="AJ712" s="1273"/>
      <c r="AK712" s="1273"/>
      <c r="AL712" s="1275"/>
      <c r="AM712" s="1275"/>
      <c r="AN712" s="1275"/>
      <c r="AO712" s="1275"/>
      <c r="AP712" s="1273"/>
      <c r="AQ712" s="1273"/>
      <c r="AR712" s="1583" t="s">
        <v>7411</v>
      </c>
      <c r="AS712" s="1583"/>
      <c r="AT712" s="1583"/>
      <c r="AU712" s="1583"/>
      <c r="AV712" s="1583"/>
      <c r="AW712" s="1583"/>
      <c r="AX712" s="1487">
        <f>'Control Panel'!K1200</f>
        <v>0</v>
      </c>
      <c r="AY712" s="1487"/>
      <c r="AZ712" s="1487"/>
      <c r="BA712" s="1487"/>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03"/>
      <c r="D714" s="1503"/>
      <c r="E714" s="1503"/>
      <c r="F714" s="1503"/>
      <c r="G714" s="161"/>
      <c r="H714" s="161"/>
      <c r="I714" s="75"/>
      <c r="J714" s="75" t="s">
        <v>7421</v>
      </c>
      <c r="K714" s="75"/>
      <c r="L714" s="75"/>
      <c r="M714" s="75"/>
      <c r="N714" s="75"/>
      <c r="O714" s="75"/>
      <c r="P714" s="75"/>
      <c r="Q714" s="161"/>
      <c r="R714" s="1430">
        <v>0</v>
      </c>
      <c r="S714" s="1431"/>
      <c r="T714" s="1431"/>
      <c r="U714" s="1432"/>
      <c r="V714" s="161" t="s">
        <v>7426</v>
      </c>
      <c r="W714" s="161"/>
      <c r="X714" s="161"/>
      <c r="Y714" s="161"/>
      <c r="AD714" s="161"/>
      <c r="AE714" s="161"/>
      <c r="AF714" s="161"/>
      <c r="AG714" s="161"/>
      <c r="AH714" s="161"/>
      <c r="AI714" s="161"/>
      <c r="AJ714" s="161"/>
      <c r="AK714" s="161"/>
      <c r="AL714" s="161"/>
      <c r="AM714" s="161"/>
      <c r="AN714" s="161"/>
      <c r="AO714" s="161"/>
      <c r="AP714" s="161"/>
      <c r="AQ714" s="1408" t="s">
        <v>7412</v>
      </c>
      <c r="AR714" s="1408"/>
      <c r="AS714" s="1408"/>
      <c r="AT714" s="1408"/>
      <c r="AU714" s="1408"/>
      <c r="AV714" s="1408"/>
      <c r="AW714" s="1408"/>
      <c r="AX714" s="1487">
        <f>'Control Panel'!G1202</f>
        <v>0</v>
      </c>
      <c r="AY714" s="1487"/>
      <c r="AZ714" s="1487"/>
      <c r="BA714" s="1487"/>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03"/>
      <c r="D715" s="1503"/>
      <c r="E715" s="1503"/>
      <c r="F715" s="1503"/>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03"/>
      <c r="D716" s="1503"/>
      <c r="E716" s="1503"/>
      <c r="F716" s="1503"/>
      <c r="G716" s="161"/>
      <c r="H716" s="161"/>
      <c r="I716" s="75"/>
      <c r="J716" s="75" t="s">
        <v>7422</v>
      </c>
      <c r="K716" s="75"/>
      <c r="L716" s="75"/>
      <c r="M716" s="75"/>
      <c r="N716" s="75"/>
      <c r="O716" s="75"/>
      <c r="P716" s="75"/>
      <c r="Q716" s="161"/>
      <c r="R716" s="1430">
        <v>0</v>
      </c>
      <c r="S716" s="1431"/>
      <c r="T716" s="1431"/>
      <c r="U716" s="1432"/>
      <c r="V716" s="161" t="s">
        <v>7425</v>
      </c>
      <c r="W716" s="161"/>
      <c r="X716" s="161"/>
      <c r="Y716" s="161"/>
      <c r="AD716" s="161"/>
      <c r="AE716" s="161"/>
      <c r="AF716" s="161"/>
      <c r="AG716" s="161"/>
      <c r="AH716" s="161"/>
      <c r="AI716" s="161"/>
      <c r="AJ716" s="161"/>
      <c r="AK716" s="161"/>
      <c r="AL716" s="161"/>
      <c r="AM716" s="161"/>
      <c r="AN716" s="161"/>
      <c r="AO716" s="161"/>
      <c r="AP716" s="161"/>
      <c r="AQ716" s="161"/>
      <c r="AS716" s="1589" t="s">
        <v>7413</v>
      </c>
      <c r="AT716" s="1589"/>
      <c r="AU716" s="1589"/>
      <c r="AV716" s="1589"/>
      <c r="AW716" s="1589"/>
      <c r="AX716" s="1487">
        <f>'Control Panel'!G1206</f>
        <v>0</v>
      </c>
      <c r="AY716" s="1487"/>
      <c r="AZ716" s="1487"/>
      <c r="BA716" s="1487"/>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90" t="s">
        <v>355</v>
      </c>
      <c r="AS719" s="1390"/>
      <c r="AT719" s="1390"/>
      <c r="AU719" s="1390"/>
      <c r="AV719" s="1390"/>
      <c r="AW719" s="1390"/>
      <c r="AX719" s="1486">
        <f>'Control Panel'!G1208</f>
        <v>0</v>
      </c>
      <c r="AY719" s="1486"/>
      <c r="AZ719" s="1486"/>
      <c r="BA719" s="1486"/>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77" t="s">
        <v>1339</v>
      </c>
      <c r="D722" s="1477"/>
      <c r="E722" s="1477"/>
      <c r="F722" s="1477"/>
      <c r="G722" s="1477"/>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44"/>
      <c r="D723" s="1444"/>
      <c r="E723" s="1444"/>
      <c r="F723" s="1444"/>
      <c r="G723" s="1444"/>
      <c r="H723" s="161"/>
      <c r="I723" s="1491" t="s">
        <v>323</v>
      </c>
      <c r="J723" s="1491"/>
      <c r="K723" s="1491"/>
      <c r="L723" s="1491"/>
      <c r="M723" s="1491"/>
      <c r="N723" s="1491"/>
      <c r="O723" s="1491"/>
      <c r="P723" s="1491"/>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44"/>
      <c r="D724" s="1444"/>
      <c r="E724" s="1444"/>
      <c r="F724" s="1444"/>
      <c r="G724" s="1444"/>
      <c r="H724" s="161"/>
      <c r="I724" s="1491"/>
      <c r="J724" s="1491"/>
      <c r="K724" s="1491"/>
      <c r="L724" s="1491"/>
      <c r="M724" s="1491"/>
      <c r="N724" s="1491"/>
      <c r="O724" s="1491"/>
      <c r="P724" s="1491"/>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44"/>
      <c r="D725" s="1444"/>
      <c r="E725" s="1444"/>
      <c r="F725" s="1444"/>
      <c r="G725" s="144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408" t="s">
        <v>340</v>
      </c>
      <c r="AS726" s="1408"/>
      <c r="AT726" s="1408"/>
      <c r="AU726" s="1408"/>
      <c r="AV726" s="1408"/>
      <c r="AW726" s="1408"/>
      <c r="AX726" s="1438" t="str">
        <f>'Control Panel'!H1650</f>
        <v>Free</v>
      </c>
      <c r="AY726" s="1438"/>
      <c r="AZ726" s="1438"/>
      <c r="BA726" s="1438"/>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408" t="s">
        <v>339</v>
      </c>
      <c r="AS728" s="1408"/>
      <c r="AT728" s="1408"/>
      <c r="AU728" s="1408"/>
      <c r="AV728" s="1408"/>
      <c r="AW728" s="1408"/>
      <c r="AX728" s="1438">
        <f>IF('Control Panel'!H1652="Not Available", "Not Available", SUM('Control Panel'!H1652,'Control Panel'!H1658))</f>
        <v>0</v>
      </c>
      <c r="AY728" s="1438"/>
      <c r="AZ728" s="1438"/>
      <c r="BA728" s="1438"/>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408" t="s">
        <v>341</v>
      </c>
      <c r="AS730" s="1408"/>
      <c r="AT730" s="1408"/>
      <c r="AU730" s="1408"/>
      <c r="AV730" s="1408"/>
      <c r="AW730" s="1408"/>
      <c r="AX730" s="1438">
        <f>IF('Control Panel'!H1654="Not Available", "Not Available", SUM('Control Panel'!H1654,'Control Panel'!H1659))</f>
        <v>0</v>
      </c>
      <c r="AY730" s="1438"/>
      <c r="AZ730" s="1438"/>
      <c r="BA730" s="1438"/>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60"/>
      <c r="Y733" s="1460"/>
      <c r="Z733" s="1460"/>
      <c r="AA733" s="1460"/>
      <c r="AB733" s="161"/>
      <c r="AC733" s="161"/>
      <c r="AD733" s="161"/>
      <c r="AE733" s="161"/>
      <c r="AF733" s="161"/>
      <c r="AG733" s="161"/>
      <c r="AH733" s="161"/>
      <c r="AI733" s="161"/>
      <c r="AJ733" s="161"/>
      <c r="AK733" s="161"/>
      <c r="AL733" s="161"/>
      <c r="AM733" s="161"/>
      <c r="AN733" s="1390" t="s">
        <v>338</v>
      </c>
      <c r="AO733" s="1390"/>
      <c r="AP733" s="1390"/>
      <c r="AQ733" s="1390"/>
      <c r="AR733" s="1390"/>
      <c r="AS733" s="1390"/>
      <c r="AT733" s="1390"/>
      <c r="AU733" s="1390"/>
      <c r="AV733" s="1390"/>
      <c r="AW733" s="1390"/>
      <c r="AX733" s="1486">
        <f>SUM(AX726:BA730)</f>
        <v>0</v>
      </c>
      <c r="AY733" s="1486"/>
      <c r="AZ733" s="1486"/>
      <c r="BA733" s="1486"/>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446" t="s">
        <v>1000</v>
      </c>
      <c r="D736" s="1446"/>
      <c r="E736" s="1446"/>
      <c r="F736" s="1446"/>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47"/>
      <c r="D737" s="1447"/>
      <c r="E737" s="1447"/>
      <c r="F737" s="1447"/>
      <c r="G737" s="161"/>
      <c r="H737" s="161"/>
      <c r="I737" s="1491" t="s">
        <v>1000</v>
      </c>
      <c r="J737" s="1491"/>
      <c r="K737" s="1491"/>
      <c r="L737" s="1491"/>
      <c r="M737" s="1491"/>
      <c r="N737" s="1491"/>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47"/>
      <c r="D738" s="1447"/>
      <c r="E738" s="1447"/>
      <c r="F738" s="1447"/>
      <c r="G738" s="161"/>
      <c r="H738" s="161"/>
      <c r="I738" s="1491"/>
      <c r="J738" s="1491"/>
      <c r="K738" s="1491"/>
      <c r="L738" s="1491"/>
      <c r="M738" s="1491"/>
      <c r="N738" s="1491"/>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47"/>
      <c r="D739" s="1447"/>
      <c r="E739" s="1447"/>
      <c r="F739" s="1447"/>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408" t="s">
        <v>340</v>
      </c>
      <c r="AS740" s="1408"/>
      <c r="AT740" s="1408"/>
      <c r="AU740" s="1408"/>
      <c r="AV740" s="1408"/>
      <c r="AW740" s="1408"/>
      <c r="AX740" s="1438" t="str">
        <f>'Control Panel'!H1662</f>
        <v>Free</v>
      </c>
      <c r="AY740" s="1438"/>
      <c r="AZ740" s="1438"/>
      <c r="BA740" s="1438"/>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408" t="s">
        <v>1064</v>
      </c>
      <c r="AS742" s="1408"/>
      <c r="AT742" s="1408"/>
      <c r="AU742" s="1408"/>
      <c r="AV742" s="1408"/>
      <c r="AW742" s="1408"/>
      <c r="AX742" s="1438">
        <f>'Control Panel'!H1664</f>
        <v>0</v>
      </c>
      <c r="AY742" s="1438"/>
      <c r="AZ742" s="1438"/>
      <c r="BA742" s="1438"/>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408" t="s">
        <v>4252</v>
      </c>
      <c r="AS744" s="1408"/>
      <c r="AT744" s="1408"/>
      <c r="AU744" s="1408"/>
      <c r="AV744" s="1408"/>
      <c r="AW744" s="1408"/>
      <c r="AX744" s="1438">
        <f>'Control Panel'!H1666</f>
        <v>0</v>
      </c>
      <c r="AY744" s="1438"/>
      <c r="AZ744" s="1438"/>
      <c r="BA744" s="1438"/>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60"/>
      <c r="Y747" s="1460"/>
      <c r="Z747" s="1460"/>
      <c r="AA747" s="1460"/>
      <c r="AB747" s="161"/>
      <c r="AC747" s="161"/>
      <c r="AD747" s="161"/>
      <c r="AE747" s="161"/>
      <c r="AF747" s="161"/>
      <c r="AG747" s="161"/>
      <c r="AH747" s="161"/>
      <c r="AI747" s="161"/>
      <c r="AJ747" s="161"/>
      <c r="AK747" s="161"/>
      <c r="AL747" s="161"/>
      <c r="AM747" s="161"/>
      <c r="AN747" s="1390" t="s">
        <v>1001</v>
      </c>
      <c r="AO747" s="1390"/>
      <c r="AP747" s="1390"/>
      <c r="AQ747" s="1390"/>
      <c r="AR747" s="1390"/>
      <c r="AS747" s="1390"/>
      <c r="AT747" s="1390"/>
      <c r="AU747" s="1390"/>
      <c r="AV747" s="1390"/>
      <c r="AW747" s="1390"/>
      <c r="AX747" s="1486">
        <f>'Control Panel'!H1667</f>
        <v>0</v>
      </c>
      <c r="AY747" s="1486"/>
      <c r="AZ747" s="1486"/>
      <c r="BA747" s="1486"/>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443" t="s">
        <v>1334</v>
      </c>
      <c r="D749" s="1443"/>
      <c r="E749" s="1443"/>
      <c r="F749" s="1443"/>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44"/>
      <c r="D750" s="1444"/>
      <c r="E750" s="1444"/>
      <c r="F750" s="144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44"/>
      <c r="D751" s="1444"/>
      <c r="E751" s="1444"/>
      <c r="F751" s="144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76"/>
      <c r="AR753" s="1476"/>
      <c r="AS753" s="1476"/>
      <c r="AT753" s="1476"/>
      <c r="AU753" s="1476"/>
      <c r="AV753" s="1476"/>
      <c r="AW753" s="1476"/>
      <c r="AX753" s="1438"/>
      <c r="AY753" s="1438"/>
      <c r="AZ753" s="1438"/>
      <c r="BA753" s="1438"/>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90" t="s">
        <v>1335</v>
      </c>
      <c r="AN764" s="1390"/>
      <c r="AO764" s="1390"/>
      <c r="AP764" s="1390"/>
      <c r="AQ764" s="1390"/>
      <c r="AR764" s="1390"/>
      <c r="AS764" s="1390"/>
      <c r="AT764" s="1390"/>
      <c r="AU764" s="1390"/>
      <c r="AV764" s="1390"/>
      <c r="AW764" s="1390"/>
      <c r="AX764" s="1486" t="str">
        <f>'Control Panel'!H1671</f>
        <v>Not Available</v>
      </c>
      <c r="AY764" s="1486"/>
      <c r="AZ764" s="1486"/>
      <c r="BA764" s="1486"/>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44" t="s">
        <v>4545</v>
      </c>
      <c r="D768" s="1444"/>
      <c r="E768" s="1444"/>
      <c r="F768" s="1444"/>
      <c r="G768" s="144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44"/>
      <c r="D769" s="1444"/>
      <c r="E769" s="1444"/>
      <c r="F769" s="1444"/>
      <c r="G769" s="144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44"/>
      <c r="D770" s="1444"/>
      <c r="E770" s="1444"/>
      <c r="F770" s="1444"/>
      <c r="G770" s="1444"/>
      <c r="H770" s="161"/>
      <c r="AN770" s="161"/>
      <c r="AS770" s="1408"/>
      <c r="AT770" s="1408"/>
      <c r="AU770" s="1408"/>
      <c r="AV770" s="1408"/>
      <c r="AW770" s="1408"/>
      <c r="AX770" s="1438"/>
      <c r="AY770" s="1438"/>
      <c r="AZ770" s="1438"/>
      <c r="BA770" s="1438"/>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44"/>
      <c r="D771" s="1444"/>
      <c r="E771" s="1444"/>
      <c r="F771" s="1444"/>
      <c r="G771" s="144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408" t="s">
        <v>340</v>
      </c>
      <c r="AS772" s="1408"/>
      <c r="AT772" s="1408"/>
      <c r="AU772" s="1408"/>
      <c r="AV772" s="1408"/>
      <c r="AW772" s="1408"/>
      <c r="AX772" s="1438" t="str">
        <f>'Control Panel'!H1675</f>
        <v>Free</v>
      </c>
      <c r="AY772" s="1438"/>
      <c r="AZ772" s="1438"/>
      <c r="BA772" s="1438"/>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408" t="s">
        <v>1064</v>
      </c>
      <c r="AS774" s="1408"/>
      <c r="AT774" s="1408"/>
      <c r="AU774" s="1408"/>
      <c r="AV774" s="1408"/>
      <c r="AW774" s="1408"/>
      <c r="AX774" s="1438">
        <f>'Control Panel'!H1677</f>
        <v>0</v>
      </c>
      <c r="AY774" s="1438"/>
      <c r="AZ774" s="1438"/>
      <c r="BA774" s="1438"/>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408" t="s">
        <v>4252</v>
      </c>
      <c r="AS776" s="1408"/>
      <c r="AT776" s="1408"/>
      <c r="AU776" s="1408"/>
      <c r="AV776" s="1408"/>
      <c r="AW776" s="1408"/>
      <c r="AX776" s="1438">
        <f>'Control Panel'!H1679</f>
        <v>0</v>
      </c>
      <c r="AY776" s="1438"/>
      <c r="AZ776" s="1438"/>
      <c r="BA776" s="1438"/>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90" t="s">
        <v>4546</v>
      </c>
      <c r="AN779" s="1390"/>
      <c r="AO779" s="1390"/>
      <c r="AP779" s="1390"/>
      <c r="AQ779" s="1390"/>
      <c r="AR779" s="1390"/>
      <c r="AS779" s="1390"/>
      <c r="AT779" s="1390"/>
      <c r="AU779" s="1390"/>
      <c r="AV779" s="1390"/>
      <c r="AW779" s="1390"/>
      <c r="AX779" s="1486">
        <f>'Control Panel'!H1680</f>
        <v>0</v>
      </c>
      <c r="AY779" s="1486"/>
      <c r="AZ779" s="1486"/>
      <c r="BA779" s="1486"/>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443" t="s">
        <v>3287</v>
      </c>
      <c r="D782" s="1443"/>
      <c r="E782" s="1443"/>
      <c r="F782" s="1443"/>
      <c r="G782" s="1443"/>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44"/>
      <c r="D783" s="1444"/>
      <c r="E783" s="1444"/>
      <c r="F783" s="1444"/>
      <c r="G783" s="1444"/>
      <c r="H783" s="633"/>
      <c r="I783" s="1449" t="s">
        <v>3287</v>
      </c>
      <c r="J783" s="1449"/>
      <c r="K783" s="1449"/>
      <c r="L783" s="1449"/>
      <c r="M783" s="1449"/>
      <c r="N783" s="1449"/>
      <c r="O783" s="1449"/>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44"/>
      <c r="D784" s="1444"/>
      <c r="E784" s="1444"/>
      <c r="F784" s="1444"/>
      <c r="G784" s="1444"/>
      <c r="H784" s="633"/>
      <c r="I784" s="1449"/>
      <c r="J784" s="1449"/>
      <c r="K784" s="1449"/>
      <c r="L784" s="1449"/>
      <c r="M784" s="1449"/>
      <c r="N784" s="1449"/>
      <c r="O784" s="1449"/>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44"/>
      <c r="D785" s="1444"/>
      <c r="E785" s="1444"/>
      <c r="F785" s="1444"/>
      <c r="G785" s="144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494" t="s">
        <v>3289</v>
      </c>
      <c r="K786" s="1494"/>
      <c r="L786" s="1494"/>
      <c r="M786" s="1494"/>
      <c r="N786" s="1494"/>
      <c r="O786" s="1494"/>
      <c r="P786" s="1494"/>
      <c r="Q786" s="1494"/>
      <c r="R786" s="1494"/>
      <c r="T786" s="1427">
        <v>0</v>
      </c>
      <c r="U786" s="1428"/>
      <c r="V786" s="1428"/>
      <c r="W786" s="1429"/>
      <c r="X786" s="161" t="s">
        <v>3294</v>
      </c>
      <c r="Y786" s="49"/>
      <c r="Z786" s="49"/>
      <c r="AA786" s="860"/>
      <c r="AN786" s="1408" t="s">
        <v>3289</v>
      </c>
      <c r="AO786" s="1408"/>
      <c r="AP786" s="1408"/>
      <c r="AQ786" s="1408"/>
      <c r="AR786" s="1408"/>
      <c r="AS786" s="1408"/>
      <c r="AT786" s="1408"/>
      <c r="AU786" s="1408"/>
      <c r="AV786" s="1408"/>
      <c r="AW786" s="1408"/>
      <c r="AX786" s="1438">
        <f>'Control Panel'!H1683</f>
        <v>0</v>
      </c>
      <c r="AY786" s="1438"/>
      <c r="AZ786" s="1438"/>
      <c r="BA786" s="1438"/>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408" t="s">
        <v>3288</v>
      </c>
      <c r="M788" s="1408"/>
      <c r="N788" s="1408"/>
      <c r="O788" s="1408"/>
      <c r="P788" s="1408"/>
      <c r="Q788" s="1408"/>
      <c r="R788" s="1408"/>
      <c r="T788" s="1427">
        <v>0</v>
      </c>
      <c r="U788" s="1428"/>
      <c r="V788" s="1428"/>
      <c r="W788" s="1429"/>
      <c r="X788" s="3" t="s">
        <v>3295</v>
      </c>
      <c r="AS788" s="1408" t="s">
        <v>3288</v>
      </c>
      <c r="AT788" s="1408"/>
      <c r="AU788" s="1408"/>
      <c r="AV788" s="1408"/>
      <c r="AW788" s="1408"/>
      <c r="AX788" s="1438">
        <f>'Control Panel'!H1684</f>
        <v>0</v>
      </c>
      <c r="AY788" s="1438"/>
      <c r="AZ788" s="1438"/>
      <c r="BA788" s="1438"/>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90" t="s">
        <v>3290</v>
      </c>
      <c r="AN791" s="1390"/>
      <c r="AO791" s="1390"/>
      <c r="AP791" s="1390"/>
      <c r="AQ791" s="1390"/>
      <c r="AR791" s="1390"/>
      <c r="AS791" s="1390"/>
      <c r="AT791" s="1390"/>
      <c r="AU791" s="1390"/>
      <c r="AV791" s="1390"/>
      <c r="AW791" s="1390"/>
      <c r="AX791" s="1486">
        <f>'Control Panel'!H1685</f>
        <v>0</v>
      </c>
      <c r="AY791" s="1486"/>
      <c r="AZ791" s="1486"/>
      <c r="BA791" s="1486"/>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77" t="s">
        <v>324</v>
      </c>
      <c r="D794" s="1477"/>
      <c r="E794" s="1477"/>
      <c r="F794" s="1477"/>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44"/>
      <c r="D795" s="1444"/>
      <c r="E795" s="1444"/>
      <c r="F795" s="144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44"/>
      <c r="D796" s="1444"/>
      <c r="E796" s="1444"/>
      <c r="F796" s="144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408" t="s">
        <v>381</v>
      </c>
      <c r="AT797" s="1408"/>
      <c r="AU797" s="1408"/>
      <c r="AV797" s="1408"/>
      <c r="AW797" s="1408"/>
      <c r="AX797" s="1438">
        <f>'Control Panel'!F1734</f>
        <v>0</v>
      </c>
      <c r="AY797" s="1438"/>
      <c r="AZ797" s="1438"/>
      <c r="BA797" s="1438"/>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76" t="s">
        <v>557</v>
      </c>
      <c r="AR799" s="1476"/>
      <c r="AS799" s="1476"/>
      <c r="AT799" s="1476"/>
      <c r="AU799" s="1476"/>
      <c r="AV799" s="1476"/>
      <c r="AW799" s="1476"/>
      <c r="AX799" s="1438">
        <f>'Control Panel'!F1735</f>
        <v>0</v>
      </c>
      <c r="AY799" s="1438"/>
      <c r="AZ799" s="1438"/>
      <c r="BA799" s="1438"/>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74" t="s">
        <v>431</v>
      </c>
      <c r="AM803" s="1374"/>
      <c r="AN803" s="1374"/>
      <c r="AO803" s="1374"/>
      <c r="AP803" s="1374"/>
      <c r="AQ803" s="1374"/>
      <c r="AR803" s="1374"/>
      <c r="AS803" s="1374"/>
      <c r="AT803" s="1374"/>
      <c r="AU803" s="1374"/>
      <c r="AV803" s="1374"/>
      <c r="AW803" s="1374"/>
      <c r="AX803" s="1486">
        <f>'Control Panel'!F1736</f>
        <v>0</v>
      </c>
      <c r="AY803" s="1486"/>
      <c r="AZ803" s="1486"/>
      <c r="BA803" s="1486"/>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443" t="s">
        <v>1170</v>
      </c>
      <c r="D805" s="1443"/>
      <c r="E805" s="1443"/>
      <c r="F805" s="1443"/>
      <c r="G805" s="1443"/>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44"/>
      <c r="D806" s="1444"/>
      <c r="E806" s="1444"/>
      <c r="F806" s="1444"/>
      <c r="G806" s="1444"/>
      <c r="H806" s="633"/>
      <c r="I806" s="1449" t="s">
        <v>573</v>
      </c>
      <c r="J806" s="1449"/>
      <c r="K806" s="1449"/>
      <c r="L806" s="1449"/>
      <c r="M806" s="1449"/>
      <c r="N806" s="1449"/>
      <c r="O806" s="1449"/>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44"/>
      <c r="D807" s="1444"/>
      <c r="E807" s="1444"/>
      <c r="F807" s="1444"/>
      <c r="G807" s="1444"/>
      <c r="H807" s="633"/>
      <c r="I807" s="1449"/>
      <c r="J807" s="1449"/>
      <c r="K807" s="1449"/>
      <c r="L807" s="1449"/>
      <c r="M807" s="1449"/>
      <c r="N807" s="1449"/>
      <c r="O807" s="1449"/>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44"/>
      <c r="D808" s="1444"/>
      <c r="E808" s="1444"/>
      <c r="F808" s="1444"/>
      <c r="G808" s="144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408" t="s">
        <v>576</v>
      </c>
      <c r="AT809" s="1408" t="s">
        <v>13</v>
      </c>
      <c r="AU809" s="1408"/>
      <c r="AV809" s="1408"/>
      <c r="AW809" s="1408"/>
      <c r="AX809" s="1438">
        <f>'Control Panel'!D1743</f>
        <v>0</v>
      </c>
      <c r="AY809" s="1438"/>
      <c r="AZ809" s="1438"/>
      <c r="BA809" s="1438"/>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408" t="s">
        <v>577</v>
      </c>
      <c r="AT811" s="1408"/>
      <c r="AU811" s="1408"/>
      <c r="AV811" s="1408"/>
      <c r="AW811" s="1408"/>
      <c r="AX811" s="1438">
        <f>'Control Panel'!D1744</f>
        <v>0</v>
      </c>
      <c r="AY811" s="1438"/>
      <c r="AZ811" s="1438"/>
      <c r="BA811" s="1438"/>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408" t="s">
        <v>3297</v>
      </c>
      <c r="AT813" s="1408"/>
      <c r="AU813" s="1408"/>
      <c r="AV813" s="1408"/>
      <c r="AW813" s="1408"/>
      <c r="AX813" s="1438">
        <f>'Control Panel'!D1745</f>
        <v>0</v>
      </c>
      <c r="AY813" s="1438"/>
      <c r="AZ813" s="1438"/>
      <c r="BA813" s="1438"/>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60"/>
      <c r="AA816" s="1460"/>
      <c r="AB816" s="1460"/>
      <c r="AC816" s="161"/>
      <c r="AM816" s="1390" t="s">
        <v>3298</v>
      </c>
      <c r="AN816" s="1390"/>
      <c r="AO816" s="1390"/>
      <c r="AP816" s="1390"/>
      <c r="AQ816" s="1390"/>
      <c r="AR816" s="1390"/>
      <c r="AS816" s="1390"/>
      <c r="AT816" s="1390"/>
      <c r="AU816" s="1390"/>
      <c r="AV816" s="1390"/>
      <c r="AW816" s="1390"/>
      <c r="AX816" s="1486">
        <f>'Control Panel'!D1746</f>
        <v>0</v>
      </c>
      <c r="AY816" s="1486"/>
      <c r="AZ816" s="1486"/>
      <c r="BA816" s="1486"/>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443" t="s">
        <v>592</v>
      </c>
      <c r="D819" s="1443"/>
      <c r="E819" s="1443"/>
      <c r="F819" s="1443"/>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44"/>
      <c r="D820" s="1444"/>
      <c r="E820" s="1444"/>
      <c r="F820" s="144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44"/>
      <c r="D821" s="1444"/>
      <c r="E821" s="1444"/>
      <c r="F821" s="144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44"/>
      <c r="D822" s="1444"/>
      <c r="E822" s="1444"/>
      <c r="F822" s="144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408" t="s">
        <v>633</v>
      </c>
      <c r="AT822" s="1408" t="s">
        <v>13</v>
      </c>
      <c r="AU822" s="1408"/>
      <c r="AV822" s="1408"/>
      <c r="AW822" s="1408"/>
      <c r="AX822" s="1438">
        <f>'Control Panel'!I1789</f>
        <v>0</v>
      </c>
      <c r="AY822" s="1438"/>
      <c r="AZ822" s="1438"/>
      <c r="BA822" s="1438"/>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44"/>
      <c r="D823" s="1444"/>
      <c r="E823" s="1444"/>
      <c r="F823" s="144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408" t="s">
        <v>634</v>
      </c>
      <c r="AT824" s="1408" t="s">
        <v>13</v>
      </c>
      <c r="AU824" s="1408"/>
      <c r="AV824" s="1408"/>
      <c r="AW824" s="1408"/>
      <c r="AX824" s="1438">
        <f>'Control Panel'!I1790</f>
        <v>0</v>
      </c>
      <c r="AY824" s="1438"/>
      <c r="AZ824" s="1438"/>
      <c r="BA824" s="1438"/>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408" t="s">
        <v>635</v>
      </c>
      <c r="AT826" s="1408" t="s">
        <v>13</v>
      </c>
      <c r="AU826" s="1408"/>
      <c r="AV826" s="1408"/>
      <c r="AW826" s="1408"/>
      <c r="AX826" s="1438">
        <f>'Control Panel'!I1791</f>
        <v>0</v>
      </c>
      <c r="AY826" s="1438"/>
      <c r="AZ826" s="1438"/>
      <c r="BA826" s="1438"/>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408" t="s">
        <v>636</v>
      </c>
      <c r="AT828" s="1408" t="s">
        <v>13</v>
      </c>
      <c r="AU828" s="1408"/>
      <c r="AV828" s="1408"/>
      <c r="AW828" s="1408"/>
      <c r="AX828" s="1438">
        <f>'Control Panel'!I1806</f>
        <v>0</v>
      </c>
      <c r="AY828" s="1438"/>
      <c r="AZ828" s="1438"/>
      <c r="BA828" s="1438"/>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408" t="s">
        <v>637</v>
      </c>
      <c r="AT830" s="1408" t="s">
        <v>13</v>
      </c>
      <c r="AU830" s="1408"/>
      <c r="AV830" s="1408"/>
      <c r="AW830" s="1408"/>
      <c r="AX830" s="1438">
        <f>'Control Panel'!I1799</f>
        <v>0</v>
      </c>
      <c r="AY830" s="1438"/>
      <c r="AZ830" s="1438"/>
      <c r="BA830" s="1438"/>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60"/>
      <c r="AA833" s="1460"/>
      <c r="AB833" s="1460"/>
      <c r="AC833" s="161"/>
      <c r="AN833" s="76"/>
      <c r="AO833" s="76"/>
      <c r="AQ833" s="76"/>
      <c r="AR833" s="76"/>
      <c r="AS833" s="76"/>
      <c r="AT833" s="76"/>
      <c r="AU833" s="76"/>
      <c r="AV833" s="76"/>
      <c r="AW833" s="76"/>
      <c r="AX833" s="1486">
        <f>'Control Panel'!I1808</f>
        <v>0</v>
      </c>
      <c r="AY833" s="1486"/>
      <c r="AZ833" s="1486"/>
      <c r="BA833" s="1486"/>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408"/>
      <c r="AT837" s="1408"/>
      <c r="AU837" s="1408"/>
      <c r="AV837" s="1408"/>
      <c r="AW837" s="1408"/>
      <c r="AX837" s="1438">
        <f>'Control Panel'!H1810</f>
        <v>0</v>
      </c>
      <c r="AY837" s="1438"/>
      <c r="AZ837" s="1438"/>
      <c r="BA837" s="1438"/>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408"/>
      <c r="AT839" s="1408"/>
      <c r="AU839" s="1408"/>
      <c r="AV839" s="1408"/>
      <c r="AW839" s="1408"/>
      <c r="AX839" s="1438">
        <f>'Control Panel'!H1811</f>
        <v>0</v>
      </c>
      <c r="AY839" s="1438"/>
      <c r="AZ839" s="1438"/>
      <c r="BA839" s="1438"/>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408"/>
      <c r="AT841" s="1408"/>
      <c r="AU841" s="1408"/>
      <c r="AV841" s="1408"/>
      <c r="AW841" s="1408"/>
      <c r="AX841" s="1438">
        <f>'Control Panel'!H1812</f>
        <v>0</v>
      </c>
      <c r="AY841" s="1438"/>
      <c r="AZ841" s="1438"/>
      <c r="BA841" s="1438"/>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408"/>
      <c r="AT843" s="1408"/>
      <c r="AU843" s="1408"/>
      <c r="AV843" s="1408"/>
      <c r="AW843" s="1408"/>
      <c r="AX843" s="1438">
        <f>'Control Panel'!H1813</f>
        <v>0</v>
      </c>
      <c r="AY843" s="1438"/>
      <c r="AZ843" s="1438"/>
      <c r="BA843" s="1438"/>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60"/>
      <c r="AA846" s="1460"/>
      <c r="AB846" s="1460"/>
      <c r="AC846" s="161"/>
      <c r="AN846" s="76"/>
      <c r="AO846" s="76"/>
      <c r="AQ846" s="76"/>
      <c r="AR846" s="76"/>
      <c r="AS846" s="76"/>
      <c r="AT846" s="76"/>
      <c r="AU846" s="76"/>
      <c r="AV846" s="76"/>
      <c r="AW846" s="76"/>
      <c r="AX846" s="1486">
        <f>'Control Panel'!I1814</f>
        <v>0</v>
      </c>
      <c r="AY846" s="1486"/>
      <c r="AZ846" s="1486"/>
      <c r="BA846" s="1486"/>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443" t="s">
        <v>1340</v>
      </c>
      <c r="D849" s="1443"/>
      <c r="E849" s="1443"/>
      <c r="F849" s="1443"/>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44"/>
      <c r="D850" s="1444"/>
      <c r="E850" s="1444"/>
      <c r="F850" s="1444"/>
      <c r="G850" s="161"/>
      <c r="H850" s="161"/>
      <c r="I850" s="1491" t="s">
        <v>1065</v>
      </c>
      <c r="J850" s="1491"/>
      <c r="K850" s="1491"/>
      <c r="L850" s="1491"/>
      <c r="M850" s="1491"/>
      <c r="N850" s="1491"/>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44"/>
      <c r="D851" s="1444"/>
      <c r="E851" s="1444"/>
      <c r="F851" s="1444"/>
      <c r="G851" s="161"/>
      <c r="H851" s="161"/>
      <c r="I851" s="1491"/>
      <c r="J851" s="1491"/>
      <c r="K851" s="1491"/>
      <c r="L851" s="1491"/>
      <c r="M851" s="1491"/>
      <c r="N851" s="1491"/>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44"/>
      <c r="D852" s="1444"/>
      <c r="E852" s="1444"/>
      <c r="F852" s="144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408" t="s">
        <v>339</v>
      </c>
      <c r="AS853" s="1408"/>
      <c r="AT853" s="1408"/>
      <c r="AU853" s="1408"/>
      <c r="AV853" s="1408"/>
      <c r="AW853" s="1408"/>
      <c r="AX853" s="1438" t="str">
        <f>'Control Panel'!B1822</f>
        <v>Not Available</v>
      </c>
      <c r="AY853" s="1438"/>
      <c r="AZ853" s="1438"/>
      <c r="BA853" s="1438"/>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408" t="s">
        <v>341</v>
      </c>
      <c r="AS855" s="1408"/>
      <c r="AT855" s="1408"/>
      <c r="AU855" s="1408"/>
      <c r="AV855" s="1408"/>
      <c r="AW855" s="1408"/>
      <c r="AX855" s="1438" t="str">
        <f>'Control Panel'!E1822</f>
        <v>Not Available</v>
      </c>
      <c r="AY855" s="1438"/>
      <c r="AZ855" s="1438"/>
      <c r="BA855" s="1438"/>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60"/>
      <c r="Y858" s="1460"/>
      <c r="Z858" s="1460"/>
      <c r="AA858" s="1460"/>
      <c r="AB858" s="161"/>
      <c r="AC858" s="161"/>
      <c r="AD858" s="161"/>
      <c r="AE858" s="161"/>
      <c r="AF858" s="161"/>
      <c r="AG858" s="161"/>
      <c r="AH858" s="161"/>
      <c r="AI858" s="161"/>
      <c r="AJ858" s="161"/>
      <c r="AK858" s="161"/>
      <c r="AL858" s="161"/>
      <c r="AM858" s="161"/>
      <c r="AN858" s="1390" t="s">
        <v>1068</v>
      </c>
      <c r="AO858" s="1390"/>
      <c r="AP858" s="1390"/>
      <c r="AQ858" s="1390"/>
      <c r="AR858" s="1390"/>
      <c r="AS858" s="1390"/>
      <c r="AT858" s="1390"/>
      <c r="AU858" s="1390"/>
      <c r="AV858" s="1390"/>
      <c r="AW858" s="1390"/>
      <c r="AX858" s="1486" t="str">
        <f>'Control Panel'!B1823</f>
        <v>Not Available</v>
      </c>
      <c r="AY858" s="1486"/>
      <c r="AZ858" s="1486"/>
      <c r="BA858" s="1486"/>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77" t="s">
        <v>3939</v>
      </c>
      <c r="D861" s="1477"/>
      <c r="E861" s="1477"/>
      <c r="F861" s="1477"/>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44"/>
      <c r="D862" s="1444"/>
      <c r="E862" s="1444"/>
      <c r="F862" s="1444"/>
      <c r="G862" s="161"/>
      <c r="H862" s="161"/>
      <c r="I862" s="1449" t="s">
        <v>3941</v>
      </c>
      <c r="J862" s="1449"/>
      <c r="K862" s="1449"/>
      <c r="L862" s="1449"/>
      <c r="M862" s="1449"/>
      <c r="N862" s="1449"/>
      <c r="O862" s="1449"/>
      <c r="P862" s="1449"/>
      <c r="Q862" s="1449"/>
      <c r="R862" s="1449"/>
      <c r="S862" s="1449"/>
      <c r="T862" s="654"/>
      <c r="U862" s="654"/>
      <c r="V862" s="654"/>
      <c r="W862" s="654"/>
      <c r="X862" s="654"/>
      <c r="Y862" s="654"/>
      <c r="Z862" s="715"/>
      <c r="AA862" s="654"/>
      <c r="AB862" s="1497"/>
      <c r="AC862" s="1497"/>
      <c r="AD862" s="1497"/>
      <c r="AE862" s="1497"/>
      <c r="AF862" s="1497"/>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44"/>
      <c r="D863" s="1444"/>
      <c r="E863" s="1444"/>
      <c r="F863" s="1444"/>
      <c r="G863" s="161"/>
      <c r="H863" s="161"/>
      <c r="I863" s="1449"/>
      <c r="J863" s="1449"/>
      <c r="K863" s="1449"/>
      <c r="L863" s="1449"/>
      <c r="M863" s="1449"/>
      <c r="N863" s="1449"/>
      <c r="O863" s="1449"/>
      <c r="P863" s="1449"/>
      <c r="Q863" s="1449"/>
      <c r="R863" s="1449"/>
      <c r="S863" s="1449"/>
      <c r="T863" s="654"/>
      <c r="U863" s="654"/>
      <c r="V863" s="654"/>
      <c r="W863" s="654"/>
      <c r="X863" s="654"/>
      <c r="Y863" s="654"/>
      <c r="Z863" s="715"/>
      <c r="AA863" s="654"/>
      <c r="AB863" s="1497"/>
      <c r="AC863" s="1497"/>
      <c r="AD863" s="1497"/>
      <c r="AE863" s="1497"/>
      <c r="AF863" s="1497"/>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44"/>
      <c r="D864" s="1444"/>
      <c r="E864" s="1444"/>
      <c r="F864" s="144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44"/>
      <c r="D865" s="1444"/>
      <c r="E865" s="1444"/>
      <c r="F865" s="144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408"/>
      <c r="AR865" s="1408"/>
      <c r="AS865" s="1408"/>
      <c r="AT865" s="1408"/>
      <c r="AU865" s="1408"/>
      <c r="AV865" s="1408"/>
      <c r="AW865" s="1408"/>
      <c r="AX865" s="1487"/>
      <c r="AY865" s="1487"/>
      <c r="AZ865" s="1487"/>
      <c r="BA865" s="1487"/>
      <c r="BB865" s="161"/>
      <c r="BC865" s="8"/>
      <c r="BD865" s="173"/>
      <c r="BE865" s="773"/>
      <c r="BF865" s="173"/>
      <c r="BG865" s="173"/>
      <c r="BH865" s="173"/>
    </row>
    <row r="866" spans="1:85" s="4" customFormat="1" ht="9" customHeight="1">
      <c r="A866" s="770"/>
      <c r="B866" s="7"/>
      <c r="C866" s="1444"/>
      <c r="D866" s="1444"/>
      <c r="E866" s="1444"/>
      <c r="F866" s="144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74" t="s">
        <v>3942</v>
      </c>
      <c r="AO867" s="1374"/>
      <c r="AP867" s="1374"/>
      <c r="AQ867" s="1374"/>
      <c r="AR867" s="1374"/>
      <c r="AS867" s="1374"/>
      <c r="AT867" s="1374"/>
      <c r="AU867" s="1374"/>
      <c r="AV867" s="1374"/>
      <c r="AW867" s="1374"/>
      <c r="AX867" s="1473" t="str">
        <f>'Control Panel'!G1840</f>
        <v>Not Available</v>
      </c>
      <c r="AY867" s="1473"/>
      <c r="AZ867" s="1473"/>
      <c r="BA867" s="1473"/>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77" t="s">
        <v>7310</v>
      </c>
      <c r="D869" s="1477"/>
      <c r="E869" s="1477"/>
      <c r="F869" s="1477"/>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44"/>
      <c r="D870" s="1444"/>
      <c r="E870" s="1444"/>
      <c r="F870" s="1444"/>
      <c r="G870" s="161"/>
      <c r="H870" s="161"/>
      <c r="I870" s="1491" t="s">
        <v>7310</v>
      </c>
      <c r="J870" s="1491"/>
      <c r="K870" s="1491"/>
      <c r="L870" s="1491"/>
      <c r="M870" s="1491"/>
      <c r="N870" s="1491"/>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44"/>
      <c r="D871" s="1444"/>
      <c r="E871" s="1444"/>
      <c r="F871" s="1444"/>
      <c r="G871" s="161"/>
      <c r="H871" s="161"/>
      <c r="I871" s="1491"/>
      <c r="J871" s="1491"/>
      <c r="K871" s="1491"/>
      <c r="L871" s="1491"/>
      <c r="M871" s="1491"/>
      <c r="N871" s="1491"/>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44"/>
      <c r="D872" s="1444"/>
      <c r="E872" s="1444"/>
      <c r="F872" s="144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44"/>
      <c r="D873" s="1444"/>
      <c r="E873" s="1444"/>
      <c r="F873" s="144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44"/>
      <c r="D874" s="1444"/>
      <c r="E874" s="1444"/>
      <c r="F874" s="144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408" t="s">
        <v>7313</v>
      </c>
      <c r="AS874" s="1408"/>
      <c r="AT874" s="1408"/>
      <c r="AU874" s="1408"/>
      <c r="AV874" s="1408"/>
      <c r="AW874" s="1408"/>
      <c r="AX874" s="1438">
        <f>'Control Panel'!F1863</f>
        <v>0</v>
      </c>
      <c r="AY874" s="1438"/>
      <c r="AZ874" s="1438"/>
      <c r="BA874" s="1438"/>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44"/>
      <c r="D875" s="1444"/>
      <c r="E875" s="1444"/>
      <c r="F875" s="144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44"/>
      <c r="D876" s="1444"/>
      <c r="E876" s="1444"/>
      <c r="F876" s="144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408" t="s">
        <v>7314</v>
      </c>
      <c r="AS876" s="1408"/>
      <c r="AT876" s="1408"/>
      <c r="AU876" s="1408"/>
      <c r="AV876" s="1408"/>
      <c r="AW876" s="1408"/>
      <c r="AX876" s="1438">
        <f>'Control Panel'!F1852</f>
        <v>0</v>
      </c>
      <c r="AY876" s="1438"/>
      <c r="AZ876" s="1438"/>
      <c r="BA876" s="1438"/>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44"/>
      <c r="D877" s="1444"/>
      <c r="E877" s="1444"/>
      <c r="F877" s="144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44"/>
      <c r="D878" s="1444"/>
      <c r="E878" s="1444"/>
      <c r="F878" s="144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44"/>
      <c r="D879" s="1444"/>
      <c r="E879" s="1444"/>
      <c r="F879" s="1444"/>
      <c r="G879" s="161"/>
      <c r="H879" s="161"/>
      <c r="I879" s="161"/>
      <c r="J879" s="161"/>
      <c r="K879" s="161"/>
      <c r="L879" s="161"/>
      <c r="M879" s="161"/>
      <c r="N879" s="161"/>
      <c r="O879" s="161"/>
      <c r="P879" s="161"/>
      <c r="Q879" s="161"/>
      <c r="R879" s="161"/>
      <c r="S879" s="161"/>
      <c r="T879" s="161"/>
      <c r="U879" s="161"/>
      <c r="X879" s="1460"/>
      <c r="Y879" s="1460"/>
      <c r="Z879" s="1460"/>
      <c r="AA879" s="1460"/>
      <c r="AB879" s="161"/>
      <c r="AC879" s="161"/>
      <c r="AD879" s="161"/>
      <c r="AE879" s="161"/>
      <c r="AF879" s="161"/>
      <c r="AG879" s="161"/>
      <c r="AH879" s="161"/>
      <c r="AI879" s="161"/>
      <c r="AJ879" s="161"/>
      <c r="AK879" s="161"/>
      <c r="AL879" s="161"/>
      <c r="AM879" s="161"/>
      <c r="AN879" s="1390" t="s">
        <v>7329</v>
      </c>
      <c r="AO879" s="1390"/>
      <c r="AP879" s="1390"/>
      <c r="AQ879" s="1390"/>
      <c r="AR879" s="1390"/>
      <c r="AS879" s="1390"/>
      <c r="AT879" s="1390"/>
      <c r="AU879" s="1390"/>
      <c r="AV879" s="1390"/>
      <c r="AW879" s="1390"/>
      <c r="AX879" s="1486">
        <f>SUM(AX874:BA876)</f>
        <v>0</v>
      </c>
      <c r="AY879" s="1486"/>
      <c r="AZ879" s="1486"/>
      <c r="BA879" s="1486"/>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44"/>
      <c r="D880" s="1444"/>
      <c r="E880" s="1444"/>
      <c r="F880" s="144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44"/>
      <c r="D881" s="1444"/>
      <c r="E881" s="1444"/>
      <c r="F881" s="144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74" t="s">
        <v>7015</v>
      </c>
      <c r="D882" s="1474"/>
      <c r="E882" s="1474"/>
      <c r="F882" s="1474"/>
      <c r="G882" s="1474"/>
      <c r="H882" s="1474"/>
      <c r="I882" s="1474"/>
      <c r="J882" s="1474"/>
      <c r="K882" s="147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500"/>
      <c r="AY882" s="1500"/>
      <c r="AZ882" s="1500"/>
      <c r="BA882" s="1500"/>
      <c r="BB882" s="739"/>
      <c r="BC882" s="8"/>
      <c r="BD882" s="173"/>
      <c r="BE882" s="773"/>
      <c r="BF882" s="173"/>
      <c r="BG882" s="173"/>
      <c r="BH882" s="173"/>
    </row>
    <row r="883" spans="1:85" s="4" customFormat="1" ht="12.75" customHeight="1">
      <c r="A883" s="770"/>
      <c r="B883" s="7"/>
      <c r="C883" s="1474"/>
      <c r="D883" s="1474"/>
      <c r="E883" s="1474"/>
      <c r="F883" s="1474"/>
      <c r="G883" s="1474"/>
      <c r="H883" s="1474"/>
      <c r="I883" s="1474"/>
      <c r="J883" s="1474"/>
      <c r="K883" s="147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500"/>
      <c r="AY883" s="1500"/>
      <c r="AZ883" s="1500"/>
      <c r="BA883" s="1500"/>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47" t="s">
        <v>7016</v>
      </c>
      <c r="D896" s="1447"/>
      <c r="E896" s="1447"/>
      <c r="F896" s="1447"/>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47"/>
      <c r="D897" s="1447"/>
      <c r="E897" s="1447"/>
      <c r="F897" s="1447"/>
      <c r="G897" s="161"/>
      <c r="H897" s="161"/>
      <c r="I897" s="1491" t="s">
        <v>7017</v>
      </c>
      <c r="J897" s="1491"/>
      <c r="K897" s="1491"/>
      <c r="L897" s="1491"/>
      <c r="M897" s="1491"/>
      <c r="N897" s="1491"/>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47"/>
      <c r="D898" s="1447"/>
      <c r="E898" s="1447"/>
      <c r="F898" s="1447"/>
      <c r="G898" s="161"/>
      <c r="H898" s="161"/>
      <c r="I898" s="1491"/>
      <c r="J898" s="1491"/>
      <c r="K898" s="1491"/>
      <c r="L898" s="1491"/>
      <c r="M898" s="1491"/>
      <c r="N898" s="1491"/>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47"/>
      <c r="D899" s="1447"/>
      <c r="E899" s="1447"/>
      <c r="F899" s="1447"/>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76" t="s">
        <v>7055</v>
      </c>
      <c r="P900" s="1476"/>
      <c r="Q900" s="1476"/>
      <c r="R900" s="1476"/>
      <c r="S900" s="161"/>
      <c r="T900" s="161" t="s">
        <v>7054</v>
      </c>
      <c r="U900" s="161"/>
      <c r="AH900" s="161"/>
      <c r="AI900" s="161"/>
      <c r="AJ900" s="161"/>
      <c r="AK900" s="161"/>
      <c r="AL900" s="161"/>
      <c r="AM900" s="161"/>
      <c r="AN900" s="1201"/>
      <c r="AO900" s="1201"/>
      <c r="AP900" s="1201"/>
      <c r="AQ900" s="1201"/>
      <c r="AR900" s="1408" t="s">
        <v>340</v>
      </c>
      <c r="AS900" s="1408"/>
      <c r="AT900" s="1408"/>
      <c r="AU900" s="1408"/>
      <c r="AV900" s="1408"/>
      <c r="AW900" s="1408"/>
      <c r="AX900" s="1438" t="str">
        <f>'Control Panel'!H1871</f>
        <v>Free</v>
      </c>
      <c r="AY900" s="1438"/>
      <c r="AZ900" s="1438"/>
      <c r="BA900" s="1438"/>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408" t="s">
        <v>1064</v>
      </c>
      <c r="AS902" s="1408"/>
      <c r="AT902" s="1408"/>
      <c r="AU902" s="1408"/>
      <c r="AV902" s="1408"/>
      <c r="AW902" s="1408"/>
      <c r="AX902" s="1438">
        <f>'Control Panel'!H1873</f>
        <v>0</v>
      </c>
      <c r="AY902" s="1438"/>
      <c r="AZ902" s="1438"/>
      <c r="BA902" s="1438"/>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60"/>
      <c r="Y905" s="1460"/>
      <c r="Z905" s="1460"/>
      <c r="AA905" s="1460"/>
      <c r="AB905" s="161"/>
      <c r="AC905" s="161"/>
      <c r="AD905" s="161"/>
      <c r="AE905" s="161"/>
      <c r="AF905" s="161"/>
      <c r="AG905" s="161"/>
      <c r="AH905" s="161"/>
      <c r="AI905" s="161"/>
      <c r="AJ905" s="161"/>
      <c r="AK905" s="161"/>
      <c r="AL905" s="161"/>
      <c r="AM905" s="161"/>
      <c r="AN905" s="1390" t="s">
        <v>7063</v>
      </c>
      <c r="AO905" s="1390"/>
      <c r="AP905" s="1390"/>
      <c r="AQ905" s="1390"/>
      <c r="AR905" s="1390"/>
      <c r="AS905" s="1390"/>
      <c r="AT905" s="1390"/>
      <c r="AU905" s="1390"/>
      <c r="AV905" s="1390"/>
      <c r="AW905" s="1390"/>
      <c r="AX905" s="1486">
        <f>SUM(AX900:BA902)</f>
        <v>0</v>
      </c>
      <c r="AY905" s="1486"/>
      <c r="AZ905" s="1486"/>
      <c r="BA905" s="1486"/>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74" t="s">
        <v>7338</v>
      </c>
      <c r="D907" s="1474"/>
      <c r="E907" s="1474"/>
      <c r="F907" s="1474"/>
      <c r="G907" s="1474"/>
      <c r="H907" s="1474"/>
      <c r="I907" s="1474"/>
      <c r="J907" s="1474"/>
      <c r="K907" s="147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500"/>
      <c r="AY907" s="1500"/>
      <c r="AZ907" s="1500"/>
      <c r="BA907" s="1500"/>
      <c r="BB907" s="739"/>
      <c r="BC907" s="8"/>
      <c r="BD907" s="173"/>
      <c r="BE907" s="773"/>
      <c r="BF907" s="173"/>
      <c r="BG907" s="173"/>
      <c r="BH907" s="173"/>
    </row>
    <row r="908" spans="1:85" s="4" customFormat="1" ht="12.75" customHeight="1">
      <c r="A908" s="770"/>
      <c r="B908" s="7"/>
      <c r="C908" s="1474"/>
      <c r="D908" s="1474"/>
      <c r="E908" s="1474"/>
      <c r="F908" s="1474"/>
      <c r="G908" s="1474"/>
      <c r="H908" s="1474"/>
      <c r="I908" s="1474"/>
      <c r="J908" s="1474"/>
      <c r="K908" s="147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500"/>
      <c r="AY908" s="1500"/>
      <c r="AZ908" s="1500"/>
      <c r="BA908" s="1500"/>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47" t="s">
        <v>7339</v>
      </c>
      <c r="D921" s="1447"/>
      <c r="E921" s="1447"/>
      <c r="F921" s="1447"/>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47"/>
      <c r="D922" s="1447"/>
      <c r="E922" s="1447"/>
      <c r="F922" s="1447"/>
      <c r="G922" s="161"/>
      <c r="H922" s="161"/>
      <c r="I922" s="1491" t="s">
        <v>7341</v>
      </c>
      <c r="J922" s="1491"/>
      <c r="K922" s="1491"/>
      <c r="L922" s="1491"/>
      <c r="M922" s="1491"/>
      <c r="N922" s="1491"/>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47"/>
      <c r="D923" s="1447"/>
      <c r="E923" s="1447"/>
      <c r="F923" s="1447"/>
      <c r="G923" s="161"/>
      <c r="H923" s="161"/>
      <c r="I923" s="1491"/>
      <c r="J923" s="1491"/>
      <c r="K923" s="1491"/>
      <c r="L923" s="1491"/>
      <c r="M923" s="1491"/>
      <c r="N923" s="1491"/>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47"/>
      <c r="D924" s="1447"/>
      <c r="E924" s="1447"/>
      <c r="F924" s="1447"/>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585" t="s">
        <v>7344</v>
      </c>
      <c r="P925" s="1585"/>
      <c r="Q925" s="1585"/>
      <c r="R925" s="1585"/>
      <c r="S925" s="1585"/>
      <c r="T925" s="161" t="s">
        <v>7345</v>
      </c>
      <c r="U925" s="161"/>
      <c r="AH925" s="161"/>
      <c r="AI925" s="161"/>
      <c r="AJ925" s="161"/>
      <c r="AK925" s="161"/>
      <c r="AL925" s="161"/>
      <c r="AM925" s="161"/>
      <c r="AN925" s="1258"/>
      <c r="AO925" s="1258"/>
      <c r="AP925" s="1258"/>
      <c r="AQ925" s="1258"/>
      <c r="AR925" s="1408" t="s">
        <v>340</v>
      </c>
      <c r="AS925" s="1408"/>
      <c r="AT925" s="1408"/>
      <c r="AU925" s="1408"/>
      <c r="AV925" s="1408"/>
      <c r="AW925" s="1408"/>
      <c r="AX925" s="1438" t="str">
        <f>'Control Panel'!H1878</f>
        <v>Free</v>
      </c>
      <c r="AY925" s="1438"/>
      <c r="AZ925" s="1438"/>
      <c r="BA925" s="1438"/>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408" t="s">
        <v>7346</v>
      </c>
      <c r="AR927" s="1408"/>
      <c r="AS927" s="1408"/>
      <c r="AT927" s="1408"/>
      <c r="AU927" s="1408"/>
      <c r="AV927" s="1408"/>
      <c r="AW927" s="1408"/>
      <c r="AX927" s="1438">
        <f>'Control Panel'!H1880</f>
        <v>0</v>
      </c>
      <c r="AY927" s="1438"/>
      <c r="AZ927" s="1438"/>
      <c r="BA927" s="1438"/>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408" t="s">
        <v>7347</v>
      </c>
      <c r="AR929" s="1408"/>
      <c r="AS929" s="1408"/>
      <c r="AT929" s="1408"/>
      <c r="AU929" s="1408"/>
      <c r="AV929" s="1408"/>
      <c r="AW929" s="1408"/>
      <c r="AX929" s="1438">
        <f>'Control Panel'!H1882</f>
        <v>0</v>
      </c>
      <c r="AY929" s="1438"/>
      <c r="AZ929" s="1438"/>
      <c r="BA929" s="1438"/>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60"/>
      <c r="Y932" s="1460"/>
      <c r="Z932" s="1460"/>
      <c r="AA932" s="1460"/>
      <c r="AB932" s="161"/>
      <c r="AC932" s="161"/>
      <c r="AD932" s="161"/>
      <c r="AE932" s="161"/>
      <c r="AF932" s="161"/>
      <c r="AG932" s="161"/>
      <c r="AH932" s="161"/>
      <c r="AI932" s="161"/>
      <c r="AJ932" s="161"/>
      <c r="AK932" s="161"/>
      <c r="AL932" s="161"/>
      <c r="AM932" s="161"/>
      <c r="AN932" s="1390" t="s">
        <v>7348</v>
      </c>
      <c r="AO932" s="1390"/>
      <c r="AP932" s="1390"/>
      <c r="AQ932" s="1390"/>
      <c r="AR932" s="1390"/>
      <c r="AS932" s="1390"/>
      <c r="AT932" s="1390"/>
      <c r="AU932" s="1390"/>
      <c r="AV932" s="1390"/>
      <c r="AW932" s="1390"/>
      <c r="AX932" s="1486">
        <f>'Control Panel'!H1884</f>
        <v>0</v>
      </c>
      <c r="AY932" s="1486"/>
      <c r="AZ932" s="1486"/>
      <c r="BA932" s="1486"/>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74" t="s">
        <v>11</v>
      </c>
      <c r="D934" s="1474"/>
      <c r="E934" s="1474"/>
      <c r="F934" s="1474"/>
      <c r="G934" s="1474"/>
      <c r="H934" s="1474"/>
      <c r="I934" s="147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500"/>
      <c r="AY934" s="1500"/>
      <c r="AZ934" s="1500"/>
      <c r="BA934" s="1500"/>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74"/>
      <c r="D935" s="1474"/>
      <c r="E935" s="1474"/>
      <c r="F935" s="1474"/>
      <c r="G935" s="1474"/>
      <c r="H935" s="1474"/>
      <c r="I935" s="147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500"/>
      <c r="AY935" s="1500"/>
      <c r="AZ935" s="1500"/>
      <c r="BA935" s="1500"/>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5">
      <c r="A937" s="770"/>
      <c r="B937" s="7"/>
      <c r="C937" s="1444" t="s">
        <v>11</v>
      </c>
      <c r="D937" s="1444"/>
      <c r="E937" s="1444"/>
      <c r="F937" s="144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44"/>
      <c r="D938" s="1444"/>
      <c r="E938" s="1444"/>
      <c r="F938" s="1444"/>
      <c r="I938" s="1507" t="s">
        <v>353</v>
      </c>
      <c r="J938" s="1507"/>
      <c r="K938" s="1507"/>
      <c r="L938" s="1507"/>
      <c r="M938" s="1507"/>
      <c r="N938" s="1507"/>
      <c r="O938" s="1507"/>
      <c r="P938" s="1507"/>
      <c r="Q938" s="1506" t="s">
        <v>12</v>
      </c>
      <c r="R938" s="1506"/>
      <c r="S938" s="1506"/>
      <c r="T938" s="1506"/>
      <c r="U938" s="1506"/>
      <c r="V938" s="1506"/>
      <c r="W938" s="1506"/>
      <c r="X938" s="83"/>
      <c r="Y938" s="161"/>
      <c r="Z938" s="161"/>
      <c r="AA938" s="161"/>
      <c r="AR938" s="1390" t="s">
        <v>352</v>
      </c>
      <c r="AS938" s="1390"/>
      <c r="AT938" s="1390"/>
      <c r="AU938" s="1390"/>
      <c r="AV938" s="1390"/>
      <c r="AW938" s="1390"/>
      <c r="AX938" s="1515">
        <f>'Control Panel'!E1150</f>
        <v>0</v>
      </c>
      <c r="AY938" s="1515"/>
      <c r="AZ938" s="1515"/>
      <c r="BA938" s="1515"/>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74" t="s">
        <v>138</v>
      </c>
      <c r="D941" s="1474"/>
      <c r="E941" s="1474"/>
      <c r="F941" s="1474"/>
      <c r="G941" s="1474"/>
      <c r="H941" s="1474"/>
      <c r="I941" s="147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74"/>
      <c r="AY941" s="1474"/>
      <c r="AZ941" s="1474"/>
      <c r="BA941" s="147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74"/>
      <c r="D942" s="1474"/>
      <c r="E942" s="1474"/>
      <c r="F942" s="1474"/>
      <c r="G942" s="1474"/>
      <c r="H942" s="1474"/>
      <c r="I942" s="147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74"/>
      <c r="AY942" s="1474"/>
      <c r="AZ942" s="1474"/>
      <c r="BA942" s="147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44" t="s">
        <v>137</v>
      </c>
      <c r="D944" s="1444"/>
      <c r="E944" s="1444"/>
      <c r="F944" s="144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44"/>
      <c r="D945" s="1444"/>
      <c r="E945" s="1444"/>
      <c r="F945" s="144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44"/>
      <c r="D946" s="1444"/>
      <c r="E946" s="1444"/>
      <c r="F946" s="144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44"/>
      <c r="D947" s="1444"/>
      <c r="E947" s="1444"/>
      <c r="F947" s="1444"/>
      <c r="G947" s="220"/>
      <c r="J947" s="1460"/>
      <c r="K947" s="1460"/>
      <c r="L947" s="1460"/>
      <c r="M947" s="1460"/>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484"/>
      <c r="AU948" s="1484"/>
      <c r="AV948" s="1484"/>
      <c r="AW948" s="1484"/>
      <c r="AX948" s="1484"/>
      <c r="AY948" s="1484"/>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484"/>
      <c r="AU949" s="1484"/>
      <c r="AV949" s="1484"/>
      <c r="AW949" s="1484"/>
      <c r="AX949" s="1484"/>
      <c r="AY949" s="1484"/>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09" t="s">
        <v>285</v>
      </c>
      <c r="D951" s="1510"/>
      <c r="E951" s="1510"/>
      <c r="F951" s="1510"/>
      <c r="G951" s="1510"/>
      <c r="H951" s="719"/>
      <c r="I951" s="719"/>
      <c r="J951" s="719"/>
      <c r="K951" s="1499"/>
      <c r="L951" s="1499"/>
      <c r="M951" s="1499"/>
      <c r="N951" s="1499"/>
      <c r="O951" s="1499"/>
      <c r="P951" s="1499"/>
      <c r="Q951" s="1499"/>
      <c r="R951" s="1499"/>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11"/>
      <c r="D952" s="1512"/>
      <c r="E952" s="1512"/>
      <c r="F952" s="1512"/>
      <c r="G952" s="1512"/>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11"/>
      <c r="D953" s="1512"/>
      <c r="E953" s="1512"/>
      <c r="F953" s="1512"/>
      <c r="G953" s="1512"/>
      <c r="H953" s="51"/>
      <c r="I953" s="161"/>
      <c r="J953" s="1397">
        <f>IFERROR(SUM(AX938,AX833,AX816,AX803,AX764,AX747,AX733,AX719,AX701,AX670,AX659,AX586,AX562,AX550,AX540,AX461, AX497, AX437,AX425,AX398,AX391,AX384,AX288,AX257,AX243,AX191,AX150,AX114,AX77,AX42,AX858,AX487,AX479,AX468,, AX610,AX208,AX221,AX791, AX157,AX867, AX846, AX779, AX598, AX306, AX572,AX632,AX905,AX315),"Contact Us")</f>
        <v>348.779</v>
      </c>
      <c r="K953" s="1397"/>
      <c r="L953" s="1397"/>
      <c r="M953" s="1397"/>
      <c r="N953" s="1397"/>
      <c r="O953" s="1397"/>
      <c r="P953" s="1397"/>
      <c r="Q953" s="1397"/>
      <c r="R953" s="1397"/>
      <c r="S953" s="1397"/>
      <c r="T953" s="1397"/>
      <c r="U953" s="1397"/>
      <c r="V953" s="1397"/>
      <c r="W953" s="1397"/>
      <c r="X953" s="1397"/>
      <c r="Y953" s="161"/>
      <c r="Z953" s="161"/>
      <c r="AA953" s="1397">
        <f>IFERROR(J953*12,"Contact Us")</f>
        <v>4185.348</v>
      </c>
      <c r="AB953" s="1397"/>
      <c r="AC953" s="1397"/>
      <c r="AD953" s="1397"/>
      <c r="AE953" s="1397"/>
      <c r="AF953" s="1397"/>
      <c r="AG953" s="1397"/>
      <c r="AH953" s="1397"/>
      <c r="AI953" s="1397"/>
      <c r="AJ953" s="1397"/>
      <c r="AK953" s="1397"/>
      <c r="AL953" s="1397"/>
      <c r="AM953" s="1397"/>
      <c r="AN953" s="1397"/>
      <c r="AO953" s="1397"/>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11"/>
      <c r="D954" s="1512"/>
      <c r="E954" s="1512"/>
      <c r="F954" s="1512"/>
      <c r="G954" s="1512"/>
      <c r="H954" s="51"/>
      <c r="I954" s="161"/>
      <c r="J954" s="1397"/>
      <c r="K954" s="1397"/>
      <c r="L954" s="1397"/>
      <c r="M954" s="1397"/>
      <c r="N954" s="1397"/>
      <c r="O954" s="1397"/>
      <c r="P954" s="1397"/>
      <c r="Q954" s="1397"/>
      <c r="R954" s="1397"/>
      <c r="S954" s="1397"/>
      <c r="T954" s="1397"/>
      <c r="U954" s="1397"/>
      <c r="V954" s="1397"/>
      <c r="W954" s="1397"/>
      <c r="X954" s="1397"/>
      <c r="Y954" s="161"/>
      <c r="Z954" s="161"/>
      <c r="AA954" s="1397"/>
      <c r="AB954" s="1397"/>
      <c r="AC954" s="1397"/>
      <c r="AD954" s="1397"/>
      <c r="AE954" s="1397"/>
      <c r="AF954" s="1397"/>
      <c r="AG954" s="1397"/>
      <c r="AH954" s="1397"/>
      <c r="AI954" s="1397"/>
      <c r="AJ954" s="1397"/>
      <c r="AK954" s="1397"/>
      <c r="AL954" s="1397"/>
      <c r="AM954" s="1397"/>
      <c r="AN954" s="1397"/>
      <c r="AO954" s="1397"/>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11"/>
      <c r="D955" s="1512"/>
      <c r="E955" s="1512"/>
      <c r="F955" s="1512"/>
      <c r="G955" s="1512"/>
      <c r="H955" s="51"/>
      <c r="I955" s="161"/>
      <c r="J955" s="1502" t="str">
        <f>VLOOKUP('FX Card'!$F$1,'FX Card'!$A$2:$B$27,2,FALSE)</f>
        <v>United States Dollar (USD)</v>
      </c>
      <c r="K955" s="1502"/>
      <c r="L955" s="1502"/>
      <c r="M955" s="1502"/>
      <c r="N955" s="1502"/>
      <c r="O955" s="1502"/>
      <c r="P955" s="1502"/>
      <c r="Q955" s="161"/>
      <c r="R955" s="161"/>
      <c r="S955" s="161"/>
      <c r="T955" s="161"/>
      <c r="U955" s="161"/>
      <c r="V955" s="161"/>
      <c r="W955" s="161"/>
      <c r="X955" s="161"/>
      <c r="Y955" s="161"/>
      <c r="Z955" s="161"/>
      <c r="AA955" s="1502" t="str">
        <f>VLOOKUP('FX Card'!$F$1,'FX Card'!$A$2:$B$27,2,FALSE)</f>
        <v>United States Dollar (USD)</v>
      </c>
      <c r="AB955" s="1502"/>
      <c r="AC955" s="1502"/>
      <c r="AD955" s="1502"/>
      <c r="AE955" s="1502"/>
      <c r="AF955" s="1502"/>
      <c r="AG955" s="1502"/>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13"/>
      <c r="D956" s="1514"/>
      <c r="E956" s="1514"/>
      <c r="F956" s="1514"/>
      <c r="G956" s="1514"/>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5" hidden="1">
      <c r="A958" s="770"/>
      <c r="B958" s="349"/>
      <c r="C958" s="1372" t="s">
        <v>605</v>
      </c>
      <c r="D958" s="1372"/>
      <c r="E958" s="1372"/>
      <c r="F958" s="1372"/>
      <c r="G958" s="1372"/>
      <c r="H958" s="1372"/>
      <c r="I958" s="1372"/>
      <c r="J958" s="1372"/>
      <c r="K958" s="1372"/>
      <c r="L958" s="1372"/>
      <c r="M958" s="1372"/>
      <c r="N958" s="1372"/>
      <c r="O958" s="1372"/>
      <c r="P958" s="1372"/>
      <c r="Q958" s="1372"/>
      <c r="R958" s="1372"/>
      <c r="S958" s="1372"/>
      <c r="T958" s="1372"/>
      <c r="U958" s="1372"/>
      <c r="V958" s="1372"/>
      <c r="W958" s="1372"/>
      <c r="X958" s="1372"/>
      <c r="Y958" s="1372"/>
      <c r="Z958" s="1372"/>
      <c r="AA958" s="1372"/>
      <c r="AB958" s="1372"/>
      <c r="AC958" s="1372"/>
      <c r="AD958" s="1372"/>
      <c r="AE958" s="1372"/>
      <c r="AF958" s="1372"/>
      <c r="AG958" s="1372"/>
      <c r="AH958" s="1372"/>
      <c r="AI958" s="1372"/>
      <c r="AJ958" s="1372"/>
      <c r="AK958" s="1372"/>
      <c r="AL958" s="1372"/>
      <c r="AM958" s="1372"/>
      <c r="AN958" s="1372"/>
      <c r="AO958" s="1372"/>
      <c r="AP958" s="1372"/>
      <c r="AQ958" s="1372"/>
      <c r="AR958" s="1372"/>
      <c r="AS958" s="1372"/>
      <c r="AT958" s="1372"/>
      <c r="AU958" s="1372"/>
      <c r="AV958" s="1372"/>
      <c r="AW958" s="1372"/>
      <c r="AX958" s="1372"/>
      <c r="AY958" s="1372"/>
      <c r="AZ958" s="1372"/>
      <c r="BA958" s="1372"/>
      <c r="BB958" s="350"/>
      <c r="BC958" s="351"/>
      <c r="BD958" s="173"/>
      <c r="BE958" s="773"/>
      <c r="BF958" s="173"/>
      <c r="BG958" s="173"/>
      <c r="BH958" s="173"/>
    </row>
    <row r="959" spans="1:85" s="4" customFormat="1" ht="16.5" hidden="1">
      <c r="A959" s="770"/>
      <c r="B959" s="349"/>
      <c r="C959" s="1372"/>
      <c r="D959" s="1372"/>
      <c r="E959" s="1372"/>
      <c r="F959" s="1372"/>
      <c r="G959" s="1372"/>
      <c r="H959" s="1372"/>
      <c r="I959" s="1372"/>
      <c r="J959" s="1372"/>
      <c r="K959" s="1372"/>
      <c r="L959" s="1372"/>
      <c r="M959" s="1372"/>
      <c r="N959" s="1372"/>
      <c r="O959" s="1372"/>
      <c r="P959" s="1372"/>
      <c r="Q959" s="1372"/>
      <c r="R959" s="1372"/>
      <c r="S959" s="1372"/>
      <c r="T959" s="1372"/>
      <c r="U959" s="1372"/>
      <c r="V959" s="1372"/>
      <c r="W959" s="1372"/>
      <c r="X959" s="1372"/>
      <c r="Y959" s="1372"/>
      <c r="Z959" s="1372"/>
      <c r="AA959" s="1372"/>
      <c r="AB959" s="1372"/>
      <c r="AC959" s="1372"/>
      <c r="AD959" s="1372"/>
      <c r="AE959" s="1372"/>
      <c r="AF959" s="1372"/>
      <c r="AG959" s="1372"/>
      <c r="AH959" s="1372"/>
      <c r="AI959" s="1372"/>
      <c r="AJ959" s="1372"/>
      <c r="AK959" s="1372"/>
      <c r="AL959" s="1372"/>
      <c r="AM959" s="1372"/>
      <c r="AN959" s="1372"/>
      <c r="AO959" s="1372"/>
      <c r="AP959" s="1372"/>
      <c r="AQ959" s="1372"/>
      <c r="AR959" s="1372"/>
      <c r="AS959" s="1372"/>
      <c r="AT959" s="1372"/>
      <c r="AU959" s="1372"/>
      <c r="AV959" s="1372"/>
      <c r="AW959" s="1372"/>
      <c r="AX959" s="1372"/>
      <c r="AY959" s="1372"/>
      <c r="AZ959" s="1372"/>
      <c r="BA959" s="1372"/>
      <c r="BB959" s="350"/>
      <c r="BC959" s="351"/>
      <c r="BD959" s="173"/>
      <c r="BE959" s="773"/>
      <c r="BF959" s="173"/>
      <c r="BG959" s="173"/>
      <c r="BH959" s="173"/>
    </row>
    <row r="960" spans="1:85" s="4" customFormat="1" ht="16.5" hidden="1" customHeight="1">
      <c r="A960" s="770"/>
      <c r="B960" s="349"/>
      <c r="C960" s="1372"/>
      <c r="D960" s="1372"/>
      <c r="E960" s="1372"/>
      <c r="F960" s="1372"/>
      <c r="G960" s="1372"/>
      <c r="H960" s="1372"/>
      <c r="I960" s="1372"/>
      <c r="J960" s="1372"/>
      <c r="K960" s="1372"/>
      <c r="L960" s="1372"/>
      <c r="M960" s="1372"/>
      <c r="N960" s="1372"/>
      <c r="O960" s="1372"/>
      <c r="P960" s="1372"/>
      <c r="Q960" s="1372"/>
      <c r="R960" s="1372"/>
      <c r="S960" s="1372"/>
      <c r="T960" s="1372"/>
      <c r="U960" s="1372"/>
      <c r="V960" s="1372"/>
      <c r="W960" s="1372"/>
      <c r="X960" s="1372"/>
      <c r="Y960" s="1372"/>
      <c r="Z960" s="1372"/>
      <c r="AA960" s="1372"/>
      <c r="AB960" s="1372"/>
      <c r="AC960" s="1372"/>
      <c r="AD960" s="1372"/>
      <c r="AE960" s="1372"/>
      <c r="AF960" s="1372"/>
      <c r="AG960" s="1372"/>
      <c r="AH960" s="1372"/>
      <c r="AI960" s="1372"/>
      <c r="AJ960" s="1372"/>
      <c r="AK960" s="1372"/>
      <c r="AL960" s="1372"/>
      <c r="AM960" s="1372"/>
      <c r="AN960" s="1372"/>
      <c r="AO960" s="1372"/>
      <c r="AP960" s="1372"/>
      <c r="AQ960" s="1372"/>
      <c r="AR960" s="1372"/>
      <c r="AS960" s="1372"/>
      <c r="AT960" s="1372"/>
      <c r="AU960" s="1372"/>
      <c r="AV960" s="1372"/>
      <c r="AW960" s="1372"/>
      <c r="AX960" s="1372"/>
      <c r="AY960" s="1372"/>
      <c r="AZ960" s="1372"/>
      <c r="BA960" s="1372"/>
      <c r="BB960" s="350"/>
      <c r="BC960" s="351"/>
      <c r="BE960" s="765"/>
    </row>
    <row r="961" spans="1:83" s="4" customFormat="1" ht="16.5" hidden="1">
      <c r="A961" s="770"/>
      <c r="B961" s="349"/>
      <c r="C961" s="1372"/>
      <c r="D961" s="1372"/>
      <c r="E961" s="1372"/>
      <c r="F961" s="1372"/>
      <c r="G961" s="1372"/>
      <c r="H961" s="1372"/>
      <c r="I961" s="1372"/>
      <c r="J961" s="1372"/>
      <c r="K961" s="1372"/>
      <c r="L961" s="1372"/>
      <c r="M961" s="1372"/>
      <c r="N961" s="1372"/>
      <c r="O961" s="1372"/>
      <c r="P961" s="1372"/>
      <c r="Q961" s="1372"/>
      <c r="R961" s="1372"/>
      <c r="S961" s="1372"/>
      <c r="T961" s="1372"/>
      <c r="U961" s="1372"/>
      <c r="V961" s="1372"/>
      <c r="W961" s="1372"/>
      <c r="X961" s="1372"/>
      <c r="Y961" s="1372"/>
      <c r="Z961" s="1372"/>
      <c r="AA961" s="1372"/>
      <c r="AB961" s="1372"/>
      <c r="AC961" s="1372"/>
      <c r="AD961" s="1372"/>
      <c r="AE961" s="1372"/>
      <c r="AF961" s="1372"/>
      <c r="AG961" s="1372"/>
      <c r="AH961" s="1372"/>
      <c r="AI961" s="1372"/>
      <c r="AJ961" s="1372"/>
      <c r="AK961" s="1372"/>
      <c r="AL961" s="1372"/>
      <c r="AM961" s="1372"/>
      <c r="AN961" s="1372"/>
      <c r="AO961" s="1372"/>
      <c r="AP961" s="1372"/>
      <c r="AQ961" s="1372"/>
      <c r="AR961" s="1372"/>
      <c r="AS961" s="1372"/>
      <c r="AT961" s="1372"/>
      <c r="AU961" s="1372"/>
      <c r="AV961" s="1372"/>
      <c r="AW961" s="1372"/>
      <c r="AX961" s="1372"/>
      <c r="AY961" s="1372"/>
      <c r="AZ961" s="1372"/>
      <c r="BA961" s="1372"/>
      <c r="BB961" s="350"/>
      <c r="BC961" s="351"/>
      <c r="BE961" s="765"/>
    </row>
    <row r="962" spans="1:83" s="4" customFormat="1" ht="30" hidden="1" customHeight="1">
      <c r="A962" s="770"/>
      <c r="B962" s="349"/>
      <c r="C962" s="1508" t="s">
        <v>4459</v>
      </c>
      <c r="D962" s="1508"/>
      <c r="E962" s="1508"/>
      <c r="F962" s="1508"/>
      <c r="G962" s="1508"/>
      <c r="H962" s="1508"/>
      <c r="I962" s="1508"/>
      <c r="J962" s="1508"/>
      <c r="K962" s="1508"/>
      <c r="L962" s="1508"/>
      <c r="M962" s="1508"/>
      <c r="N962" s="1508"/>
      <c r="O962" s="1508"/>
      <c r="P962" s="1508"/>
      <c r="Q962" s="1508"/>
      <c r="R962" s="1508"/>
      <c r="S962" s="1508"/>
      <c r="T962" s="1508"/>
      <c r="U962" s="1508"/>
      <c r="V962" s="1508"/>
      <c r="W962" s="1508"/>
      <c r="X962" s="1508"/>
      <c r="Y962" s="1508"/>
      <c r="Z962" s="1508"/>
      <c r="AA962" s="1508"/>
      <c r="AB962" s="1508"/>
      <c r="AC962" s="1508"/>
      <c r="AD962" s="1508"/>
      <c r="AE962" s="1508"/>
      <c r="AF962" s="1508"/>
      <c r="AG962" s="1508"/>
      <c r="AH962" s="1508"/>
      <c r="AI962" s="1508"/>
      <c r="AJ962" s="1508"/>
      <c r="AK962" s="1508"/>
      <c r="AL962" s="1508"/>
      <c r="AM962" s="1508"/>
      <c r="AN962" s="1508"/>
      <c r="AO962" s="1508"/>
      <c r="AP962" s="1508"/>
      <c r="AQ962" s="1508"/>
      <c r="AR962" s="1508"/>
      <c r="AS962" s="1508"/>
      <c r="AT962" s="1508"/>
      <c r="AU962" s="1508"/>
      <c r="AV962" s="1508"/>
      <c r="AW962" s="1508"/>
      <c r="AX962" s="1508"/>
      <c r="AY962" s="1508"/>
      <c r="AZ962" s="1508"/>
      <c r="BA962" s="1508"/>
      <c r="BB962" s="350"/>
      <c r="BC962" s="351"/>
      <c r="BE962" s="765"/>
    </row>
    <row r="963" spans="1:83" s="4" customFormat="1" ht="25.5" hidden="1" customHeight="1">
      <c r="A963" s="770"/>
      <c r="B963" s="349"/>
      <c r="C963" s="1508"/>
      <c r="D963" s="1508"/>
      <c r="E963" s="1508"/>
      <c r="F963" s="1508"/>
      <c r="G963" s="1508"/>
      <c r="H963" s="1508"/>
      <c r="I963" s="1508"/>
      <c r="J963" s="1508"/>
      <c r="K963" s="1508"/>
      <c r="L963" s="1508"/>
      <c r="M963" s="1508"/>
      <c r="N963" s="1508"/>
      <c r="O963" s="1508"/>
      <c r="P963" s="1508"/>
      <c r="Q963" s="1508"/>
      <c r="R963" s="1508"/>
      <c r="S963" s="1508"/>
      <c r="T963" s="1508"/>
      <c r="U963" s="1508"/>
      <c r="V963" s="1508"/>
      <c r="W963" s="1508"/>
      <c r="X963" s="1508"/>
      <c r="Y963" s="1508"/>
      <c r="Z963" s="1508"/>
      <c r="AA963" s="1508"/>
      <c r="AB963" s="1508"/>
      <c r="AC963" s="1508"/>
      <c r="AD963" s="1508"/>
      <c r="AE963" s="1508"/>
      <c r="AF963" s="1508"/>
      <c r="AG963" s="1508"/>
      <c r="AH963" s="1508"/>
      <c r="AI963" s="1508"/>
      <c r="AJ963" s="1508"/>
      <c r="AK963" s="1508"/>
      <c r="AL963" s="1508"/>
      <c r="AM963" s="1508"/>
      <c r="AN963" s="1508"/>
      <c r="AO963" s="1508"/>
      <c r="AP963" s="1508"/>
      <c r="AQ963" s="1508"/>
      <c r="AR963" s="1508"/>
      <c r="AS963" s="1508"/>
      <c r="AT963" s="1508"/>
      <c r="AU963" s="1508"/>
      <c r="AV963" s="1508"/>
      <c r="AW963" s="1508"/>
      <c r="AX963" s="1508"/>
      <c r="AY963" s="1508"/>
      <c r="AZ963" s="1508"/>
      <c r="BA963" s="1508"/>
      <c r="BB963" s="350"/>
      <c r="BC963" s="351"/>
      <c r="BE963" s="765"/>
    </row>
    <row r="964" spans="1:83" s="4" customFormat="1" ht="25.5" customHeight="1">
      <c r="A964" s="770"/>
      <c r="B964" s="349"/>
      <c r="C964" s="1508"/>
      <c r="D964" s="1508"/>
      <c r="E964" s="1508"/>
      <c r="F964" s="1508"/>
      <c r="G964" s="1508"/>
      <c r="H964" s="1508"/>
      <c r="I964" s="1508"/>
      <c r="J964" s="1508"/>
      <c r="K964" s="1508"/>
      <c r="L964" s="1508"/>
      <c r="M964" s="1508"/>
      <c r="N964" s="1508"/>
      <c r="O964" s="1508"/>
      <c r="P964" s="1508"/>
      <c r="Q964" s="1508"/>
      <c r="R964" s="1508"/>
      <c r="S964" s="1508"/>
      <c r="T964" s="1508"/>
      <c r="U964" s="1508"/>
      <c r="V964" s="1508"/>
      <c r="W964" s="1508"/>
      <c r="X964" s="1508"/>
      <c r="Y964" s="1508"/>
      <c r="Z964" s="1508"/>
      <c r="AA964" s="1508"/>
      <c r="AB964" s="1508"/>
      <c r="AC964" s="1508"/>
      <c r="AD964" s="1508"/>
      <c r="AE964" s="1508"/>
      <c r="AF964" s="1508"/>
      <c r="AG964" s="1508"/>
      <c r="AH964" s="1508"/>
      <c r="AI964" s="1508"/>
      <c r="AJ964" s="1508"/>
      <c r="AK964" s="1508"/>
      <c r="AL964" s="1508"/>
      <c r="AM964" s="1508"/>
      <c r="AN964" s="1508"/>
      <c r="AO964" s="1508"/>
      <c r="AP964" s="1508"/>
      <c r="AQ964" s="1508"/>
      <c r="AR964" s="1508"/>
      <c r="AS964" s="1508"/>
      <c r="AT964" s="1508"/>
      <c r="AU964" s="1508"/>
      <c r="AV964" s="1508"/>
      <c r="AW964" s="1508"/>
      <c r="AX964" s="1508"/>
      <c r="AY964" s="1508"/>
      <c r="AZ964" s="1508"/>
      <c r="BA964" s="1508"/>
      <c r="BB964" s="350"/>
      <c r="BC964" s="351"/>
      <c r="BE964" s="765"/>
    </row>
    <row r="965" spans="1:83" s="4" customFormat="1" ht="25.5" customHeight="1">
      <c r="A965" s="770"/>
      <c r="B965" s="349"/>
      <c r="C965" s="1508"/>
      <c r="D965" s="1508"/>
      <c r="E965" s="1508"/>
      <c r="F965" s="1508"/>
      <c r="G965" s="1508"/>
      <c r="H965" s="1508"/>
      <c r="I965" s="1508"/>
      <c r="J965" s="1508"/>
      <c r="K965" s="1508"/>
      <c r="L965" s="1508"/>
      <c r="M965" s="1508"/>
      <c r="N965" s="1508"/>
      <c r="O965" s="1508"/>
      <c r="P965" s="1508"/>
      <c r="Q965" s="1508"/>
      <c r="R965" s="1508"/>
      <c r="S965" s="1508"/>
      <c r="T965" s="1508"/>
      <c r="U965" s="1508"/>
      <c r="V965" s="1508"/>
      <c r="W965" s="1508"/>
      <c r="X965" s="1508"/>
      <c r="Y965" s="1508"/>
      <c r="Z965" s="1508"/>
      <c r="AA965" s="1508"/>
      <c r="AB965" s="1508"/>
      <c r="AC965" s="1508"/>
      <c r="AD965" s="1508"/>
      <c r="AE965" s="1508"/>
      <c r="AF965" s="1508"/>
      <c r="AG965" s="1508"/>
      <c r="AH965" s="1508"/>
      <c r="AI965" s="1508"/>
      <c r="AJ965" s="1508"/>
      <c r="AK965" s="1508"/>
      <c r="AL965" s="1508"/>
      <c r="AM965" s="1508"/>
      <c r="AN965" s="1508"/>
      <c r="AO965" s="1508"/>
      <c r="AP965" s="1508"/>
      <c r="AQ965" s="1508"/>
      <c r="AR965" s="1508"/>
      <c r="AS965" s="1508"/>
      <c r="AT965" s="1508"/>
      <c r="AU965" s="1508"/>
      <c r="AV965" s="1508"/>
      <c r="AW965" s="1508"/>
      <c r="AX965" s="1508"/>
      <c r="AY965" s="1508"/>
      <c r="AZ965" s="1508"/>
      <c r="BA965" s="1508"/>
      <c r="BB965" s="350"/>
      <c r="BC965" s="351"/>
      <c r="BE965" s="765"/>
    </row>
    <row r="966" spans="1:83" s="4" customFormat="1" ht="25.5" customHeight="1">
      <c r="A966" s="770"/>
      <c r="B966" s="349"/>
      <c r="C966" s="1508"/>
      <c r="D966" s="1508"/>
      <c r="E966" s="1508"/>
      <c r="F966" s="1508"/>
      <c r="G966" s="1508"/>
      <c r="H966" s="1508"/>
      <c r="I966" s="1508"/>
      <c r="J966" s="1508"/>
      <c r="K966" s="1508"/>
      <c r="L966" s="1508"/>
      <c r="M966" s="1508"/>
      <c r="N966" s="1508"/>
      <c r="O966" s="1508"/>
      <c r="P966" s="1508"/>
      <c r="Q966" s="1508"/>
      <c r="R966" s="1508"/>
      <c r="S966" s="1508"/>
      <c r="T966" s="1508"/>
      <c r="U966" s="1508"/>
      <c r="V966" s="1508"/>
      <c r="W966" s="1508"/>
      <c r="X966" s="1508"/>
      <c r="Y966" s="1508"/>
      <c r="Z966" s="1508"/>
      <c r="AA966" s="1508"/>
      <c r="AB966" s="1508"/>
      <c r="AC966" s="1508"/>
      <c r="AD966" s="1508"/>
      <c r="AE966" s="1508"/>
      <c r="AF966" s="1508"/>
      <c r="AG966" s="1508"/>
      <c r="AH966" s="1508"/>
      <c r="AI966" s="1508"/>
      <c r="AJ966" s="1508"/>
      <c r="AK966" s="1508"/>
      <c r="AL966" s="1508"/>
      <c r="AM966" s="1508"/>
      <c r="AN966" s="1508"/>
      <c r="AO966" s="1508"/>
      <c r="AP966" s="1508"/>
      <c r="AQ966" s="1508"/>
      <c r="AR966" s="1508"/>
      <c r="AS966" s="1508"/>
      <c r="AT966" s="1508"/>
      <c r="AU966" s="1508"/>
      <c r="AV966" s="1508"/>
      <c r="AW966" s="1508"/>
      <c r="AX966" s="1508"/>
      <c r="AY966" s="1508"/>
      <c r="AZ966" s="1508"/>
      <c r="BA966" s="1508"/>
      <c r="BB966" s="350"/>
      <c r="BC966" s="351"/>
      <c r="BE966" s="765"/>
    </row>
    <row r="967" spans="1:83" s="4" customFormat="1" ht="25.5" customHeight="1">
      <c r="A967" s="770"/>
      <c r="B967" s="349"/>
      <c r="C967" s="1508"/>
      <c r="D967" s="1508"/>
      <c r="E967" s="1508"/>
      <c r="F967" s="1508"/>
      <c r="G967" s="1508"/>
      <c r="H967" s="1508"/>
      <c r="I967" s="1508"/>
      <c r="J967" s="1508"/>
      <c r="K967" s="1508"/>
      <c r="L967" s="1508"/>
      <c r="M967" s="1508"/>
      <c r="N967" s="1508"/>
      <c r="O967" s="1508"/>
      <c r="P967" s="1508"/>
      <c r="Q967" s="1508"/>
      <c r="R967" s="1508"/>
      <c r="S967" s="1508"/>
      <c r="T967" s="1508"/>
      <c r="U967" s="1508"/>
      <c r="V967" s="1508"/>
      <c r="W967" s="1508"/>
      <c r="X967" s="1508"/>
      <c r="Y967" s="1508"/>
      <c r="Z967" s="1508"/>
      <c r="AA967" s="1508"/>
      <c r="AB967" s="1508"/>
      <c r="AC967" s="1508"/>
      <c r="AD967" s="1508"/>
      <c r="AE967" s="1508"/>
      <c r="AF967" s="1508"/>
      <c r="AG967" s="1508"/>
      <c r="AH967" s="1508"/>
      <c r="AI967" s="1508"/>
      <c r="AJ967" s="1508"/>
      <c r="AK967" s="1508"/>
      <c r="AL967" s="1508"/>
      <c r="AM967" s="1508"/>
      <c r="AN967" s="1508"/>
      <c r="AO967" s="1508"/>
      <c r="AP967" s="1508"/>
      <c r="AQ967" s="1508"/>
      <c r="AR967" s="1508"/>
      <c r="AS967" s="1508"/>
      <c r="AT967" s="1508"/>
      <c r="AU967" s="1508"/>
      <c r="AV967" s="1508"/>
      <c r="AW967" s="1508"/>
      <c r="AX967" s="1508"/>
      <c r="AY967" s="1508"/>
      <c r="AZ967" s="1508"/>
      <c r="BA967" s="1508"/>
      <c r="BB967" s="350"/>
      <c r="BC967" s="351"/>
      <c r="BE967" s="765"/>
    </row>
    <row r="968" spans="1:83" ht="15.75" customHeight="1">
      <c r="A968" s="770"/>
      <c r="B968" s="349"/>
      <c r="C968" s="1508"/>
      <c r="D968" s="1508"/>
      <c r="E968" s="1508"/>
      <c r="F968" s="1508"/>
      <c r="G968" s="1508"/>
      <c r="H968" s="1508"/>
      <c r="I968" s="1508"/>
      <c r="J968" s="1508"/>
      <c r="K968" s="1508"/>
      <c r="L968" s="1508"/>
      <c r="M968" s="1508"/>
      <c r="N968" s="1508"/>
      <c r="O968" s="1508"/>
      <c r="P968" s="1508"/>
      <c r="Q968" s="1508"/>
      <c r="R968" s="1508"/>
      <c r="S968" s="1508"/>
      <c r="T968" s="1508"/>
      <c r="U968" s="1508"/>
      <c r="V968" s="1508"/>
      <c r="W968" s="1508"/>
      <c r="X968" s="1508"/>
      <c r="Y968" s="1508"/>
      <c r="Z968" s="1508"/>
      <c r="AA968" s="1508"/>
      <c r="AB968" s="1508"/>
      <c r="AC968" s="1508"/>
      <c r="AD968" s="1508"/>
      <c r="AE968" s="1508"/>
      <c r="AF968" s="1508"/>
      <c r="AG968" s="1508"/>
      <c r="AH968" s="1508"/>
      <c r="AI968" s="1508"/>
      <c r="AJ968" s="1508"/>
      <c r="AK968" s="1508"/>
      <c r="AL968" s="1508"/>
      <c r="AM968" s="1508"/>
      <c r="AN968" s="1508"/>
      <c r="AO968" s="1508"/>
      <c r="AP968" s="1508"/>
      <c r="AQ968" s="1508"/>
      <c r="AR968" s="1508"/>
      <c r="AS968" s="1508"/>
      <c r="AT968" s="1508"/>
      <c r="AU968" s="1508"/>
      <c r="AV968" s="1508"/>
      <c r="AW968" s="1508"/>
      <c r="AX968" s="1508"/>
      <c r="AY968" s="1508"/>
      <c r="AZ968" s="1508"/>
      <c r="BA968" s="1508"/>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72" t="s">
        <v>578</v>
      </c>
      <c r="D969" s="1372"/>
      <c r="E969" s="1372"/>
      <c r="F969" s="1372"/>
      <c r="G969" s="1372"/>
      <c r="H969" s="1372"/>
      <c r="I969" s="1372"/>
      <c r="J969" s="1372"/>
      <c r="K969" s="1372"/>
      <c r="L969" s="1372"/>
      <c r="M969" s="1372"/>
      <c r="N969" s="1372"/>
      <c r="O969" s="1372"/>
      <c r="P969" s="1372"/>
      <c r="Q969" s="1372"/>
      <c r="R969" s="1372"/>
      <c r="S969" s="1372"/>
      <c r="T969" s="1372"/>
      <c r="U969" s="1372"/>
      <c r="V969" s="1372"/>
      <c r="W969" s="1372"/>
      <c r="X969" s="1372"/>
      <c r="Y969" s="1372"/>
      <c r="Z969" s="1372"/>
      <c r="AA969" s="1372"/>
      <c r="AB969" s="1372"/>
      <c r="AC969" s="1372"/>
      <c r="AD969" s="1372"/>
      <c r="AE969" s="1372"/>
      <c r="AF969" s="1372"/>
      <c r="AG969" s="1372"/>
      <c r="AH969" s="1372"/>
      <c r="AI969" s="1372"/>
      <c r="AJ969" s="1372"/>
      <c r="AK969" s="1372"/>
      <c r="AL969" s="1372"/>
      <c r="AM969" s="1372"/>
      <c r="AN969" s="1372"/>
      <c r="AO969" s="1372"/>
      <c r="AP969" s="1372"/>
      <c r="AQ969" s="1372"/>
      <c r="AR969" s="1372"/>
      <c r="AS969" s="1372"/>
      <c r="AT969" s="1372"/>
      <c r="AU969" s="1372"/>
      <c r="AV969" s="1372"/>
      <c r="AW969" s="1372"/>
      <c r="AX969" s="1372"/>
      <c r="AY969" s="1372"/>
      <c r="AZ969" s="1372"/>
      <c r="BA969" s="137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72"/>
      <c r="D970" s="1372"/>
      <c r="E970" s="1372"/>
      <c r="F970" s="1372"/>
      <c r="G970" s="1372"/>
      <c r="H970" s="1372"/>
      <c r="I970" s="1372"/>
      <c r="J970" s="1372"/>
      <c r="K970" s="1372"/>
      <c r="L970" s="1372"/>
      <c r="M970" s="1372"/>
      <c r="N970" s="1372"/>
      <c r="O970" s="1372"/>
      <c r="P970" s="1372"/>
      <c r="Q970" s="1372"/>
      <c r="R970" s="1372"/>
      <c r="S970" s="1372"/>
      <c r="T970" s="1372"/>
      <c r="U970" s="1372"/>
      <c r="V970" s="1372"/>
      <c r="W970" s="1372"/>
      <c r="X970" s="1372"/>
      <c r="Y970" s="1372"/>
      <c r="Z970" s="1372"/>
      <c r="AA970" s="1372"/>
      <c r="AB970" s="1372"/>
      <c r="AC970" s="1372"/>
      <c r="AD970" s="1372"/>
      <c r="AE970" s="1372"/>
      <c r="AF970" s="1372"/>
      <c r="AG970" s="1372"/>
      <c r="AH970" s="1372"/>
      <c r="AI970" s="1372"/>
      <c r="AJ970" s="1372"/>
      <c r="AK970" s="1372"/>
      <c r="AL970" s="1372"/>
      <c r="AM970" s="1372"/>
      <c r="AN970" s="1372"/>
      <c r="AO970" s="1372"/>
      <c r="AP970" s="1372"/>
      <c r="AQ970" s="1372"/>
      <c r="AR970" s="1372"/>
      <c r="AS970" s="1372"/>
      <c r="AT970" s="1372"/>
      <c r="AU970" s="1372"/>
      <c r="AV970" s="1372"/>
      <c r="AW970" s="1372"/>
      <c r="AX970" s="1372"/>
      <c r="AY970" s="1372"/>
      <c r="AZ970" s="1372"/>
      <c r="BA970" s="137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66:BA566"/>
    <mergeCell ref="AX487:BA487"/>
    <mergeCell ref="AX479:BA479"/>
    <mergeCell ref="AT562:AW562"/>
    <mergeCell ref="AD466:AG466"/>
    <mergeCell ref="AX508:BA508"/>
    <mergeCell ref="AS462:AV462"/>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461:BA461"/>
    <mergeCell ref="AL458:AO458"/>
    <mergeCell ref="AQ460:AW460"/>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22:BA22"/>
    <mergeCell ref="AX34:BA34"/>
    <mergeCell ref="AS18:AV18"/>
    <mergeCell ref="AX32:BA32"/>
    <mergeCell ref="AS53:AV53"/>
    <mergeCell ref="AP46:AV47"/>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X42:BA42"/>
    <mergeCell ref="AX43:BA43"/>
    <mergeCell ref="AX38:BA38"/>
    <mergeCell ref="AX40:BA40"/>
    <mergeCell ref="AS38:AV38"/>
    <mergeCell ref="AS32:AV32"/>
    <mergeCell ref="AN34:AO34"/>
    <mergeCell ref="AD34:AG34"/>
    <mergeCell ref="AX53:BA53"/>
    <mergeCell ref="AL43:AW43"/>
    <mergeCell ref="X49:AO49"/>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AC213:AE213"/>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AX273:BA273"/>
    <mergeCell ref="AX269:BA269"/>
    <mergeCell ref="AT276:AW276"/>
    <mergeCell ref="AI301:AM301"/>
    <mergeCell ref="AX278:BA278"/>
    <mergeCell ref="AX280:BA280"/>
    <mergeCell ref="AX284:BA284"/>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91:BA391"/>
    <mergeCell ref="AX362:BA362"/>
    <mergeCell ref="AC370:AF370"/>
    <mergeCell ref="AN365:AW365"/>
    <mergeCell ref="AO373:AW373"/>
    <mergeCell ref="AR376:AW376"/>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R422:AW422"/>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K137:AM137"/>
    <mergeCell ref="X145:AA145"/>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20:AA20"/>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J187:U187"/>
    <mergeCell ref="I195:N196"/>
    <mergeCell ref="J141:U141"/>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AK171:AL171"/>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AS88:AV88"/>
    <mergeCell ref="J102:U102"/>
    <mergeCell ref="AD102:AG102"/>
    <mergeCell ref="J92:U92"/>
    <mergeCell ref="J104:U104"/>
    <mergeCell ref="J167:U167"/>
    <mergeCell ref="X90:AA90"/>
    <mergeCell ref="X102:AA102"/>
    <mergeCell ref="AD96:AG96"/>
    <mergeCell ref="AP118:AV119"/>
    <mergeCell ref="J129:U129"/>
    <mergeCell ref="AJ110:AL110"/>
    <mergeCell ref="X106:AA106"/>
    <mergeCell ref="J112:U112"/>
    <mergeCell ref="AS94:AV94"/>
    <mergeCell ref="AS125:AV125"/>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527:BA527"/>
    <mergeCell ref="AQ502:AW502"/>
    <mergeCell ref="AQ508:AW508"/>
    <mergeCell ref="AQ398:AW398"/>
    <mergeCell ref="AQ320:AW320"/>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R607:AW607"/>
    <mergeCell ref="AX468:BA468"/>
    <mergeCell ref="AX499:BA499"/>
    <mergeCell ref="AS312:AW312"/>
    <mergeCell ref="AX257:BA257"/>
    <mergeCell ref="AT235:AW235"/>
    <mergeCell ref="AP243:AW243"/>
    <mergeCell ref="AX229:BA229"/>
    <mergeCell ref="AP252:AW252"/>
    <mergeCell ref="AS181:AV181"/>
    <mergeCell ref="AX192:BA192"/>
    <mergeCell ref="AX187:BA187"/>
    <mergeCell ref="AX189:BA189"/>
    <mergeCell ref="AX213:BA213"/>
    <mergeCell ref="AP250:AW250"/>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AO527:AW527"/>
    <mergeCell ref="AQ595:AW595"/>
    <mergeCell ref="R685:U685"/>
    <mergeCell ref="X630:Z630"/>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W284:X284"/>
    <mergeCell ref="AI312:AL312"/>
    <mergeCell ref="AC344:AF344"/>
    <mergeCell ref="AA346:AB346"/>
    <mergeCell ref="AC280:AG280"/>
    <mergeCell ref="AT284:AW284"/>
    <mergeCell ref="AR414:AW414"/>
    <mergeCell ref="AC272:AG272"/>
    <mergeCell ref="U266:Z266"/>
    <mergeCell ref="AB408:AH408"/>
    <mergeCell ref="AX384:BA384"/>
    <mergeCell ref="W272:X272"/>
    <mergeCell ref="AX346:BA346"/>
    <mergeCell ref="AX342:BA342"/>
    <mergeCell ref="AI293:AM293"/>
    <mergeCell ref="AC334:AF334"/>
    <mergeCell ref="AJ406:AK406"/>
    <mergeCell ref="AJ410:AK410"/>
    <mergeCell ref="AX276:BA276"/>
    <mergeCell ref="AX274:BA274"/>
    <mergeCell ref="AC274:AG274"/>
    <mergeCell ref="AC362:AF362"/>
    <mergeCell ref="AI280:AL280"/>
    <mergeCell ref="AI284:AL284"/>
    <mergeCell ref="AR406:AW406"/>
    <mergeCell ref="AS403:AW403"/>
    <mergeCell ref="W278:X278"/>
    <mergeCell ref="AI278:AL278"/>
    <mergeCell ref="AT278:AW278"/>
    <mergeCell ref="AI299:AM299"/>
    <mergeCell ref="AN299:AW299"/>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Y474:Z474"/>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Q444:AH444"/>
    <mergeCell ref="AP441:AV442"/>
    <mergeCell ref="AQ504:AW504"/>
    <mergeCell ref="C515:I516"/>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B395:AH395"/>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222250</xdr:colOff>
                    <xdr:row>952</xdr:row>
                    <xdr:rowOff>12700</xdr:rowOff>
                  </from>
                  <to>
                    <xdr:col>52</xdr:col>
                    <xdr:colOff>228600</xdr:colOff>
                    <xdr:row>954</xdr:row>
                    <xdr:rowOff>184150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69850</xdr:colOff>
                    <xdr:row>3</xdr:row>
                    <xdr:rowOff>38100</xdr:rowOff>
                  </from>
                  <to>
                    <xdr:col>42</xdr:col>
                    <xdr:colOff>184150</xdr:colOff>
                    <xdr:row>3</xdr:row>
                    <xdr:rowOff>241300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133350</xdr:colOff>
                    <xdr:row>3</xdr:row>
                    <xdr:rowOff>50800</xdr:rowOff>
                  </from>
                  <to>
                    <xdr:col>52</xdr:col>
                    <xdr:colOff>50800</xdr:colOff>
                    <xdr:row>3</xdr:row>
                    <xdr:rowOff>247650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146050</xdr:colOff>
                    <xdr:row>999</xdr:row>
                    <xdr:rowOff>127000</xdr:rowOff>
                  </from>
                  <to>
                    <xdr:col>56</xdr:col>
                    <xdr:colOff>31750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abSelected="1" workbookViewId="0">
      <selection activeCell="O29" sqref="O29:U29"/>
    </sheetView>
  </sheetViews>
  <sheetFormatPr defaultColWidth="0" defaultRowHeight="16.5" customHeight="1" zeroHeight="1"/>
  <cols>
    <col min="1" max="1" width="2" style="366" customWidth="1"/>
    <col min="2" max="2" width="2.26953125" style="366" customWidth="1"/>
    <col min="3" max="9" width="4.26953125" style="366" customWidth="1"/>
    <col min="10" max="10" width="1.453125" style="366" customWidth="1"/>
    <col min="11" max="11" width="0.81640625" style="366" customWidth="1"/>
    <col min="12" max="21" width="3.81640625" style="366" customWidth="1"/>
    <col min="22" max="22" width="0.81640625" style="366" customWidth="1"/>
    <col min="23" max="23" width="1.453125" style="366" customWidth="1"/>
    <col min="24" max="24" width="0.81640625" style="366" customWidth="1"/>
    <col min="25" max="25" width="3.81640625" style="366" customWidth="1"/>
    <col min="26" max="26" width="4" style="366" customWidth="1"/>
    <col min="27" max="34" width="3.81640625" style="366" customWidth="1"/>
    <col min="35" max="35" width="0.81640625" style="366" customWidth="1"/>
    <col min="36" max="36" width="1.453125" style="366" customWidth="1"/>
    <col min="37" max="37" width="0.81640625" style="366" customWidth="1"/>
    <col min="38" max="47" width="3.81640625" style="366" customWidth="1"/>
    <col min="48" max="48" width="0.81640625" style="366" customWidth="1"/>
    <col min="49" max="49" width="1.453125" style="366" customWidth="1"/>
    <col min="50" max="50" width="0.81640625" style="366" customWidth="1"/>
    <col min="51" max="53" width="3.81640625" style="366" customWidth="1"/>
    <col min="54" max="54" width="8" style="366" customWidth="1"/>
    <col min="55" max="55" width="2.54296875" style="366" customWidth="1"/>
    <col min="56" max="56" width="2.1796875" style="366" customWidth="1"/>
    <col min="57" max="57" width="2.26953125" style="366" customWidth="1"/>
    <col min="58" max="60" width="3.81640625" style="366" customWidth="1"/>
    <col min="61" max="61" width="0.81640625" style="366" customWidth="1"/>
    <col min="62" max="62" width="2.26953125" style="366" customWidth="1"/>
    <col min="63" max="63" width="2.54296875" style="366" customWidth="1"/>
    <col min="64" max="97" width="3.7265625" style="366" hidden="1" customWidth="1"/>
    <col min="98" max="16384" width="9.17968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591" t="s">
        <v>589</v>
      </c>
      <c r="BB3" s="1591"/>
      <c r="BC3" s="1591"/>
      <c r="BD3" s="1591"/>
      <c r="BE3" s="1591"/>
      <c r="BF3" s="1591"/>
      <c r="BG3" s="1591"/>
      <c r="BH3" s="1591"/>
      <c r="BI3" s="372"/>
      <c r="BJ3" s="373"/>
    </row>
    <row r="4" spans="2:62" ht="12" customHeight="1">
      <c r="B4" s="370"/>
      <c r="C4" s="371"/>
      <c r="D4" s="371"/>
      <c r="E4" s="371"/>
      <c r="F4" s="371"/>
      <c r="G4" s="371"/>
      <c r="H4" s="371"/>
      <c r="I4" s="371"/>
      <c r="J4" s="372"/>
      <c r="K4" s="372"/>
      <c r="L4" s="1592" t="s">
        <v>590</v>
      </c>
      <c r="M4" s="1592"/>
      <c r="N4" s="1592"/>
      <c r="O4" s="1592"/>
      <c r="P4" s="1592"/>
      <c r="Q4" s="1592"/>
      <c r="R4" s="1592"/>
      <c r="S4" s="1592"/>
      <c r="T4" s="1592"/>
      <c r="U4" s="1592"/>
      <c r="V4" s="1592"/>
      <c r="W4" s="1592"/>
      <c r="X4" s="1592"/>
      <c r="Y4" s="1592"/>
      <c r="Z4" s="1592"/>
      <c r="AA4" s="1592"/>
      <c r="AB4" s="1592"/>
      <c r="AC4" s="1592"/>
      <c r="AD4" s="1592"/>
      <c r="AE4" s="1592"/>
      <c r="AF4" s="1592"/>
      <c r="AG4" s="1592"/>
      <c r="AH4" s="1592"/>
      <c r="AI4" s="1592"/>
      <c r="AJ4" s="1592"/>
      <c r="AK4" s="1592"/>
      <c r="AL4" s="1592"/>
      <c r="AM4" s="1592"/>
      <c r="AN4" s="1592"/>
      <c r="AO4" s="1592"/>
      <c r="AP4" s="1592"/>
      <c r="AQ4" s="1592"/>
      <c r="AR4" s="1592"/>
      <c r="AS4" s="1592"/>
      <c r="AT4" s="1592"/>
      <c r="AU4" s="1592"/>
      <c r="AV4" s="1592"/>
      <c r="AW4" s="374"/>
      <c r="AX4" s="374"/>
      <c r="AY4" s="374"/>
      <c r="AZ4" s="374"/>
      <c r="BA4" s="1591"/>
      <c r="BB4" s="1591"/>
      <c r="BC4" s="1591"/>
      <c r="BD4" s="1591"/>
      <c r="BE4" s="1591"/>
      <c r="BF4" s="1591"/>
      <c r="BG4" s="1591"/>
      <c r="BH4" s="1591"/>
      <c r="BI4" s="374"/>
      <c r="BJ4" s="373"/>
    </row>
    <row r="5" spans="2:62" ht="44.25" customHeight="1">
      <c r="B5" s="370"/>
      <c r="C5" s="371"/>
      <c r="D5" s="371"/>
      <c r="E5" s="371"/>
      <c r="F5" s="371"/>
      <c r="G5" s="371"/>
      <c r="H5" s="371"/>
      <c r="I5" s="371"/>
      <c r="J5" s="372"/>
      <c r="K5" s="372"/>
      <c r="L5" s="1592"/>
      <c r="M5" s="1592"/>
      <c r="N5" s="1592"/>
      <c r="O5" s="1592"/>
      <c r="P5" s="1592"/>
      <c r="Q5" s="1592"/>
      <c r="R5" s="1592"/>
      <c r="S5" s="1592"/>
      <c r="T5" s="1592"/>
      <c r="U5" s="1592"/>
      <c r="V5" s="1592"/>
      <c r="W5" s="1592"/>
      <c r="X5" s="1592"/>
      <c r="Y5" s="1592"/>
      <c r="Z5" s="1592"/>
      <c r="AA5" s="1592"/>
      <c r="AB5" s="1592"/>
      <c r="AC5" s="1592"/>
      <c r="AD5" s="1592"/>
      <c r="AE5" s="1592"/>
      <c r="AF5" s="1592"/>
      <c r="AG5" s="1592"/>
      <c r="AH5" s="1592"/>
      <c r="AI5" s="1592"/>
      <c r="AJ5" s="1592"/>
      <c r="AK5" s="1592"/>
      <c r="AL5" s="1592"/>
      <c r="AM5" s="1592"/>
      <c r="AN5" s="1592"/>
      <c r="AO5" s="1592"/>
      <c r="AP5" s="1592"/>
      <c r="AQ5" s="1592"/>
      <c r="AR5" s="1592"/>
      <c r="AS5" s="1592"/>
      <c r="AT5" s="1592"/>
      <c r="AU5" s="1592"/>
      <c r="AV5" s="1592"/>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592"/>
      <c r="M6" s="1592"/>
      <c r="N6" s="1592"/>
      <c r="O6" s="1592"/>
      <c r="P6" s="1592"/>
      <c r="Q6" s="1592"/>
      <c r="R6" s="1592"/>
      <c r="S6" s="1592"/>
      <c r="T6" s="1592"/>
      <c r="U6" s="1592"/>
      <c r="V6" s="1592"/>
      <c r="W6" s="1592"/>
      <c r="X6" s="1592"/>
      <c r="Y6" s="1592"/>
      <c r="Z6" s="1592"/>
      <c r="AA6" s="1592"/>
      <c r="AB6" s="1592"/>
      <c r="AC6" s="1592"/>
      <c r="AD6" s="1592"/>
      <c r="AE6" s="1592"/>
      <c r="AF6" s="1592"/>
      <c r="AG6" s="1592"/>
      <c r="AH6" s="1592"/>
      <c r="AI6" s="1592"/>
      <c r="AJ6" s="1592"/>
      <c r="AK6" s="1592"/>
      <c r="AL6" s="1592"/>
      <c r="AM6" s="1592"/>
      <c r="AN6" s="1592"/>
      <c r="AO6" s="1592"/>
      <c r="AP6" s="1592"/>
      <c r="AQ6" s="1592"/>
      <c r="AR6" s="1592"/>
      <c r="AS6" s="1592"/>
      <c r="AT6" s="1592"/>
      <c r="AU6" s="1592"/>
      <c r="AV6" s="1592"/>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607" t="s">
        <v>591</v>
      </c>
      <c r="D11" s="1607"/>
      <c r="E11" s="1607"/>
      <c r="F11" s="1607"/>
      <c r="G11" s="1607"/>
      <c r="H11" s="1607"/>
      <c r="I11" s="1607"/>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607"/>
      <c r="D12" s="1607"/>
      <c r="E12" s="1607"/>
      <c r="F12" s="1607"/>
      <c r="G12" s="1607"/>
      <c r="H12" s="1607"/>
      <c r="I12" s="1607"/>
      <c r="J12" s="375"/>
      <c r="K12" s="397"/>
      <c r="L12" s="398" t="s">
        <v>121</v>
      </c>
      <c r="M12" s="399"/>
      <c r="N12" s="399"/>
      <c r="O12" s="399"/>
      <c r="P12" s="399"/>
      <c r="Q12" s="399"/>
      <c r="R12" s="1411">
        <f>'Control Panel'!T893</f>
        <v>93.96</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0">
        <f>'Control Panel'!E1300</f>
        <v>26.783999999999999</v>
      </c>
      <c r="BD12" s="1590"/>
      <c r="BE12" s="1590"/>
      <c r="BF12" s="1590"/>
      <c r="BG12" s="1590"/>
      <c r="BH12" s="1590"/>
      <c r="BI12" s="406"/>
      <c r="BJ12" s="373"/>
    </row>
    <row r="13" spans="2:62" ht="16.5" customHeight="1">
      <c r="B13" s="370"/>
      <c r="C13" s="1607"/>
      <c r="D13" s="1607"/>
      <c r="E13" s="1607"/>
      <c r="F13" s="1607"/>
      <c r="G13" s="1607"/>
      <c r="H13" s="1607"/>
      <c r="I13" s="1607"/>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65.599999999999994</v>
      </c>
      <c r="AF13" s="1594"/>
      <c r="AG13" s="1594"/>
      <c r="AH13" s="1594"/>
      <c r="AI13" s="401"/>
      <c r="AJ13" s="375"/>
      <c r="AK13" s="403"/>
      <c r="AL13" s="404" t="s">
        <v>73</v>
      </c>
      <c r="AM13" s="405"/>
      <c r="AN13" s="405"/>
      <c r="AO13" s="405"/>
      <c r="AP13" s="405"/>
      <c r="AQ13" s="405"/>
      <c r="AR13" s="1595">
        <f>'Control Panel'!G1208</f>
        <v>0</v>
      </c>
      <c r="AS13" s="1593"/>
      <c r="AT13" s="1593"/>
      <c r="AU13" s="1593"/>
      <c r="AV13" s="403"/>
      <c r="AW13" s="375"/>
      <c r="AX13" s="406"/>
      <c r="AY13" s="407" t="s">
        <v>133</v>
      </c>
      <c r="AZ13" s="408"/>
      <c r="BA13" s="408"/>
      <c r="BB13" s="408"/>
      <c r="BC13" s="1590">
        <f>IFERROR('Control Panel'!D1133,"Contact Us")</f>
        <v>0.43499999999999994</v>
      </c>
      <c r="BD13" s="1590"/>
      <c r="BE13" s="1590"/>
      <c r="BF13" s="1590"/>
      <c r="BG13" s="1590"/>
      <c r="BH13" s="1590"/>
      <c r="BI13" s="406"/>
      <c r="BJ13" s="373"/>
    </row>
    <row r="14" spans="2:62" ht="17.25" customHeight="1">
      <c r="B14" s="370"/>
      <c r="C14" s="1607"/>
      <c r="D14" s="1607"/>
      <c r="E14" s="1607"/>
      <c r="F14" s="1607"/>
      <c r="G14" s="1607"/>
      <c r="H14" s="1607"/>
      <c r="I14" s="1607"/>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0">
        <f>'Control Panel'!E1699</f>
        <v>0</v>
      </c>
      <c r="BD14" s="1590"/>
      <c r="BE14" s="1590"/>
      <c r="BF14" s="1590"/>
      <c r="BG14" s="1590"/>
      <c r="BH14" s="1590"/>
      <c r="BI14" s="406"/>
      <c r="BJ14" s="373"/>
    </row>
    <row r="15" spans="2:62" ht="16.5" customHeight="1">
      <c r="B15" s="370"/>
      <c r="C15" s="1607"/>
      <c r="D15" s="1607"/>
      <c r="E15" s="1607"/>
      <c r="F15" s="1607"/>
      <c r="G15" s="1607"/>
      <c r="H15" s="1607"/>
      <c r="I15" s="1607"/>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162</v>
      </c>
      <c r="AF15" s="1594">
        <f>'Pricing Calculator'!AX398</f>
        <v>162</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0">
        <f>'Pricing Calculator'!AX540</f>
        <v>0</v>
      </c>
      <c r="BD15" s="1590"/>
      <c r="BE15" s="1590"/>
      <c r="BF15" s="1590"/>
      <c r="BG15" s="1590"/>
      <c r="BH15" s="1590"/>
      <c r="BI15" s="406"/>
      <c r="BJ15" s="373"/>
    </row>
    <row r="16" spans="2:62" ht="16.5" customHeight="1">
      <c r="B16" s="370"/>
      <c r="C16" s="1607"/>
      <c r="D16" s="1607"/>
      <c r="E16" s="1607"/>
      <c r="F16" s="1607"/>
      <c r="G16" s="1607"/>
      <c r="H16" s="1607"/>
      <c r="I16" s="1607"/>
      <c r="J16" s="375"/>
      <c r="K16" s="397"/>
      <c r="L16" s="398" t="s">
        <v>3349</v>
      </c>
      <c r="M16" s="399"/>
      <c r="N16" s="399"/>
      <c r="O16" s="399"/>
      <c r="P16" s="399"/>
      <c r="Q16" s="399"/>
      <c r="R16" s="1604">
        <f>'Control Panel'!C948</f>
        <v>0</v>
      </c>
      <c r="S16" s="1411"/>
      <c r="T16" s="1411"/>
      <c r="U16" s="1411"/>
      <c r="V16" s="400"/>
      <c r="W16" s="375"/>
      <c r="X16" s="401"/>
      <c r="Y16" s="1306" t="s">
        <v>141</v>
      </c>
      <c r="Z16" s="402"/>
      <c r="AA16" s="402"/>
      <c r="AB16" s="402"/>
      <c r="AC16" s="402"/>
      <c r="AD16" s="402"/>
      <c r="AE16" s="1605">
        <f>'Control Panel'!K1522</f>
        <v>0</v>
      </c>
      <c r="AF16" s="1605"/>
      <c r="AG16" s="1605"/>
      <c r="AH16" s="1605"/>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0">
        <f>'Pricing Calculator'!AX610</f>
        <v>0</v>
      </c>
      <c r="BD16" s="1590"/>
      <c r="BE16" s="1590"/>
      <c r="BF16" s="1590"/>
      <c r="BG16" s="1590"/>
      <c r="BH16" s="1590"/>
      <c r="BI16" s="406"/>
      <c r="BJ16" s="373"/>
    </row>
    <row r="17" spans="2:62" ht="16.5" customHeight="1">
      <c r="B17" s="370"/>
      <c r="C17" s="1607"/>
      <c r="D17" s="1607"/>
      <c r="E17" s="1607"/>
      <c r="F17" s="1607"/>
      <c r="G17" s="1607"/>
      <c r="H17" s="1607"/>
      <c r="I17" s="1607"/>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0">
        <f>'Control Panel'!E1306</f>
        <v>0</v>
      </c>
      <c r="BD17" s="1590"/>
      <c r="BE17" s="1590"/>
      <c r="BF17" s="1590"/>
      <c r="BG17" s="1590"/>
      <c r="BH17" s="1590"/>
      <c r="BI17" s="406"/>
      <c r="BJ17" s="373"/>
    </row>
    <row r="18" spans="2:62" ht="15.75" customHeight="1">
      <c r="B18" s="370"/>
      <c r="C18" s="1607"/>
      <c r="D18" s="1607"/>
      <c r="E18" s="1607"/>
      <c r="F18" s="1607"/>
      <c r="G18" s="1607"/>
      <c r="H18" s="1607"/>
      <c r="I18" s="1607"/>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0">
        <f>'Control Panel'!F1708</f>
        <v>0</v>
      </c>
      <c r="BD18" s="1590"/>
      <c r="BE18" s="1590"/>
      <c r="BF18" s="1590"/>
      <c r="BG18" s="1590"/>
      <c r="BH18" s="1590">
        <f>'Control Panel'!F1708</f>
        <v>0</v>
      </c>
      <c r="BI18" s="406"/>
      <c r="BJ18" s="373"/>
    </row>
    <row r="19" spans="2:62" ht="15.75" customHeight="1">
      <c r="B19" s="370"/>
      <c r="C19" s="1416">
        <f>O29+AB29+AO29+BB29</f>
        <v>348.779</v>
      </c>
      <c r="D19" s="1416"/>
      <c r="E19" s="1416"/>
      <c r="F19" s="1416"/>
      <c r="G19" s="1416"/>
      <c r="H19" s="1416"/>
      <c r="I19" s="1416"/>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0">
        <f>IF('Pricing Calculator'!AX623="Not Available", "Not Available", ('Pricing Calculator'!AX623+'Pricing Calculator'!AX632))</f>
        <v>0</v>
      </c>
      <c r="BD19" s="1590"/>
      <c r="BE19" s="1590"/>
      <c r="BF19" s="1590"/>
      <c r="BG19" s="1590"/>
      <c r="BH19" s="1590"/>
      <c r="BI19" s="406"/>
      <c r="BJ19" s="373"/>
    </row>
    <row r="20" spans="2:62" ht="15.75" customHeight="1">
      <c r="B20" s="370"/>
      <c r="C20" s="1416"/>
      <c r="D20" s="1416"/>
      <c r="E20" s="1416"/>
      <c r="F20" s="1416"/>
      <c r="G20" s="1416"/>
      <c r="H20" s="1416"/>
      <c r="I20" s="1416"/>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599"/>
      <c r="BD20" s="1599"/>
      <c r="BE20" s="1599"/>
      <c r="BF20" s="1599"/>
      <c r="BG20" s="1599"/>
      <c r="BH20" s="1599"/>
      <c r="BI20" s="418"/>
      <c r="BJ20" s="373"/>
    </row>
    <row r="21" spans="2:62" ht="15.75" customHeight="1">
      <c r="B21" s="370"/>
      <c r="C21" s="1608"/>
      <c r="D21" s="1608"/>
      <c r="E21" s="1608"/>
      <c r="F21" s="1608"/>
      <c r="G21" s="1608"/>
      <c r="H21" s="1608"/>
      <c r="I21" s="1608"/>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599"/>
      <c r="BD21" s="1599"/>
      <c r="BE21" s="1599"/>
      <c r="BF21" s="1599"/>
      <c r="BG21" s="1599"/>
      <c r="BH21" s="1599"/>
      <c r="BI21" s="418"/>
      <c r="BJ21" s="373"/>
    </row>
    <row r="22" spans="2:62" ht="15.75" customHeight="1">
      <c r="B22" s="370"/>
      <c r="C22" s="1608"/>
      <c r="D22" s="1608"/>
      <c r="E22" s="1608"/>
      <c r="F22" s="1608"/>
      <c r="G22" s="1608"/>
      <c r="H22" s="1608"/>
      <c r="I22" s="1608"/>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0">
        <f>'Pricing Calculator'!AX905</f>
        <v>0</v>
      </c>
      <c r="BD22" s="1590"/>
      <c r="BE22" s="1590"/>
      <c r="BF22" s="1590"/>
      <c r="BG22" s="1590"/>
      <c r="BH22" s="1590"/>
      <c r="BI22" s="418"/>
      <c r="BJ22" s="373"/>
    </row>
    <row r="23" spans="2:62" ht="15.75" customHeight="1">
      <c r="B23" s="370"/>
      <c r="C23" s="1608"/>
      <c r="D23" s="1608"/>
      <c r="E23" s="1608"/>
      <c r="F23" s="1608"/>
      <c r="G23" s="1608"/>
      <c r="H23" s="1608"/>
      <c r="I23" s="1608"/>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599"/>
      <c r="BD23" s="1599"/>
      <c r="BE23" s="1599"/>
      <c r="BF23" s="1599"/>
      <c r="BG23" s="1599"/>
      <c r="BH23" s="1599"/>
      <c r="BI23" s="418"/>
      <c r="BJ23" s="373"/>
    </row>
    <row r="24" spans="2:62" ht="15.75" customHeight="1">
      <c r="B24" s="370"/>
      <c r="C24" s="1608"/>
      <c r="D24" s="1608"/>
      <c r="E24" s="1608"/>
      <c r="F24" s="1608"/>
      <c r="G24" s="1608"/>
      <c r="H24" s="1608"/>
      <c r="I24" s="1608"/>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0">
        <f>'Pricing Calculator'!AX932</f>
        <v>0</v>
      </c>
      <c r="BD24" s="1590"/>
      <c r="BE24" s="1590"/>
      <c r="BF24" s="1590"/>
      <c r="BG24" s="1590"/>
      <c r="BH24" s="1590"/>
      <c r="BI24" s="418"/>
      <c r="BJ24" s="373"/>
    </row>
    <row r="25" spans="2:62" ht="15.75" customHeight="1">
      <c r="B25" s="370"/>
      <c r="C25" s="1608"/>
      <c r="D25" s="1608"/>
      <c r="E25" s="1608"/>
      <c r="F25" s="1608"/>
      <c r="G25" s="1608"/>
      <c r="H25" s="1608"/>
      <c r="I25" s="1608"/>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6" t="str">
        <f>'Pricing Calculator'!AX858</f>
        <v>Not Available</v>
      </c>
      <c r="AS25" s="1606"/>
      <c r="AT25" s="1606"/>
      <c r="AU25" s="1606"/>
      <c r="AV25" s="416"/>
      <c r="AW25" s="375"/>
      <c r="AX25" s="418"/>
      <c r="AY25" s="394" t="s">
        <v>11</v>
      </c>
      <c r="AZ25" s="856"/>
      <c r="BA25" s="856"/>
      <c r="BB25" s="856"/>
      <c r="BC25" s="1598"/>
      <c r="BD25" s="1598"/>
      <c r="BE25" s="1598"/>
      <c r="BF25" s="1598"/>
      <c r="BG25" s="1598"/>
      <c r="BH25" s="1598"/>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6">
        <f>'Pricing Calculator'!AX879</f>
        <v>0</v>
      </c>
      <c r="AS26" s="1606"/>
      <c r="AT26" s="1606"/>
      <c r="AU26" s="1606"/>
      <c r="AV26" s="416"/>
      <c r="AW26" s="375"/>
      <c r="AX26" s="418"/>
      <c r="AY26" s="407" t="s">
        <v>11</v>
      </c>
      <c r="AZ26" s="419"/>
      <c r="BA26" s="419"/>
      <c r="BB26" s="419"/>
      <c r="BC26" s="1590">
        <f>'Control Panel'!E1150</f>
        <v>0</v>
      </c>
      <c r="BD26" s="1590"/>
      <c r="BE26" s="1590"/>
      <c r="BF26" s="1590"/>
      <c r="BG26" s="1590"/>
      <c r="BH26" s="1590"/>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4">
        <f>SUM(R12:U21)</f>
        <v>93.96</v>
      </c>
      <c r="P29" s="1414"/>
      <c r="Q29" s="1414"/>
      <c r="R29" s="1414"/>
      <c r="S29" s="1414"/>
      <c r="T29" s="1414"/>
      <c r="U29" s="1415"/>
      <c r="V29" s="424"/>
      <c r="W29" s="375"/>
      <c r="X29" s="425"/>
      <c r="Y29" s="426" t="s">
        <v>147</v>
      </c>
      <c r="Z29" s="427"/>
      <c r="AA29" s="427"/>
      <c r="AB29" s="1600">
        <f>SUM(AF12,AE13,AE14,AE15,AE16,AE17,AE18,AE19,AE20,AE21,AE22,AE23,AE24,AE25)</f>
        <v>227.6</v>
      </c>
      <c r="AC29" s="1600"/>
      <c r="AD29" s="1600"/>
      <c r="AE29" s="1600"/>
      <c r="AF29" s="1600"/>
      <c r="AG29" s="1600"/>
      <c r="AH29" s="1601"/>
      <c r="AI29" s="425"/>
      <c r="AJ29" s="375"/>
      <c r="AK29" s="428"/>
      <c r="AL29" s="429" t="s">
        <v>147</v>
      </c>
      <c r="AM29" s="430"/>
      <c r="AN29" s="430"/>
      <c r="AO29" s="1602">
        <f>SUM(AR12:AU26)</f>
        <v>0</v>
      </c>
      <c r="AP29" s="1602"/>
      <c r="AQ29" s="1602"/>
      <c r="AR29" s="1602"/>
      <c r="AS29" s="1602"/>
      <c r="AT29" s="1602"/>
      <c r="AU29" s="1603"/>
      <c r="AV29" s="428"/>
      <c r="AW29" s="375"/>
      <c r="AX29" s="431"/>
      <c r="AY29" s="432" t="s">
        <v>147</v>
      </c>
      <c r="AZ29" s="433"/>
      <c r="BA29" s="433"/>
      <c r="BB29" s="1596">
        <f>SUM(BC12:BH26)</f>
        <v>27.218999999999998</v>
      </c>
      <c r="BC29" s="1596"/>
      <c r="BD29" s="1596"/>
      <c r="BE29" s="1596"/>
      <c r="BF29" s="1596"/>
      <c r="BG29" s="1596"/>
      <c r="BH29" s="1597"/>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72" t="s">
        <v>605</v>
      </c>
      <c r="D33" s="1372"/>
      <c r="E33" s="1372"/>
      <c r="F33" s="1372"/>
      <c r="G33" s="1372"/>
      <c r="H33" s="1372"/>
      <c r="I33" s="1372"/>
      <c r="J33" s="1372"/>
      <c r="K33" s="1372"/>
      <c r="L33" s="1372"/>
      <c r="M33" s="1372"/>
      <c r="N33" s="1372"/>
      <c r="O33" s="1372"/>
      <c r="P33" s="1372"/>
      <c r="Q33" s="1372"/>
      <c r="R33" s="1372"/>
      <c r="S33" s="1372"/>
      <c r="T33" s="1372"/>
      <c r="U33" s="1372"/>
      <c r="V33" s="1372"/>
      <c r="W33" s="1372"/>
      <c r="X33" s="1372"/>
      <c r="Y33" s="1372"/>
      <c r="Z33" s="1372"/>
      <c r="AA33" s="1372"/>
      <c r="AB33" s="1372"/>
      <c r="AC33" s="1372"/>
      <c r="AD33" s="1372"/>
      <c r="AE33" s="1372"/>
      <c r="AF33" s="1372"/>
      <c r="AG33" s="1372"/>
      <c r="AH33" s="1372"/>
      <c r="AI33" s="1372"/>
      <c r="AJ33" s="1372"/>
      <c r="AK33" s="1372"/>
      <c r="AL33" s="1372"/>
      <c r="AM33" s="1372"/>
      <c r="AN33" s="1372"/>
      <c r="AO33" s="1372"/>
      <c r="AP33" s="1372"/>
      <c r="AQ33" s="1372"/>
      <c r="AR33" s="1372"/>
      <c r="AS33" s="1372"/>
      <c r="AT33" s="1372"/>
      <c r="AU33" s="1372"/>
      <c r="AV33" s="1372"/>
      <c r="AW33" s="1372"/>
      <c r="AX33" s="1372"/>
      <c r="AY33" s="1372"/>
      <c r="AZ33" s="1372"/>
      <c r="BA33" s="1372"/>
      <c r="BB33" s="1372"/>
      <c r="BC33" s="1372"/>
      <c r="BD33" s="1372"/>
      <c r="BE33" s="1372"/>
      <c r="BF33" s="1372"/>
      <c r="BG33" s="1372"/>
      <c r="BH33" s="1372"/>
      <c r="BI33" s="451"/>
      <c r="BJ33" s="451"/>
    </row>
    <row r="34" spans="2:62" ht="12" hidden="1" customHeight="1">
      <c r="B34" s="451"/>
      <c r="C34" s="1372"/>
      <c r="D34" s="1372"/>
      <c r="E34" s="1372"/>
      <c r="F34" s="1372"/>
      <c r="G34" s="1372"/>
      <c r="H34" s="1372"/>
      <c r="I34" s="1372"/>
      <c r="J34" s="1372"/>
      <c r="K34" s="1372"/>
      <c r="L34" s="1372"/>
      <c r="M34" s="1372"/>
      <c r="N34" s="1372"/>
      <c r="O34" s="1372"/>
      <c r="P34" s="1372"/>
      <c r="Q34" s="1372"/>
      <c r="R34" s="1372"/>
      <c r="S34" s="1372"/>
      <c r="T34" s="1372"/>
      <c r="U34" s="1372"/>
      <c r="V34" s="1372"/>
      <c r="W34" s="1372"/>
      <c r="X34" s="1372"/>
      <c r="Y34" s="1372"/>
      <c r="Z34" s="1372"/>
      <c r="AA34" s="1372"/>
      <c r="AB34" s="1372"/>
      <c r="AC34" s="1372"/>
      <c r="AD34" s="1372"/>
      <c r="AE34" s="1372"/>
      <c r="AF34" s="1372"/>
      <c r="AG34" s="1372"/>
      <c r="AH34" s="1372"/>
      <c r="AI34" s="1372"/>
      <c r="AJ34" s="1372"/>
      <c r="AK34" s="1372"/>
      <c r="AL34" s="1372"/>
      <c r="AM34" s="1372"/>
      <c r="AN34" s="1372"/>
      <c r="AO34" s="1372"/>
      <c r="AP34" s="1372"/>
      <c r="AQ34" s="1372"/>
      <c r="AR34" s="1372"/>
      <c r="AS34" s="1372"/>
      <c r="AT34" s="1372"/>
      <c r="AU34" s="1372"/>
      <c r="AV34" s="1372"/>
      <c r="AW34" s="1372"/>
      <c r="AX34" s="1372"/>
      <c r="AY34" s="1372"/>
      <c r="AZ34" s="1372"/>
      <c r="BA34" s="1372"/>
      <c r="BB34" s="1372"/>
      <c r="BC34" s="1372"/>
      <c r="BD34" s="1372"/>
      <c r="BE34" s="1372"/>
      <c r="BF34" s="1372"/>
      <c r="BG34" s="1372"/>
      <c r="BH34" s="137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50800</xdr:rowOff>
                  </from>
                  <to>
                    <xdr:col>57</xdr:col>
                    <xdr:colOff>247650</xdr:colOff>
                    <xdr:row>6</xdr:row>
                    <xdr:rowOff>50800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796875" defaultRowHeight="16.5"/>
  <cols>
    <col min="1" max="2" width="1.26953125" style="821" customWidth="1"/>
    <col min="3" max="3" width="3.26953125" style="825" customWidth="1"/>
    <col min="4" max="4" width="17" style="821" customWidth="1"/>
    <col min="5" max="5" width="15.7265625" style="938" customWidth="1"/>
    <col min="6" max="6" width="25.7265625" style="899" customWidth="1"/>
    <col min="7" max="7" width="83.54296875" style="938" customWidth="1"/>
    <col min="8" max="11" width="25.7265625" style="821" hidden="1" customWidth="1"/>
    <col min="12" max="12" width="50.7265625" style="821" hidden="1" customWidth="1"/>
    <col min="13" max="14" width="2" style="821" customWidth="1"/>
    <col min="15" max="16384" width="9.17968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1">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17"/>
      <c r="D5" s="943"/>
      <c r="E5" s="942"/>
      <c r="F5" s="937"/>
      <c r="G5" s="825"/>
      <c r="N5" s="958"/>
    </row>
    <row r="6" spans="2:15" ht="20.149999999999999" customHeight="1">
      <c r="B6" s="958"/>
      <c r="C6" s="1617"/>
      <c r="D6" s="1633"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49999999999999" customHeight="1">
      <c r="B7" s="958"/>
      <c r="C7" s="1617"/>
      <c r="D7" s="1633"/>
      <c r="E7" s="1631"/>
      <c r="F7" s="941" t="str">
        <f>IF(OR('Control Panel'!S921="", 'Control Panel'!S921=0), "", 'Control Panel'!S921)</f>
        <v/>
      </c>
      <c r="G7" s="946" t="str">
        <f>IF(OR('Control Panel'!S921="", 'Control Panel'!S921=0), "", VLOOKUP('Control Panel'!S921,'Control Panel'!$O$3:$P$796, 2, FALSE))</f>
        <v/>
      </c>
      <c r="H7" s="825">
        <f>IF('Control Panel'!B884=0, "", 'Control Panel'!B884)</f>
        <v>1</v>
      </c>
      <c r="I7" s="825">
        <f>IF('Control Panel'!B884=0, "", 'Control Panel'!S884/H7)</f>
        <v>0.09</v>
      </c>
      <c r="J7" s="825">
        <f>IF('Control Panel'!B884=0, "", 'Control Panel'!S884*'Control Panel'!A884)</f>
        <v>66.959999999999994</v>
      </c>
      <c r="K7" s="825">
        <f>IF('Control Panel'!B884=0, "", 'Control Panel'!T884)</f>
        <v>66.959999999999994</v>
      </c>
      <c r="L7" s="825"/>
      <c r="M7" s="825"/>
      <c r="N7" s="958"/>
    </row>
    <row r="8" spans="2:15" ht="20.149999999999999" customHeight="1">
      <c r="B8" s="958"/>
      <c r="C8" s="1617"/>
      <c r="D8" s="1633"/>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49999999999999" customHeight="1">
      <c r="B9" s="958"/>
      <c r="C9" s="1617"/>
      <c r="D9" s="1633"/>
      <c r="E9" s="1631"/>
      <c r="F9" s="941" t="str">
        <f>IF(OR('Control Panel'!S923="", 'Control Panel'!S923=0), "", 'Control Panel'!S923)</f>
        <v/>
      </c>
      <c r="G9" s="946" t="str">
        <f>IF(OR('Control Panel'!S923="", 'Control Panel'!S923=0), "", VLOOKUP('Control Panel'!S923,'Control Panel'!$O$3:$P$796, 2, FALSE))</f>
        <v/>
      </c>
      <c r="H9" s="825">
        <f>IF('Control Panel'!B886=0, "", 'Control Panel'!B886)</f>
        <v>3</v>
      </c>
      <c r="I9" s="825">
        <f>IF('Control Panel'!B886=0, "", 'Control Panel'!S886/H9)</f>
        <v>0.36000000000000004</v>
      </c>
      <c r="J9" s="825">
        <f>IF('Control Panel'!B886=0, "", 'Control Panel'!S886*'Control Panel'!A886)</f>
        <v>27</v>
      </c>
      <c r="K9" s="825">
        <f>IF('Control Panel'!B886=0, "", 'Control Panel'!T886)</f>
        <v>27</v>
      </c>
      <c r="L9" s="825"/>
      <c r="M9" s="825"/>
      <c r="N9" s="958"/>
    </row>
    <row r="10" spans="2:15" ht="20.149999999999999" customHeight="1">
      <c r="B10" s="958"/>
      <c r="C10" s="1617"/>
      <c r="D10" s="1633"/>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49999999999999" customHeight="1">
      <c r="B11" s="958"/>
      <c r="C11" s="1617"/>
      <c r="D11" s="1633"/>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49999999999999" customHeight="1">
      <c r="B12" s="958"/>
      <c r="C12" s="1617"/>
      <c r="D12" s="1633"/>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49999999999999" customHeight="1">
      <c r="B13" s="958"/>
      <c r="C13" s="1617"/>
      <c r="D13" s="1633"/>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49999999999999" customHeight="1">
      <c r="B14" s="958"/>
      <c r="C14" s="1617"/>
      <c r="D14" s="1633"/>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49999999999999" customHeight="1" thickBot="1">
      <c r="B15" s="958"/>
      <c r="C15" s="1617"/>
      <c r="D15" s="1633"/>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49999999999999" customHeight="1">
      <c r="B16" s="958"/>
      <c r="C16" s="1617"/>
      <c r="D16" s="1633"/>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49999999999999" customHeight="1">
      <c r="B17" s="958"/>
      <c r="C17" s="1617"/>
      <c r="D17" s="1633"/>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49999999999999" customHeight="1">
      <c r="B18" s="958"/>
      <c r="C18" s="1617"/>
      <c r="D18" s="1633"/>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49999999999999" customHeight="1">
      <c r="B19" s="958"/>
      <c r="C19" s="1617"/>
      <c r="D19" s="1633"/>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49999999999999" customHeight="1">
      <c r="B20" s="958"/>
      <c r="C20" s="1617"/>
      <c r="D20" s="1633"/>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49999999999999" customHeight="1">
      <c r="B21" s="958"/>
      <c r="C21" s="1617"/>
      <c r="D21" s="1633"/>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49999999999999" customHeight="1">
      <c r="B22" s="958"/>
      <c r="C22" s="1617"/>
      <c r="D22" s="1633"/>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49999999999999" customHeight="1">
      <c r="B23" s="958"/>
      <c r="C23" s="1617"/>
      <c r="D23" s="1633"/>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49999999999999" customHeight="1">
      <c r="B24" s="958"/>
      <c r="C24" s="1617"/>
      <c r="D24" s="1633"/>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49999999999999" customHeight="1">
      <c r="B25" s="958"/>
      <c r="C25" s="1617"/>
      <c r="D25" s="1633"/>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49999999999999" customHeight="1">
      <c r="B26" s="958"/>
      <c r="C26" s="1617"/>
      <c r="D26" s="1633"/>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49999999999999" customHeight="1">
      <c r="B27" s="958"/>
      <c r="C27" s="1617"/>
      <c r="D27" s="1633"/>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49999999999999" customHeight="1">
      <c r="B28" s="958"/>
      <c r="C28" s="1617"/>
      <c r="D28" s="1633"/>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49999999999999" customHeight="1">
      <c r="B29" s="958"/>
      <c r="C29" s="1617"/>
      <c r="D29" s="1633"/>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49999999999999" customHeight="1">
      <c r="B30" s="958"/>
      <c r="C30" s="1617"/>
      <c r="D30" s="1633"/>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17"/>
      <c r="D31" s="1633"/>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17"/>
      <c r="D32" s="1633"/>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49999999999999" customHeight="1">
      <c r="B33" s="958"/>
      <c r="C33" s="1617"/>
      <c r="D33" s="1633"/>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49999999999999" customHeight="1">
      <c r="B34" s="958"/>
      <c r="C34" s="1617"/>
      <c r="D34" s="1633"/>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49999999999999" customHeight="1" thickBot="1">
      <c r="B35" s="958"/>
      <c r="C35" s="1617"/>
      <c r="D35" s="1633"/>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49999999999999" customHeight="1">
      <c r="B36" s="958"/>
      <c r="C36" s="1617"/>
      <c r="D36" s="1633"/>
      <c r="E36" s="1611"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49999999999999" customHeight="1">
      <c r="B37" s="958"/>
      <c r="C37" s="1617"/>
      <c r="D37" s="1633"/>
      <c r="E37" s="1611"/>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49999999999999" customHeight="1">
      <c r="B38" s="958"/>
      <c r="C38" s="1617"/>
      <c r="D38" s="1633"/>
      <c r="E38" s="1611"/>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49999999999999" customHeight="1">
      <c r="B39" s="958"/>
      <c r="C39" s="1617"/>
      <c r="D39" s="1633"/>
      <c r="E39" s="1611"/>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49999999999999" customHeight="1">
      <c r="B40" s="958"/>
      <c r="C40" s="1617"/>
      <c r="D40" s="1633"/>
      <c r="E40" s="1611"/>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49999999999999" customHeight="1">
      <c r="B41" s="958"/>
      <c r="C41" s="1617"/>
      <c r="D41" s="1633"/>
      <c r="E41" s="1611"/>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49999999999999" customHeight="1">
      <c r="B42" s="958"/>
      <c r="C42" s="1617"/>
      <c r="D42" s="1633"/>
      <c r="E42" s="1611"/>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49999999999999" customHeight="1">
      <c r="B43" s="958"/>
      <c r="C43" s="1617"/>
      <c r="D43" s="1633"/>
      <c r="E43" s="1611"/>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49999999999999" customHeight="1">
      <c r="B44" s="958"/>
      <c r="C44" s="1617"/>
      <c r="D44" s="1633"/>
      <c r="E44" s="1611"/>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49999999999999" customHeight="1">
      <c r="B45" s="958"/>
      <c r="C45" s="1617"/>
      <c r="D45" s="1633"/>
      <c r="E45" s="1611"/>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49999999999999" customHeight="1">
      <c r="B46" s="958"/>
      <c r="C46" s="1617"/>
      <c r="D46" s="1633"/>
      <c r="E46" s="1611"/>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49999999999999" customHeight="1">
      <c r="B47" s="958"/>
      <c r="C47" s="1617"/>
      <c r="D47" s="1633"/>
      <c r="E47" s="1611"/>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49999999999999" customHeight="1">
      <c r="B48" s="958"/>
      <c r="C48" s="1617"/>
      <c r="D48" s="1633"/>
      <c r="E48" s="1611"/>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49999999999999" customHeight="1">
      <c r="B49" s="958"/>
      <c r="C49" s="1617"/>
      <c r="D49" s="1633"/>
      <c r="E49" s="1611"/>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49999999999999" customHeight="1">
      <c r="B50" s="958"/>
      <c r="C50" s="1617"/>
      <c r="D50" s="1633"/>
      <c r="E50" s="1611"/>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49999999999999" customHeight="1">
      <c r="B51" s="958"/>
      <c r="C51" s="1617"/>
      <c r="D51" s="1633"/>
      <c r="E51" s="1611"/>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49999999999999" customHeight="1">
      <c r="B52" s="958"/>
      <c r="C52" s="1617"/>
      <c r="D52" s="1633"/>
      <c r="E52" s="1611"/>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49999999999999" customHeight="1">
      <c r="B53" s="958"/>
      <c r="C53" s="1617"/>
      <c r="D53" s="1633"/>
      <c r="E53" s="1611"/>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49999999999999" customHeight="1">
      <c r="B54" s="958"/>
      <c r="C54" s="1617"/>
      <c r="D54" s="1633"/>
      <c r="E54" s="1611"/>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49999999999999" customHeight="1" thickBot="1">
      <c r="B55" s="958"/>
      <c r="C55" s="1617"/>
      <c r="D55" s="1633"/>
      <c r="E55" s="1612"/>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49999999999999" customHeight="1">
      <c r="B56" s="958"/>
      <c r="C56" s="1617"/>
      <c r="D56" s="1633"/>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49999999999999" customHeight="1">
      <c r="B57" s="958"/>
      <c r="C57" s="1617"/>
      <c r="D57" s="1633"/>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49999999999999" customHeight="1">
      <c r="B58" s="958"/>
      <c r="C58" s="1617"/>
      <c r="D58" s="1633"/>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49999999999999" customHeight="1">
      <c r="B59" s="958"/>
      <c r="C59" s="1617"/>
      <c r="D59" s="1633"/>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49999999999999" customHeight="1">
      <c r="B60" s="958"/>
      <c r="C60" s="1617"/>
      <c r="D60" s="1633"/>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49999999999999" customHeight="1">
      <c r="B61" s="958"/>
      <c r="C61" s="1617"/>
      <c r="D61" s="1633"/>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49999999999999" customHeight="1">
      <c r="B62" s="958"/>
      <c r="C62" s="1617"/>
      <c r="D62" s="1633"/>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49999999999999" customHeight="1">
      <c r="B63" s="958"/>
      <c r="C63" s="1617"/>
      <c r="D63" s="1633"/>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49999999999999" customHeight="1">
      <c r="B64" s="958"/>
      <c r="C64" s="1617"/>
      <c r="D64" s="1633"/>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49999999999999" customHeight="1">
      <c r="B65" s="958"/>
      <c r="C65" s="1617"/>
      <c r="D65" s="1633"/>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49999999999999" customHeight="1">
      <c r="B66" s="958"/>
      <c r="C66" s="1617"/>
      <c r="D66" s="1633"/>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49999999999999" customHeight="1">
      <c r="B67" s="958"/>
      <c r="C67" s="1617"/>
      <c r="D67" s="1633"/>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49999999999999" customHeight="1">
      <c r="B68" s="958"/>
      <c r="C68" s="1617"/>
      <c r="D68" s="1633"/>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49999999999999" customHeight="1">
      <c r="B69" s="958"/>
      <c r="C69" s="1617"/>
      <c r="D69" s="1633"/>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49999999999999" customHeight="1">
      <c r="B70" s="958"/>
      <c r="C70" s="1617"/>
      <c r="D70" s="1633"/>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49999999999999" customHeight="1">
      <c r="B71" s="958"/>
      <c r="C71" s="1617"/>
      <c r="D71" s="1633"/>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49999999999999" customHeight="1">
      <c r="B72" s="958"/>
      <c r="C72" s="1617"/>
      <c r="D72" s="1633"/>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49999999999999" customHeight="1">
      <c r="B73" s="958"/>
      <c r="C73" s="1617"/>
      <c r="D73" s="1633"/>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49999999999999" customHeight="1">
      <c r="B74" s="958"/>
      <c r="C74" s="1617"/>
      <c r="D74" s="1633"/>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49999999999999" customHeight="1" thickBot="1">
      <c r="B75" s="958"/>
      <c r="C75" s="1617"/>
      <c r="D75" s="1633"/>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49999999999999" customHeight="1">
      <c r="B76" s="958"/>
      <c r="C76" s="1617"/>
      <c r="D76" s="1633"/>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49999999999999" customHeight="1" thickBot="1">
      <c r="B77" s="958"/>
      <c r="C77" s="1617"/>
      <c r="D77" s="1633"/>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49999999999999" customHeight="1">
      <c r="B78" s="958"/>
      <c r="C78" s="1617"/>
      <c r="D78" s="1633" t="s">
        <v>63</v>
      </c>
      <c r="E78" s="1624" t="s">
        <v>370</v>
      </c>
      <c r="F78" s="941" t="str">
        <f>IF('Control Panel'!M973=0, "Not Available", 'Control Panel'!M973)</f>
        <v/>
      </c>
      <c r="G78" s="948" t="str">
        <f>IF(OR('Control Panel'!M973="", 'Control Panel'!M973=0), "", VLOOKUP('Control Panel'!M973,'Control Panel'!$O$3:$P$861, 2, FALSE))</f>
        <v/>
      </c>
      <c r="N78" s="958"/>
    </row>
    <row r="79" spans="2:14" ht="20.149999999999999" customHeight="1">
      <c r="B79" s="958"/>
      <c r="C79" s="1617"/>
      <c r="D79" s="1633"/>
      <c r="E79" s="1625"/>
      <c r="F79" s="941" t="str">
        <f>IF('Control Panel'!M974=0, "Not Available", 'Control Panel'!M974)</f>
        <v/>
      </c>
      <c r="G79" s="946" t="str">
        <f>IF(OR('Control Panel'!M974="", 'Control Panel'!M974=0), "", VLOOKUP('Control Panel'!M974,'Control Panel'!$O$3:$P$861, 2, FALSE))</f>
        <v/>
      </c>
      <c r="N79" s="958"/>
    </row>
    <row r="80" spans="2:14" ht="20.149999999999999" customHeight="1">
      <c r="B80" s="958"/>
      <c r="C80" s="1617"/>
      <c r="D80" s="1633"/>
      <c r="E80" s="1625"/>
      <c r="F80" s="941" t="str">
        <f>IF('Control Panel'!M975=0, "Not Available", 'Control Panel'!M975)</f>
        <v/>
      </c>
      <c r="G80" s="946" t="str">
        <f>IF(OR('Control Panel'!M975="", 'Control Panel'!M975=0), "", VLOOKUP('Control Panel'!M975,'Control Panel'!$O$3:$P$861, 2, FALSE))</f>
        <v/>
      </c>
      <c r="N80" s="958"/>
    </row>
    <row r="81" spans="2:14" ht="20.149999999999999" customHeight="1">
      <c r="B81" s="958"/>
      <c r="C81" s="1617"/>
      <c r="D81" s="1633"/>
      <c r="E81" s="1625"/>
      <c r="F81" s="941" t="str">
        <f>IF('Control Panel'!M976=0, "Not Available", 'Control Panel'!M976)</f>
        <v/>
      </c>
      <c r="G81" s="946" t="str">
        <f>IF(OR('Control Panel'!M976="", 'Control Panel'!M976=0), "", VLOOKUP('Control Panel'!M976,'Control Panel'!$O$3:$P$861, 2, FALSE))</f>
        <v/>
      </c>
      <c r="N81" s="958"/>
    </row>
    <row r="82" spans="2:14" ht="20.149999999999999" customHeight="1">
      <c r="B82" s="958"/>
      <c r="C82" s="1617"/>
      <c r="D82" s="1633"/>
      <c r="E82" s="1625"/>
      <c r="F82" s="941" t="str">
        <f>IF('Control Panel'!M977=0, "Not Available", 'Control Panel'!M977)</f>
        <v/>
      </c>
      <c r="G82" s="946" t="str">
        <f>IF(OR('Control Panel'!M977="", 'Control Panel'!M977=0), "", VLOOKUP('Control Panel'!M977,'Control Panel'!$O$3:$P$861, 2, FALSE))</f>
        <v/>
      </c>
      <c r="N82" s="958"/>
    </row>
    <row r="83" spans="2:14" ht="20.149999999999999" customHeight="1">
      <c r="B83" s="958"/>
      <c r="C83" s="1617"/>
      <c r="D83" s="1633"/>
      <c r="E83" s="1625"/>
      <c r="F83" s="941" t="str">
        <f>IF('Control Panel'!M978=0, "Not Available", 'Control Panel'!M978)</f>
        <v/>
      </c>
      <c r="G83" s="946" t="str">
        <f>IF(OR('Control Panel'!M978="", 'Control Panel'!M978=0), "", VLOOKUP('Control Panel'!M978,'Control Panel'!$O$3:$P$861, 2, FALSE))</f>
        <v/>
      </c>
      <c r="N83" s="958"/>
    </row>
    <row r="84" spans="2:14" ht="20.149999999999999" customHeight="1">
      <c r="B84" s="958"/>
      <c r="C84" s="1617"/>
      <c r="D84" s="1633"/>
      <c r="E84" s="1625"/>
      <c r="F84" s="941" t="str">
        <f>IF('Control Panel'!M979=0, "Not Available", 'Control Panel'!M979)</f>
        <v/>
      </c>
      <c r="G84" s="946" t="str">
        <f>IF(OR('Control Panel'!M979="", 'Control Panel'!M979=0), "", VLOOKUP('Control Panel'!M979,'Control Panel'!$O$3:$P$861, 2, FALSE))</f>
        <v/>
      </c>
      <c r="N84" s="958"/>
    </row>
    <row r="85" spans="2:14" ht="20.149999999999999" customHeight="1">
      <c r="B85" s="958"/>
      <c r="C85" s="1617"/>
      <c r="D85" s="1633"/>
      <c r="E85" s="1625"/>
      <c r="F85" s="941" t="str">
        <f>IF('Control Panel'!M980=0, "Not Available", 'Control Panel'!M980)</f>
        <v/>
      </c>
      <c r="G85" s="946" t="str">
        <f>IF(OR('Control Panel'!M980="", 'Control Panel'!M980=0), "", VLOOKUP('Control Panel'!M980,'Control Panel'!$O$3:$P$861, 2, FALSE))</f>
        <v/>
      </c>
      <c r="N85" s="958"/>
    </row>
    <row r="86" spans="2:14" ht="20.149999999999999" customHeight="1">
      <c r="B86" s="958"/>
      <c r="C86" s="1617"/>
      <c r="D86" s="1633"/>
      <c r="E86" s="1625"/>
      <c r="F86" s="941" t="str">
        <f>IF('Control Panel'!M981=0, "Not Available", 'Control Panel'!M981)</f>
        <v/>
      </c>
      <c r="G86" s="946" t="str">
        <f>IF(OR('Control Panel'!M981="", 'Control Panel'!M981=0), "", VLOOKUP('Control Panel'!M981,'Control Panel'!$O$3:$P$861, 2, FALSE))</f>
        <v/>
      </c>
      <c r="N86" s="958"/>
    </row>
    <row r="87" spans="2:14" ht="20.149999999999999" customHeight="1">
      <c r="B87" s="958"/>
      <c r="C87" s="1617"/>
      <c r="D87" s="1633"/>
      <c r="E87" s="1626"/>
      <c r="F87" s="941" t="str">
        <f>IF('Control Panel'!M982=0, "Not Available", 'Control Panel'!M982)</f>
        <v/>
      </c>
      <c r="G87" s="946" t="str">
        <f>IF(OR('Control Panel'!M982="", 'Control Panel'!M982=0), "", VLOOKUP('Control Panel'!M982,'Control Panel'!$O$3:$P$861, 2, FALSE))</f>
        <v/>
      </c>
      <c r="N87" s="958"/>
    </row>
    <row r="88" spans="2:14" ht="20.149999999999999" customHeight="1">
      <c r="B88" s="958"/>
      <c r="C88" s="1617"/>
      <c r="D88" s="1633"/>
      <c r="E88" s="1624" t="s">
        <v>1308</v>
      </c>
      <c r="F88" s="945" t="str">
        <f>IF('Control Panel'!F995=0, "Not Available", 'Control Panel'!F995)</f>
        <v/>
      </c>
      <c r="G88" s="948" t="str">
        <f>IF(OR('Control Panel'!F995="", 'Control Panel'!F995=0), "", VLOOKUP('Control Panel'!F995,'Control Panel'!$O$3:$P$861, 2, FALSE))</f>
        <v/>
      </c>
      <c r="N88" s="958"/>
    </row>
    <row r="89" spans="2:14" ht="20.149999999999999" customHeight="1">
      <c r="B89" s="958"/>
      <c r="C89" s="1617"/>
      <c r="D89" s="1633"/>
      <c r="E89" s="1625"/>
      <c r="F89" s="941" t="str">
        <f>IF('Control Panel'!F997=0, "Not Available", 'Control Panel'!F997)</f>
        <v/>
      </c>
      <c r="G89" s="946" t="str">
        <f>IF(OR('Control Panel'!F997="", 'Control Panel'!F997=0), "", VLOOKUP('Control Panel'!F997,'Control Panel'!$O$3:$P$861, 2, FALSE))</f>
        <v/>
      </c>
      <c r="N89" s="958"/>
    </row>
    <row r="90" spans="2:14" ht="20.149999999999999" customHeight="1">
      <c r="B90" s="958"/>
      <c r="C90" s="1617"/>
      <c r="D90" s="1633"/>
      <c r="E90" s="1625"/>
      <c r="F90" s="941" t="str">
        <f>IF('Control Panel'!F999=0, "Not Available", 'Control Panel'!F999)</f>
        <v/>
      </c>
      <c r="G90" s="946" t="str">
        <f>IF(OR('Control Panel'!F999="", 'Control Panel'!F999=0), "", VLOOKUP('Control Panel'!F999,'Control Panel'!$O$3:$P$861, 2, FALSE))</f>
        <v/>
      </c>
      <c r="N90" s="958"/>
    </row>
    <row r="91" spans="2:14" ht="20.149999999999999" customHeight="1">
      <c r="B91" s="958"/>
      <c r="C91" s="1617"/>
      <c r="D91" s="1633"/>
      <c r="E91" s="1626"/>
      <c r="F91" s="944" t="str">
        <f>IF('Control Panel'!F1001=0, "Not Available", 'Control Panel'!F1001)</f>
        <v/>
      </c>
      <c r="G91" s="947" t="str">
        <f>IF(OR('Control Panel'!F1001="", 'Control Panel'!F1001=0), "", VLOOKUP('Control Panel'!F1001,'Control Panel'!$O$3:$P$861, 2, FALSE))</f>
        <v/>
      </c>
      <c r="N91" s="958"/>
    </row>
    <row r="92" spans="2:14" ht="20.149999999999999" customHeight="1">
      <c r="B92" s="958"/>
      <c r="C92" s="1617"/>
      <c r="D92" s="1633"/>
      <c r="E92" s="1624" t="s">
        <v>3231</v>
      </c>
      <c r="F92" s="941" t="str">
        <f>IF('Control Panel'!F1005=0, "Not Available", 'Control Panel'!F1005)</f>
        <v/>
      </c>
      <c r="G92" s="948" t="str">
        <f>IF(OR('Control Panel'!F1005="", 'Control Panel'!F1005=0), "", VLOOKUP('Control Panel'!F1005,'Control Panel'!$O$3:$P$861, 2, FALSE))</f>
        <v/>
      </c>
      <c r="N92" s="958"/>
    </row>
    <row r="93" spans="2:14" ht="20.149999999999999" customHeight="1">
      <c r="B93" s="958"/>
      <c r="C93" s="1617"/>
      <c r="D93" s="1633"/>
      <c r="E93" s="1625"/>
      <c r="F93" s="941" t="str">
        <f>IF('Control Panel'!F1006=0, "Not Available", 'Control Panel'!F1006)</f>
        <v/>
      </c>
      <c r="G93" s="946" t="str">
        <f>IF(OR('Control Panel'!F1006="", 'Control Panel'!F1006=0), "", VLOOKUP('Control Panel'!F1006,'Control Panel'!$O$3:$P$861, 2, FALSE))</f>
        <v/>
      </c>
      <c r="N93" s="958"/>
    </row>
    <row r="94" spans="2:14" ht="20.149999999999999" customHeight="1">
      <c r="B94" s="958"/>
      <c r="C94" s="1617"/>
      <c r="D94" s="1633"/>
      <c r="E94" s="1625"/>
      <c r="F94" s="941" t="str">
        <f>IF('Control Panel'!M1005=0, "Not Available", 'Control Panel'!M1005)</f>
        <v/>
      </c>
      <c r="G94" s="946" t="str">
        <f>IF(OR('Control Panel'!M1005="", 'Control Panel'!M1005=0), "", VLOOKUP('Control Panel'!M1005,'Control Panel'!$O$3:$P$861, 2, FALSE))</f>
        <v/>
      </c>
      <c r="N94" s="958"/>
    </row>
    <row r="95" spans="2:14" ht="20.149999999999999" customHeight="1">
      <c r="B95" s="958"/>
      <c r="C95" s="1617"/>
      <c r="D95" s="1633"/>
      <c r="E95" s="1626"/>
      <c r="F95" s="944" t="str">
        <f>IF('Control Panel'!M1006=0, "Not Available", 'Control Panel'!M1006)</f>
        <v/>
      </c>
      <c r="G95" s="947" t="str">
        <f>IF(OR('Control Panel'!M1006="", 'Control Panel'!M1006=0), "", VLOOKUP('Control Panel'!M1006,'Control Panel'!$O$3:$P$861, 2, FALSE))</f>
        <v/>
      </c>
      <c r="N95" s="958"/>
    </row>
    <row r="96" spans="2:14" ht="20.149999999999999" customHeight="1">
      <c r="B96" s="958"/>
      <c r="C96" s="1617"/>
      <c r="D96" s="1633" t="s">
        <v>4454</v>
      </c>
      <c r="E96" s="1624" t="s">
        <v>4454</v>
      </c>
      <c r="F96" s="941" t="str">
        <f>'Control Panel'!S865</f>
        <v/>
      </c>
      <c r="G96" s="946" t="str">
        <f>IF(OR('Control Panel'!S865="", 'Control Panel'!S865=0), "", VLOOKUP('Control Panel'!S865,'Control Panel'!$O$3:$P$861, 2, FALSE))</f>
        <v/>
      </c>
      <c r="N96" s="958"/>
    </row>
    <row r="97" spans="2:14" ht="20.149999999999999" customHeight="1">
      <c r="B97" s="958"/>
      <c r="C97" s="1617"/>
      <c r="D97" s="1633"/>
      <c r="E97" s="1625"/>
      <c r="F97" s="941" t="str">
        <f>'Control Panel'!S866</f>
        <v/>
      </c>
      <c r="G97" s="946" t="str">
        <f>IF(OR('Control Panel'!S866="", 'Control Panel'!S866=0), "", VLOOKUP('Control Panel'!S866,'Control Panel'!$O$3:$P$861, 2, FALSE))</f>
        <v/>
      </c>
      <c r="N97" s="958"/>
    </row>
    <row r="98" spans="2:14" ht="20.149999999999999" customHeight="1">
      <c r="B98" s="958"/>
      <c r="C98" s="1617"/>
      <c r="D98" s="1633"/>
      <c r="E98" s="1625"/>
      <c r="F98" s="941" t="str">
        <f>'Control Panel'!S867</f>
        <v/>
      </c>
      <c r="G98" s="946" t="str">
        <f>IF(OR('Control Panel'!S867="", 'Control Panel'!S867=0), "", VLOOKUP('Control Panel'!S867,'Control Panel'!$O$3:$P$861, 2, FALSE))</f>
        <v/>
      </c>
      <c r="N98" s="958"/>
    </row>
    <row r="99" spans="2:14" ht="20.149999999999999" customHeight="1">
      <c r="B99" s="958"/>
      <c r="C99" s="1617"/>
      <c r="D99" s="1633"/>
      <c r="E99" s="1625"/>
      <c r="F99" s="941" t="str">
        <f>'Control Panel'!Q873</f>
        <v/>
      </c>
      <c r="G99" s="946" t="str">
        <f>IF(OR('Control Panel'!Q873="", 'Control Panel'!Q873=0), "", VLOOKUP('Control Panel'!Q873,'Control Panel'!$O$3:$P$861, 2, FALSE))</f>
        <v/>
      </c>
      <c r="N99" s="958"/>
    </row>
    <row r="100" spans="2:14" ht="20.149999999999999" customHeight="1">
      <c r="B100" s="958"/>
      <c r="C100" s="1617"/>
      <c r="D100" s="1633"/>
      <c r="E100" s="1626"/>
      <c r="F100" s="944" t="str">
        <f>'Control Panel'!Q874</f>
        <v/>
      </c>
      <c r="G100" s="946" t="str">
        <f>IF(OR('Control Panel'!Q874="", 'Control Panel'!Q874=0), "", VLOOKUP('Control Panel'!Q874,'Control Panel'!$O$3:$P$861, 2, FALSE))</f>
        <v/>
      </c>
      <c r="N100" s="958"/>
    </row>
    <row r="101" spans="2:14" ht="30.75" customHeight="1">
      <c r="B101" s="958"/>
      <c r="C101" s="1617"/>
      <c r="D101" s="1633"/>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17"/>
      <c r="D102" s="1633"/>
      <c r="E102" s="1626"/>
      <c r="F102" s="944" t="str">
        <f>IF('Control Panel'!Q874=0, "Not Available", 'Control Panel'!Q874)</f>
        <v/>
      </c>
      <c r="G102" s="947" t="str">
        <f>IF(OR('Control Panel'!Q874="",'Control Panel'!Q874=0),  "", VLOOKUP('Control Panel'!Q874,'Control Panel'!$O$3:$P$861, 2, FALSE))</f>
        <v/>
      </c>
      <c r="N102" s="958"/>
    </row>
    <row r="103" spans="2:14" ht="20.149999999999999" customHeight="1">
      <c r="B103" s="958"/>
      <c r="C103" s="1617"/>
      <c r="D103" s="1627" t="s">
        <v>62</v>
      </c>
      <c r="E103" s="1610" t="s">
        <v>62</v>
      </c>
      <c r="F103" s="945" t="str">
        <f>IF('Control Panel'!I956=0, "Not Available", 'Control Panel'!I956)</f>
        <v/>
      </c>
      <c r="G103" s="948" t="str">
        <f>IF(OR('Control Panel'!I956="", 'Control Panel'!I956=0), "", VLOOKUP('Control Panel'!I956,'Control Panel'!$O$3:$P$861, 2, FALSE))</f>
        <v/>
      </c>
      <c r="N103" s="958"/>
    </row>
    <row r="104" spans="2:14" ht="20.149999999999999" customHeight="1">
      <c r="B104" s="958"/>
      <c r="C104" s="1617"/>
      <c r="D104" s="1627"/>
      <c r="E104" s="1611"/>
      <c r="F104" s="941" t="str">
        <f>IF('Control Panel'!I957=0, "Not Available", 'Control Panel'!I957)</f>
        <v/>
      </c>
      <c r="G104" s="946" t="str">
        <f>IF(OR('Control Panel'!I957="", 'Control Panel'!I957=0), "", VLOOKUP('Control Panel'!I957,'Control Panel'!$O$3:$P$861, 2, FALSE))</f>
        <v/>
      </c>
      <c r="N104" s="958"/>
    </row>
    <row r="105" spans="2:14" ht="20.149999999999999" customHeight="1">
      <c r="B105" s="958"/>
      <c r="C105" s="1617"/>
      <c r="D105" s="1627"/>
      <c r="E105" s="1611"/>
      <c r="F105" s="941" t="str">
        <f>IF('Control Panel'!I958=0, "Not Available", 'Control Panel'!I958)</f>
        <v/>
      </c>
      <c r="G105" s="946" t="str">
        <f>IF(OR('Control Panel'!I958="", 'Control Panel'!I958=0), "", VLOOKUP('Control Panel'!I958,'Control Panel'!$O$3:$P$861, 2, FALSE))</f>
        <v/>
      </c>
      <c r="N105" s="958"/>
    </row>
    <row r="106" spans="2:14" ht="20.149999999999999" customHeight="1">
      <c r="B106" s="958"/>
      <c r="C106" s="1617"/>
      <c r="D106" s="1634" t="s">
        <v>8</v>
      </c>
      <c r="E106" s="1610" t="s">
        <v>2995</v>
      </c>
      <c r="F106" s="945" t="str">
        <f>IF('Control Panel'!J1713=0, "Not Available", 'Control Panel'!J1713)</f>
        <v/>
      </c>
      <c r="G106" s="948" t="str">
        <f>IF('Control Panel'!J1713="", "", VLOOKUP('Control Panel'!J1713,'Control Panel'!$O$3:$P$861, 2, FALSE))</f>
        <v/>
      </c>
      <c r="N106" s="958"/>
    </row>
    <row r="107" spans="2:14" ht="20.149999999999999" customHeight="1">
      <c r="B107" s="958"/>
      <c r="C107" s="1617"/>
      <c r="D107" s="1634"/>
      <c r="E107" s="1611"/>
      <c r="F107" s="941" t="str">
        <f>IF('Control Panel'!J1715=0, "Not Available", 'Control Panel'!J1715)</f>
        <v/>
      </c>
      <c r="G107" s="946" t="str">
        <f>IF('Control Panel'!J1715="", "", VLOOKUP('Control Panel'!J1715,'Control Panel'!$O$3:$P$861, 2, FALSE))</f>
        <v/>
      </c>
      <c r="N107" s="958"/>
    </row>
    <row r="108" spans="2:14" ht="20.149999999999999" customHeight="1">
      <c r="B108" s="958"/>
      <c r="C108" s="1617"/>
      <c r="D108" s="1634"/>
      <c r="E108" s="1611"/>
      <c r="F108" s="941" t="str">
        <f>IF('Control Panel'!J1716=0, "Not Available", 'Control Panel'!J1716)</f>
        <v/>
      </c>
      <c r="G108" s="946" t="str">
        <f>IF('Control Panel'!J1716="", "", VLOOKUP('Control Panel'!J1716,'Control Panel'!$O$3:$P$861, 2, FALSE))</f>
        <v/>
      </c>
      <c r="N108" s="958"/>
    </row>
    <row r="109" spans="2:14" ht="20.149999999999999" customHeight="1">
      <c r="B109" s="958"/>
      <c r="C109" s="1617"/>
      <c r="D109" s="1634"/>
      <c r="E109" s="1611"/>
      <c r="F109" s="941" t="str">
        <f>IF('Control Panel'!J1717=0, "Not Available", 'Control Panel'!J1717)</f>
        <v/>
      </c>
      <c r="G109" s="946" t="str">
        <f>IF('Control Panel'!J1717="", "", VLOOKUP('Control Panel'!J1717,'Control Panel'!$O$3:$P$861, 2, FALSE))</f>
        <v/>
      </c>
      <c r="N109" s="958"/>
    </row>
    <row r="110" spans="2:14" ht="20.149999999999999" customHeight="1">
      <c r="B110" s="958"/>
      <c r="C110" s="1617"/>
      <c r="D110" s="1634"/>
      <c r="E110" s="1611"/>
      <c r="F110" s="941" t="str">
        <f>IF('Control Panel'!J1718=0, "Not Available", 'Control Panel'!J1718)</f>
        <v/>
      </c>
      <c r="G110" s="946" t="str">
        <f>IF('Control Panel'!J1718="", "", VLOOKUP('Control Panel'!J1718,'Control Panel'!$O$3:$P$861, 2, FALSE))</f>
        <v/>
      </c>
      <c r="N110" s="958"/>
    </row>
    <row r="111" spans="2:14" ht="20.149999999999999" customHeight="1">
      <c r="B111" s="958"/>
      <c r="C111" s="1617"/>
      <c r="D111" s="1634"/>
      <c r="E111" s="1611"/>
      <c r="F111" s="941" t="str">
        <f>IF('Control Panel'!J1719=0, "Not Available", 'Control Panel'!J1719)</f>
        <v/>
      </c>
      <c r="G111" s="946" t="str">
        <f>IF('Control Panel'!J1719="", "", VLOOKUP('Control Panel'!J1719,'Control Panel'!$O$3:$P$861, 2, FALSE))</f>
        <v/>
      </c>
      <c r="N111" s="958"/>
    </row>
    <row r="112" spans="2:14" ht="20.149999999999999" customHeight="1">
      <c r="B112" s="958"/>
      <c r="C112" s="1617"/>
      <c r="D112" s="1634"/>
      <c r="E112" s="1611"/>
      <c r="F112" s="941" t="str">
        <f>IF('Control Panel'!J1720=0, "Not Available", 'Control Panel'!J1720)</f>
        <v/>
      </c>
      <c r="G112" s="946" t="str">
        <f>IF('Control Panel'!J1720="", "", VLOOKUP('Control Panel'!J1720,'Control Panel'!$O$3:$P$861, 2, FALSE))</f>
        <v/>
      </c>
      <c r="N112" s="958"/>
    </row>
    <row r="113" spans="2:14" ht="20.149999999999999" customHeight="1">
      <c r="B113" s="958"/>
      <c r="C113" s="1617"/>
      <c r="D113" s="1634"/>
      <c r="E113" s="1611"/>
      <c r="F113" s="941" t="str">
        <f>IF('Control Panel'!J1721=0, "Not Available", 'Control Panel'!J1721)</f>
        <v/>
      </c>
      <c r="G113" s="946" t="str">
        <f>IF('Control Panel'!J1721="", "", VLOOKUP('Control Panel'!J1721,'Control Panel'!$O$3:$P$861, 2, FALSE))</f>
        <v/>
      </c>
      <c r="N113" s="958"/>
    </row>
    <row r="114" spans="2:14" ht="20.149999999999999" customHeight="1">
      <c r="B114" s="958"/>
      <c r="C114" s="1617"/>
      <c r="D114" s="1634"/>
      <c r="E114" s="1611"/>
      <c r="F114" s="941" t="str">
        <f>IF('Control Panel'!J1722=0, "Not Available", 'Control Panel'!J1722)</f>
        <v/>
      </c>
      <c r="G114" s="946" t="str">
        <f>IF('Control Panel'!J1722="", "", VLOOKUP('Control Panel'!J1722,'Control Panel'!$O$3:$P$861, 2, FALSE))</f>
        <v/>
      </c>
      <c r="N114" s="958"/>
    </row>
    <row r="115" spans="2:14" ht="20.149999999999999" hidden="1" customHeight="1">
      <c r="B115" s="958"/>
      <c r="C115" s="1617"/>
      <c r="D115" s="1634"/>
      <c r="E115" s="1611"/>
      <c r="F115" s="941" t="str">
        <f>IF('Control Panel'!J1723=0, "Not Available", 'Control Panel'!J1723)</f>
        <v>Not Available</v>
      </c>
      <c r="G115" s="946" t="str">
        <f>IF('Control Panel'!J1723="", "", VLOOKUP('Control Panel'!J1723,'Control Panel'!$O$3:$P$861, 2, FALSE))</f>
        <v/>
      </c>
      <c r="N115" s="958"/>
    </row>
    <row r="116" spans="2:14" ht="39.75" customHeight="1">
      <c r="B116" s="958"/>
      <c r="C116" s="1617"/>
      <c r="D116" s="1634"/>
      <c r="E116" s="1611" t="s">
        <v>4563</v>
      </c>
      <c r="F116" s="941" t="str">
        <f>IF('Control Panel'!K1727=0, "Not Available", 'Control Panel'!K1727)</f>
        <v/>
      </c>
      <c r="G116" s="946" t="str">
        <f>IF('Control Panel'!K1727="", "", VLOOKUP('Control Panel'!K1727,'Control Panel'!$O$3:$P$861, 2, FALSE))</f>
        <v/>
      </c>
      <c r="N116" s="958"/>
    </row>
    <row r="117" spans="2:14" ht="39.75" customHeight="1">
      <c r="B117" s="958"/>
      <c r="C117" s="1617"/>
      <c r="D117" s="1634"/>
      <c r="E117" s="1611"/>
      <c r="F117" s="941" t="str">
        <f>IF('Control Panel'!K1728=0, "Not Available", 'Control Panel'!K1728)</f>
        <v/>
      </c>
      <c r="G117" s="946" t="str">
        <f>IF('Control Panel'!K1728="", "", VLOOKUP('Control Panel'!K1728,'Control Panel'!$O$3:$P$861, 2, FALSE))</f>
        <v/>
      </c>
      <c r="N117" s="958"/>
    </row>
    <row r="118" spans="2:14" ht="39.75" customHeight="1">
      <c r="B118" s="958"/>
      <c r="C118" s="1617"/>
      <c r="D118" s="1634"/>
      <c r="E118" s="1611"/>
      <c r="F118" s="941" t="str">
        <f>IF('Control Panel'!K1729=0, "Not Available", 'Control Panel'!K1729)</f>
        <v/>
      </c>
      <c r="G118" s="946" t="str">
        <f>IF('Control Panel'!K1729="", "", VLOOKUP('Control Panel'!K1729,'Control Panel'!$O$3:$P$861, 2, FALSE))</f>
        <v/>
      </c>
      <c r="N118" s="958"/>
    </row>
    <row r="119" spans="2:14" ht="54" customHeight="1">
      <c r="B119" s="958"/>
      <c r="C119" s="1617"/>
      <c r="D119" s="1211"/>
      <c r="E119" s="1212" t="s">
        <v>7052</v>
      </c>
      <c r="F119" s="1223" t="str">
        <f>IF('Control Panel'!I1903=0, "Not Available", 'Control Panel'!I1903)</f>
        <v/>
      </c>
      <c r="G119" s="1224" t="str">
        <f>IF('Control Panel'!I1903="", "", VLOOKUP('Control Panel'!I1903,'Control Panel'!$O$3:$P$861, 2, FALSE))</f>
        <v/>
      </c>
      <c r="N119" s="958"/>
    </row>
    <row r="120" spans="2:14" ht="20.149999999999999" customHeight="1">
      <c r="B120" s="958"/>
      <c r="C120" s="1617"/>
      <c r="D120" s="1633" t="s">
        <v>44</v>
      </c>
      <c r="E120" s="1611" t="s">
        <v>485</v>
      </c>
      <c r="F120" s="941" t="str">
        <f>IF('Control Panel'!F1028=0, "Not Available", 'Control Panel'!F1028)</f>
        <v/>
      </c>
      <c r="G120" s="946" t="str">
        <f>IF(OR('Control Panel'!F1028="", 'Control Panel'!F1028=0), "", VLOOKUP('Control Panel'!F1028,'Control Panel'!$O$3:$P$861, 2, FALSE))</f>
        <v/>
      </c>
      <c r="N120" s="958"/>
    </row>
    <row r="121" spans="2:14" ht="20.149999999999999" customHeight="1">
      <c r="B121" s="958"/>
      <c r="C121" s="1617"/>
      <c r="D121" s="1633"/>
      <c r="E121" s="1611"/>
      <c r="F121" s="941" t="str">
        <f>IF('Control Panel'!F1029=0, "Not Available", 'Control Panel'!F1029)</f>
        <v/>
      </c>
      <c r="G121" s="946" t="str">
        <f>IF(OR('Control Panel'!F1029="", 'Control Panel'!F1029=0), "", VLOOKUP('Control Panel'!F1029,'Control Panel'!$O$3:$P$861, 2, FALSE))</f>
        <v/>
      </c>
      <c r="N121" s="958"/>
    </row>
    <row r="122" spans="2:14" ht="20.149999999999999" customHeight="1">
      <c r="B122" s="958"/>
      <c r="C122" s="1617"/>
      <c r="D122" s="1633"/>
      <c r="E122" s="1611"/>
      <c r="F122" s="941" t="str">
        <f>IF('Control Panel'!F1030=0, "Not Available", 'Control Panel'!F1030)</f>
        <v/>
      </c>
      <c r="G122" s="946" t="str">
        <f>IF(OR('Control Panel'!F1030="", 'Control Panel'!F1030=0), "", VLOOKUP('Control Panel'!F1030,'Control Panel'!$O$3:$P$861, 2, FALSE))</f>
        <v/>
      </c>
      <c r="N122" s="958"/>
    </row>
    <row r="123" spans="2:14" ht="20.149999999999999" customHeight="1">
      <c r="B123" s="958"/>
      <c r="C123" s="1617"/>
      <c r="D123" s="1633"/>
      <c r="E123" s="1611"/>
      <c r="F123" s="941" t="str">
        <f>IF('Control Panel'!F1031=0, "Not Available", 'Control Panel'!F1031)</f>
        <v/>
      </c>
      <c r="G123" s="946" t="str">
        <f>IF(OR('Control Panel'!F1031="", 'Control Panel'!F1031=0), "", VLOOKUP('Control Panel'!F1031,'Control Panel'!$O$3:$P$861, 2, FALSE))</f>
        <v/>
      </c>
      <c r="N123" s="958"/>
    </row>
    <row r="124" spans="2:14" ht="20.149999999999999" customHeight="1">
      <c r="B124" s="958"/>
      <c r="C124" s="1617"/>
      <c r="D124" s="1633"/>
      <c r="E124" s="1611" t="s">
        <v>2996</v>
      </c>
      <c r="F124" s="941" t="str">
        <f>IF('Control Panel'!F1047=0, "Not Available", 'Control Panel'!F1047)</f>
        <v/>
      </c>
      <c r="G124" s="946" t="str">
        <f>IF(OR('Control Panel'!F1047="", 'Control Panel'!F1047=0), "", VLOOKUP('Control Panel'!F1047,'Control Panel'!$O$3:$P$861, 2, FALSE))</f>
        <v/>
      </c>
      <c r="N124" s="958"/>
    </row>
    <row r="125" spans="2:14" ht="20.149999999999999" customHeight="1">
      <c r="B125" s="958"/>
      <c r="C125" s="1617"/>
      <c r="D125" s="1633"/>
      <c r="E125" s="1611"/>
      <c r="F125" s="941" t="str">
        <f>IF('Control Panel'!F1048=0, "Not Available", 'Control Panel'!F1048)</f>
        <v/>
      </c>
      <c r="G125" s="946" t="str">
        <f>IF(OR('Control Panel'!F1048="", 'Control Panel'!F1048=0), "", VLOOKUP('Control Panel'!F1048,'Control Panel'!$O$3:$P$861, 2, FALSE))</f>
        <v/>
      </c>
      <c r="N125" s="958"/>
    </row>
    <row r="126" spans="2:14" ht="20.149999999999999" customHeight="1">
      <c r="B126" s="958"/>
      <c r="C126" s="1617"/>
      <c r="D126" s="1633"/>
      <c r="E126" s="1611"/>
      <c r="F126" s="941" t="str">
        <f>IF('Control Panel'!F1049=0, "Not Available", 'Control Panel'!F1049)</f>
        <v/>
      </c>
      <c r="G126" s="946" t="str">
        <f>IF(OR('Control Panel'!F1049="", 'Control Panel'!F1049=0), "", VLOOKUP('Control Panel'!F1049,'Control Panel'!$O$3:$P$861, 2, FALSE))</f>
        <v/>
      </c>
      <c r="N126" s="958"/>
    </row>
    <row r="127" spans="2:14" ht="20.149999999999999" customHeight="1">
      <c r="B127" s="958"/>
      <c r="C127" s="1617"/>
      <c r="D127" s="1633"/>
      <c r="E127" s="1611"/>
      <c r="F127" s="941" t="str">
        <f>IF('Control Panel'!F1052=0, "Not Available", 'Control Panel'!F1052)</f>
        <v/>
      </c>
      <c r="G127" s="946" t="str">
        <f>IF(OR('Control Panel'!F1052="", 'Control Panel'!F1052=0), "", VLOOKUP('Control Panel'!F1052,'Control Panel'!$O$3:$P$861, 2, FALSE))</f>
        <v/>
      </c>
      <c r="N127" s="958"/>
    </row>
    <row r="128" spans="2:14" ht="20.149999999999999" customHeight="1">
      <c r="B128" s="958"/>
      <c r="C128" s="1617"/>
      <c r="D128" s="1633"/>
      <c r="E128" s="1611"/>
      <c r="F128" s="941" t="str">
        <f>IF('Control Panel'!F1053=0, "Not Available", 'Control Panel'!F1053)</f>
        <v/>
      </c>
      <c r="G128" s="946" t="str">
        <f>IF(OR('Control Panel'!F1053="", 'Control Panel'!F1053=0), "", VLOOKUP('Control Panel'!F1053,'Control Panel'!$O$3:$P$861, 2, FALSE))</f>
        <v/>
      </c>
      <c r="N128" s="958"/>
    </row>
    <row r="129" spans="2:14" ht="20.149999999999999" customHeight="1">
      <c r="B129" s="958"/>
      <c r="C129" s="1617"/>
      <c r="D129" s="1633"/>
      <c r="E129" s="1611"/>
      <c r="F129" s="941" t="str">
        <f>IF('Control Panel'!F1054=0, "Not Available", 'Control Panel'!F1054)</f>
        <v/>
      </c>
      <c r="G129" s="946" t="str">
        <f>IF(OR('Control Panel'!F1054="", 'Control Panel'!F1054=0), "", VLOOKUP('Control Panel'!F1054,'Control Panel'!$O$3:$P$861, 2, FALSE))</f>
        <v/>
      </c>
      <c r="N129" s="958"/>
    </row>
    <row r="130" spans="2:14" ht="20.149999999999999" customHeight="1">
      <c r="B130" s="958"/>
      <c r="C130" s="1617"/>
      <c r="D130" s="1633"/>
      <c r="E130" s="1611"/>
      <c r="F130" s="941" t="str">
        <f>IF('Control Panel'!F1055=0, "Not Available", 'Control Panel'!F1055)</f>
        <v/>
      </c>
      <c r="G130" s="946" t="str">
        <f>IF(OR('Control Panel'!F1055="", 'Control Panel'!F1055=0), "", VLOOKUP('Control Panel'!F1055,'Control Panel'!$O$3:$P$861, 2, FALSE))</f>
        <v/>
      </c>
      <c r="N130" s="958"/>
    </row>
    <row r="131" spans="2:14" ht="20.149999999999999" customHeight="1">
      <c r="B131" s="958"/>
      <c r="C131" s="1617"/>
      <c r="D131" s="1633"/>
      <c r="E131" s="1610" t="s">
        <v>2997</v>
      </c>
      <c r="F131" s="945" t="str">
        <f>IF('Control Panel'!F1070=0, "Not Available", 'Control Panel'!F1070)</f>
        <v/>
      </c>
      <c r="G131" s="948" t="str">
        <f>IF(OR('Control Panel'!F1070="", 'Control Panel'!F1070=0), "", VLOOKUP('Control Panel'!F1070,'Control Panel'!$O$3:$P$861, 2, FALSE))</f>
        <v/>
      </c>
      <c r="N131" s="958"/>
    </row>
    <row r="132" spans="2:14" ht="20.149999999999999" customHeight="1">
      <c r="B132" s="958"/>
      <c r="C132" s="1617"/>
      <c r="D132" s="1633"/>
      <c r="E132" s="1611"/>
      <c r="F132" s="941" t="str">
        <f>IF('Control Panel'!F1071=0, "Not Available", 'Control Panel'!F1071)</f>
        <v/>
      </c>
      <c r="G132" s="946" t="str">
        <f>IF(OR('Control Panel'!F1071="", 'Control Panel'!F1071=0), "", VLOOKUP('Control Panel'!F1071,'Control Panel'!$O$3:$P$861, 2, FALSE))</f>
        <v/>
      </c>
      <c r="N132" s="958"/>
    </row>
    <row r="133" spans="2:14" ht="20.149999999999999" customHeight="1">
      <c r="B133" s="958"/>
      <c r="C133" s="1617"/>
      <c r="D133" s="1633"/>
      <c r="E133" s="1612"/>
      <c r="F133" s="944" t="str">
        <f>IF('Control Panel'!F1072=0, "Not Available", 'Control Panel'!F1072)</f>
        <v/>
      </c>
      <c r="G133" s="947" t="str">
        <f>IF(OR('Control Panel'!F1072="", 'Control Panel'!F1072=0), "", VLOOKUP('Control Panel'!F1072,'Control Panel'!$O$3:$P$861, 2, FALSE))</f>
        <v/>
      </c>
      <c r="N133" s="958"/>
    </row>
    <row r="134" spans="2:14" ht="20.149999999999999" customHeight="1">
      <c r="B134" s="958"/>
      <c r="C134" s="1617"/>
      <c r="D134" s="1633"/>
      <c r="E134" s="1611" t="s">
        <v>562</v>
      </c>
      <c r="F134" s="941" t="str">
        <f>IF('Control Panel'!F1079=0, "Not Available", 'Control Panel'!F1079)</f>
        <v/>
      </c>
      <c r="G134" s="946" t="str">
        <f>IF(OR('Control Panel'!F1079="", 'Control Panel'!F1079=0), "", VLOOKUP('Control Panel'!F1079,'Control Panel'!$O$3:$P$861, 2, FALSE))</f>
        <v/>
      </c>
      <c r="N134" s="958"/>
    </row>
    <row r="135" spans="2:14" ht="20.149999999999999" customHeight="1">
      <c r="B135" s="958"/>
      <c r="C135" s="1617"/>
      <c r="D135" s="1633"/>
      <c r="E135" s="1612"/>
      <c r="F135" s="944" t="str">
        <f>IF('Control Panel'!F1080=0, "Not Available", 'Control Panel'!F1080)</f>
        <v/>
      </c>
      <c r="G135" s="947" t="str">
        <f>IF(OR('Control Panel'!F1080="", 'Control Panel'!F1080=0), "", VLOOKUP('Control Panel'!F1080,'Control Panel'!$O$3:$P$861, 2, FALSE))</f>
        <v/>
      </c>
      <c r="N135" s="958"/>
    </row>
    <row r="136" spans="2:14" ht="20.149999999999999" customHeight="1">
      <c r="B136" s="958"/>
      <c r="C136" s="1617"/>
      <c r="D136" s="1633"/>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17"/>
      <c r="D137" s="1633"/>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17"/>
      <c r="D138" s="956" t="s">
        <v>140</v>
      </c>
      <c r="E138" s="1610"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17"/>
      <c r="D139" s="956"/>
      <c r="E139" s="1611"/>
      <c r="F139" s="941" t="str">
        <f>IF('Control Panel'!G1489=0, "Not Available", 'Control Panel'!G1489)</f>
        <v/>
      </c>
      <c r="G139" s="946" t="str">
        <f>IF(OR('Control Panel'!G1489="", 'Control Panel'!G1489=0), "", VLOOKUP('Control Panel'!G1489,'Control Panel'!$O$3:$P$861, 2, FALSE))</f>
        <v/>
      </c>
      <c r="N139" s="958"/>
    </row>
    <row r="140" spans="2:14" ht="20.149999999999999" customHeight="1">
      <c r="B140" s="958"/>
      <c r="C140" s="1617"/>
      <c r="D140" s="1616" t="s">
        <v>988</v>
      </c>
      <c r="E140" s="1613" t="s">
        <v>988</v>
      </c>
      <c r="F140" s="945" t="str">
        <f>IF('Control Panel'!D1494=0, "Not Available", 'Control Panel'!D1494)</f>
        <v/>
      </c>
      <c r="G140" s="948" t="str">
        <f>IF(OR('Control Panel'!D1494="", 'Control Panel'!D1494=0), "", VLOOKUP('Control Panel'!D1494,'Control Panel'!$O$3:$P$861, 2, FALSE))</f>
        <v/>
      </c>
      <c r="N140" s="958"/>
    </row>
    <row r="141" spans="2:14" ht="20.149999999999999" customHeight="1">
      <c r="B141" s="958"/>
      <c r="C141" s="1617"/>
      <c r="D141" s="1616"/>
      <c r="E141" s="1615"/>
      <c r="F141" s="941" t="str">
        <f>IF('Control Panel'!I1494=0, "Not Available", 'Control Panel'!I1494)</f>
        <v/>
      </c>
      <c r="G141" s="946" t="str">
        <f>IF(OR('Control Panel'!I1494="", 'Control Panel'!I1494=0), "", VLOOKUP('Control Panel'!I1494,'Control Panel'!$O$3:$P$861, 2, FALSE))</f>
        <v/>
      </c>
      <c r="N141" s="958"/>
    </row>
    <row r="142" spans="2:14" ht="20.149999999999999" customHeight="1">
      <c r="B142" s="958"/>
      <c r="C142" s="1617"/>
      <c r="D142" s="1609" t="s">
        <v>141</v>
      </c>
      <c r="E142" s="1610" t="s">
        <v>141</v>
      </c>
      <c r="F142" s="945" t="str">
        <f>IF('Control Panel'!L1504=0, "Not Available", 'Control Panel'!L1504)</f>
        <v/>
      </c>
      <c r="G142" s="948" t="str">
        <f>IF(OR('Control Panel'!L1504="", 'Control Panel'!L1504=0), "", VLOOKUP('Control Panel'!L1504,'Control Panel'!$O$3:$P$861, 2, FALSE))</f>
        <v/>
      </c>
      <c r="N142" s="958"/>
    </row>
    <row r="143" spans="2:14" ht="20.149999999999999" customHeight="1">
      <c r="B143" s="958"/>
      <c r="C143" s="1617"/>
      <c r="D143" s="1609"/>
      <c r="E143" s="1611"/>
      <c r="F143" s="941" t="str">
        <f>IF('Control Panel'!L1505=0, "Not Available", 'Control Panel'!L1505)</f>
        <v/>
      </c>
      <c r="G143" s="946" t="str">
        <f>IF(OR('Control Panel'!L1505="", 'Control Panel'!L1505=0), "", VLOOKUP('Control Panel'!L1505,'Control Panel'!$O$3:$P$861, 2, FALSE))</f>
        <v/>
      </c>
      <c r="N143" s="958"/>
    </row>
    <row r="144" spans="2:14" ht="20.149999999999999" customHeight="1">
      <c r="B144" s="958"/>
      <c r="C144" s="1617"/>
      <c r="D144" s="1609"/>
      <c r="E144" s="1611"/>
      <c r="F144" s="941" t="str">
        <f>IF('Control Panel'!L1510=0, "Not Available", 'Control Panel'!L1510)</f>
        <v/>
      </c>
      <c r="G144" s="946" t="str">
        <f>IF(OR('Control Panel'!L1510="", 'Control Panel'!L1510=0), "", VLOOKUP('Control Panel'!L1510,'Control Panel'!$O$3:$P$861, 2, FALSE))</f>
        <v/>
      </c>
      <c r="N144" s="958"/>
    </row>
    <row r="145" spans="2:14" ht="20.149999999999999" customHeight="1">
      <c r="B145" s="958"/>
      <c r="C145" s="1617"/>
      <c r="D145" s="1609"/>
      <c r="E145" s="1611"/>
      <c r="F145" s="941" t="str">
        <f>IF('Control Panel'!L1511=0, "Not Available", 'Control Panel'!L1511)</f>
        <v/>
      </c>
      <c r="G145" s="946" t="str">
        <f>IF(OR('Control Panel'!L1511="", 'Control Panel'!L1511=0), "", VLOOKUP('Control Panel'!L1511,'Control Panel'!$O$3:$P$861, 2, FALSE))</f>
        <v/>
      </c>
      <c r="N145" s="958"/>
    </row>
    <row r="146" spans="2:14" ht="20.149999999999999" customHeight="1">
      <c r="B146" s="958"/>
      <c r="C146" s="1617"/>
      <c r="D146" s="1609"/>
      <c r="E146" s="1611"/>
      <c r="F146" s="941" t="str">
        <f>IF('Control Panel'!L1512=0, "Not Available", 'Control Panel'!L1512)</f>
        <v/>
      </c>
      <c r="G146" s="946" t="str">
        <f>IF(OR('Control Panel'!L1512="", 'Control Panel'!L1512=0), "", VLOOKUP('Control Panel'!L1512,'Control Panel'!$O$3:$P$861, 2, FALSE))</f>
        <v/>
      </c>
      <c r="N146" s="958"/>
    </row>
    <row r="147" spans="2:14" ht="20.149999999999999" customHeight="1">
      <c r="B147" s="958"/>
      <c r="C147" s="1617"/>
      <c r="D147" s="1609"/>
      <c r="E147" s="1611"/>
      <c r="F147" s="941" t="str">
        <f>IF('Control Panel'!L1517=0, "Not Available", 'Control Panel'!L1517)</f>
        <v/>
      </c>
      <c r="G147" s="946" t="str">
        <f>IF(OR('Control Panel'!L1517="", 'Control Panel'!L1517=0), "", VLOOKUP('Control Panel'!L1517,'Control Panel'!$O$3:$P$861, 2, FALSE))</f>
        <v/>
      </c>
      <c r="N147" s="958"/>
    </row>
    <row r="148" spans="2:14" ht="20.149999999999999" customHeight="1">
      <c r="B148" s="958"/>
      <c r="C148" s="1617"/>
      <c r="D148" s="1609"/>
      <c r="E148" s="1611"/>
      <c r="F148" s="941" t="str">
        <f>IF('Control Panel'!L1518=0, "Not Available", 'Control Panel'!L1518)</f>
        <v/>
      </c>
      <c r="G148" s="946" t="str">
        <f>IF(OR('Control Panel'!L1518="", 'Control Panel'!L1518=0), "", VLOOKUP('Control Panel'!L1518,'Control Panel'!$O$3:$P$861, 2, FALSE))</f>
        <v/>
      </c>
      <c r="N148" s="958"/>
    </row>
    <row r="149" spans="2:14" ht="20.149999999999999" customHeight="1">
      <c r="B149" s="958"/>
      <c r="C149" s="1617"/>
      <c r="D149" s="1609"/>
      <c r="E149" s="1612"/>
      <c r="F149" s="944" t="str">
        <f>IF('Control Panel'!L1519=0, "Not Available", 'Control Panel'!L1519)</f>
        <v/>
      </c>
      <c r="G149" s="947" t="str">
        <f>IF(OR('Control Panel'!L1519="", 'Control Panel'!L1519=0), "", VLOOKUP('Control Panel'!L1519,'Control Panel'!$O$3:$P$861, 2, FALSE))</f>
        <v/>
      </c>
      <c r="N149" s="958"/>
    </row>
    <row r="150" spans="2:14" ht="20.149999999999999" customHeight="1">
      <c r="B150" s="958"/>
      <c r="C150" s="1617"/>
      <c r="D150" s="1609" t="s">
        <v>967</v>
      </c>
      <c r="E150" s="1610" t="s">
        <v>925</v>
      </c>
      <c r="F150" s="945" t="str">
        <f>IF('Control Panel'!E1157=0, "Not Available", 'Control Panel'!E1157)</f>
        <v/>
      </c>
      <c r="G150" s="948" t="str">
        <f>IF(OR('Control Panel'!E1157="", 'Control Panel'!E1157=0), "", VLOOKUP('Control Panel'!E1157,'Control Panel'!$O$3:$P$861, 2, FALSE))</f>
        <v/>
      </c>
      <c r="N150" s="958"/>
    </row>
    <row r="151" spans="2:14" ht="20.149999999999999" customHeight="1">
      <c r="B151" s="958"/>
      <c r="C151" s="1617"/>
      <c r="D151" s="1609"/>
      <c r="E151" s="1611"/>
      <c r="F151" s="941" t="str">
        <f>IF('Control Panel'!E1161=0, "Not Available", 'Control Panel'!E1161)</f>
        <v/>
      </c>
      <c r="G151" s="946" t="str">
        <f>IF(OR('Control Panel'!E1161="", 'Control Panel'!E1161=0), "", VLOOKUP('Control Panel'!E1161,'Control Panel'!$O$3:$P$861, 2, FALSE))</f>
        <v/>
      </c>
      <c r="N151" s="958"/>
    </row>
    <row r="152" spans="2:14" ht="20.149999999999999" customHeight="1">
      <c r="B152" s="958"/>
      <c r="C152" s="1617"/>
      <c r="D152" s="1609"/>
      <c r="E152" s="1612"/>
      <c r="F152" s="944" t="str">
        <f>IF('Control Panel'!E1165=0, "Not Available", 'Control Panel'!E1165)</f>
        <v/>
      </c>
      <c r="G152" s="947" t="str">
        <f>IF(OR('Control Panel'!E1165="", 'Control Panel'!E1165=0), "", VLOOKUP('Control Panel'!E1165,'Control Panel'!$O$3:$P$861, 2, FALSE))</f>
        <v/>
      </c>
      <c r="N152" s="958"/>
    </row>
    <row r="153" spans="2:14" ht="20.149999999999999" customHeight="1">
      <c r="B153" s="958"/>
      <c r="C153" s="1617"/>
      <c r="D153" s="1609"/>
      <c r="E153" s="1610" t="s">
        <v>966</v>
      </c>
      <c r="F153" s="945" t="str">
        <f>IF('Control Panel'!AE1174=0, "Not Available", 'Control Panel'!AE1174)</f>
        <v/>
      </c>
      <c r="G153" s="948" t="str">
        <f>IF(OR('Control Panel'!AE1174="", 'Control Panel'!AE1174=0), "", VLOOKUP('Control Panel'!AE1174,'Control Panel'!$O$3:$P$861, 2, FALSE))</f>
        <v/>
      </c>
      <c r="N153" s="958"/>
    </row>
    <row r="154" spans="2:14" ht="20.149999999999999" customHeight="1">
      <c r="B154" s="958"/>
      <c r="C154" s="1617"/>
      <c r="D154" s="1609"/>
      <c r="E154" s="1611"/>
      <c r="F154" s="941" t="str">
        <f>IF('Control Panel'!AE1175=0, "Not Available", 'Control Panel'!AE1175)</f>
        <v/>
      </c>
      <c r="G154" s="946" t="str">
        <f>IF(OR('Control Panel'!AE1175="", 'Control Panel'!AE1175=0), "", VLOOKUP('Control Panel'!AE1175,'Control Panel'!$O$3:$P$861, 2, FALSE))</f>
        <v/>
      </c>
      <c r="N154" s="958"/>
    </row>
    <row r="155" spans="2:14" ht="20.149999999999999" customHeight="1">
      <c r="B155" s="958"/>
      <c r="C155" s="1617"/>
      <c r="D155" s="1609"/>
      <c r="E155" s="1611"/>
      <c r="F155" s="941" t="str">
        <f>IF('Control Panel'!AE1176=0, "Not Available", 'Control Panel'!AE1176)</f>
        <v/>
      </c>
      <c r="G155" s="946" t="str">
        <f>IF(OR('Control Panel'!AE1176="", 'Control Panel'!AE1176=0), "", VLOOKUP('Control Panel'!AE1176,'Control Panel'!$O$3:$P$861, 2, FALSE))</f>
        <v/>
      </c>
      <c r="N155" s="958"/>
    </row>
    <row r="156" spans="2:14" ht="20.149999999999999" customHeight="1">
      <c r="B156" s="958"/>
      <c r="C156" s="1617"/>
      <c r="D156" s="1609"/>
      <c r="E156" s="1611"/>
      <c r="F156" s="941" t="str">
        <f>IF('Control Panel'!AE1177=0, "Not Available", 'Control Panel'!AE1177)</f>
        <v/>
      </c>
      <c r="G156" s="946" t="str">
        <f>IF(OR('Control Panel'!AE1177="", 'Control Panel'!AE1177=0), "", VLOOKUP('Control Panel'!AE1177,'Control Panel'!$O$3:$P$861, 2, FALSE))</f>
        <v/>
      </c>
      <c r="N156" s="958"/>
    </row>
    <row r="157" spans="2:14" ht="20.149999999999999" customHeight="1">
      <c r="B157" s="958"/>
      <c r="C157" s="1617"/>
      <c r="D157" s="1609"/>
      <c r="E157" s="1611"/>
      <c r="F157" s="941" t="str">
        <f>IF('Control Panel'!AE1178=0, "Not Available", 'Control Panel'!AE1178)</f>
        <v/>
      </c>
      <c r="G157" s="946" t="str">
        <f>IF(OR('Control Panel'!AE1178="", 'Control Panel'!AE1178=0), "", VLOOKUP('Control Panel'!AE1178,'Control Panel'!$O$3:$P$861, 2, FALSE))</f>
        <v/>
      </c>
      <c r="N157" s="958"/>
    </row>
    <row r="158" spans="2:14" ht="20.149999999999999" customHeight="1">
      <c r="B158" s="958"/>
      <c r="C158" s="1617"/>
      <c r="D158" s="1609"/>
      <c r="E158" s="1612"/>
      <c r="F158" s="944" t="str">
        <f>IF('Control Panel'!AE1179=0, "Not Available", 'Control Panel'!AE1179)</f>
        <v/>
      </c>
      <c r="G158" s="947" t="str">
        <f>IF(OR('Control Panel'!AE1179="", 'Control Panel'!AE1179=0), "", VLOOKUP('Control Panel'!AE1179,'Control Panel'!$O$3:$P$861, 2, FALSE))</f>
        <v/>
      </c>
      <c r="N158" s="958"/>
    </row>
    <row r="159" spans="2:14" ht="20.149999999999999" customHeight="1">
      <c r="B159" s="958"/>
      <c r="C159" s="1617"/>
      <c r="D159" s="1609" t="s">
        <v>1069</v>
      </c>
      <c r="E159" s="1610" t="s">
        <v>1069</v>
      </c>
      <c r="F159" s="945" t="str">
        <f>IF('Control Panel'!B1542=0, "Not Available", 'Control Panel'!B1542)</f>
        <v/>
      </c>
      <c r="G159" s="948" t="str">
        <f>IF(OR('Control Panel'!B1542="", 'Control Panel'!B1542=0), "", VLOOKUP('Control Panel'!B1542,'Control Panel'!$O$3:$P$861, 2, FALSE))</f>
        <v/>
      </c>
      <c r="N159" s="958"/>
    </row>
    <row r="160" spans="2:14" ht="20.149999999999999" customHeight="1">
      <c r="B160" s="958"/>
      <c r="C160" s="1617"/>
      <c r="D160" s="1609"/>
      <c r="E160" s="1611"/>
      <c r="F160" s="941" t="str">
        <f>IF('Control Panel'!D1542=0, "Not Available", 'Control Panel'!D1542)</f>
        <v/>
      </c>
      <c r="G160" s="946" t="str">
        <f>IF(OR('Control Panel'!D1542="", 'Control Panel'!D1542=0), "", VLOOKUP('Control Panel'!D1542,'Control Panel'!$O$3:$P$861, 2, FALSE))</f>
        <v/>
      </c>
      <c r="N160" s="958"/>
    </row>
    <row r="161" spans="2:14" ht="20.149999999999999" customHeight="1">
      <c r="B161" s="958"/>
      <c r="C161" s="1617"/>
      <c r="D161" s="1609"/>
      <c r="E161" s="1611"/>
      <c r="F161" s="941" t="str">
        <f>IF('Control Panel'!F1542=0, "Not Available", 'Control Panel'!F1542)</f>
        <v/>
      </c>
      <c r="G161" s="946" t="str">
        <f>IF(OR('Control Panel'!F1542="", 'Control Panel'!F1542=0), "", VLOOKUP('Control Panel'!F1542,'Control Panel'!$O$3:$P$861, 2, FALSE))</f>
        <v/>
      </c>
      <c r="N161" s="958"/>
    </row>
    <row r="162" spans="2:14" ht="20.149999999999999" customHeight="1">
      <c r="B162" s="958"/>
      <c r="C162" s="1617"/>
      <c r="D162" s="1609"/>
      <c r="E162" s="1611"/>
      <c r="F162" s="944" t="str">
        <f>IF('Control Panel'!H1542=0, "Not Available", 'Control Panel'!H1542)</f>
        <v/>
      </c>
      <c r="G162" s="1235" t="str">
        <f>IF(OR('Control Panel'!H1542="", 'Control Panel'!H1542=0), "", VLOOKUP('Control Panel'!H1542,'Control Panel'!$O$3:$P$861, 2, FALSE))</f>
        <v/>
      </c>
      <c r="N162" s="958"/>
    </row>
    <row r="163" spans="2:14" ht="20.149999999999999" customHeight="1">
      <c r="B163" s="958"/>
      <c r="C163" s="1617"/>
      <c r="D163" s="1635" t="s">
        <v>1070</v>
      </c>
      <c r="E163" s="1610" t="s">
        <v>1070</v>
      </c>
      <c r="F163" s="941" t="str">
        <f>IF('Control Panel'!C1546=0, "Not Available", 'Control Panel'!C1546)</f>
        <v/>
      </c>
      <c r="G163" s="946" t="str">
        <f>IF(OR('Control Panel'!C1546="", 'Control Panel'!C1546=0), "", VLOOKUP('Control Panel'!C1546,'Control Panel'!$O$3:$P$861, 2, FALSE))</f>
        <v/>
      </c>
      <c r="N163" s="958"/>
    </row>
    <row r="164" spans="2:14" ht="20.149999999999999" customHeight="1">
      <c r="B164" s="958"/>
      <c r="C164" s="1617"/>
      <c r="D164" s="1635"/>
      <c r="E164" s="1611"/>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17"/>
      <c r="D165" s="1635"/>
      <c r="E165" s="1636"/>
      <c r="F165" s="941" t="str">
        <f>IF('Control Panel'!I1546=0, "Not Available", 'Control Panel'!I1546)</f>
        <v/>
      </c>
      <c r="G165" s="946" t="str">
        <f>IF(OR('Control Panel'!I1546="", 'Control Panel'!I1546=0), "", VLOOKUP('Control Panel'!I1546,'Control Panel'!$O$3:$P$861, 2, FALSE))</f>
        <v/>
      </c>
      <c r="N165" s="958"/>
    </row>
    <row r="166" spans="2:14" ht="20.149999999999999" customHeight="1">
      <c r="B166" s="958"/>
      <c r="C166" s="1617"/>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49999999999999" customHeight="1">
      <c r="B167" s="958"/>
      <c r="C167" s="1617"/>
      <c r="D167" s="1609" t="s">
        <v>8075</v>
      </c>
      <c r="E167" s="1610" t="s">
        <v>8075</v>
      </c>
      <c r="F167" s="945" t="str">
        <f>IF('Control Panel'!B1560=0, "Not Available", 'Control Panel'!B1560)</f>
        <v/>
      </c>
      <c r="G167" s="948" t="str">
        <f>IF(OR('Control Panel'!B1560="",'Control Panel'!B1560=0),  "", VLOOKUP('SKU List'!F167,'Control Panel'!O3:P841, 2, FALSE ))</f>
        <v/>
      </c>
      <c r="N167" s="958"/>
    </row>
    <row r="168" spans="2:14" ht="20.149999999999999" customHeight="1">
      <c r="B168" s="958"/>
      <c r="C168" s="1617"/>
      <c r="D168" s="1609"/>
      <c r="E168" s="1611"/>
      <c r="F168" s="941" t="str">
        <f>IF('Control Panel'!C1560=0, "Not Available", 'Control Panel'!C1560)</f>
        <v/>
      </c>
      <c r="G168" s="951" t="str">
        <f>IF(OR('Control Panel'!C1560="", 'Control Panel'!C1560=0),  "", VLOOKUP('SKU List'!F168,'Control Panel'!O3:P841, 2, FALSE ))</f>
        <v/>
      </c>
      <c r="N168" s="958"/>
    </row>
    <row r="169" spans="2:14" ht="18.75" customHeight="1">
      <c r="B169" s="958"/>
      <c r="C169" s="1617"/>
      <c r="D169" s="1609"/>
      <c r="E169" s="1611"/>
      <c r="F169" s="941" t="str">
        <f>IF('Control Panel'!B1566=0, "Not Available", 'Control Panel'!B1566)</f>
        <v/>
      </c>
      <c r="G169" s="951" t="str">
        <f>IF(OR('Control Panel'!B1566="",'Control Panel'!B1566=0),  "", VLOOKUP('SKU List'!F167,'Control Panel'!O3:P841, 2, FALSE ))</f>
        <v/>
      </c>
      <c r="N169" s="958"/>
    </row>
    <row r="170" spans="2:14" ht="20.149999999999999" customHeight="1">
      <c r="B170" s="958"/>
      <c r="C170" s="1617"/>
      <c r="D170" s="1609"/>
      <c r="E170" s="1612"/>
      <c r="F170" s="944" t="str">
        <f>IF('Control Panel'!C1566=0, "Not Available", 'Control Panel'!C1566)</f>
        <v/>
      </c>
      <c r="G170" s="955" t="str">
        <f>IF(OR('Control Panel'!C1566="",'Control Panel'!C1566=0),  "", VLOOKUP('SKU List'!F167,'Control Panel'!O3:P841, 2, FALSE ))</f>
        <v/>
      </c>
      <c r="N170" s="958"/>
    </row>
    <row r="171" spans="2:14" ht="20.149999999999999" customHeight="1">
      <c r="B171" s="958"/>
      <c r="C171" s="1617"/>
      <c r="D171" s="1609" t="s">
        <v>1350</v>
      </c>
      <c r="E171" s="1610" t="s">
        <v>1350</v>
      </c>
      <c r="F171" s="945" t="str">
        <f>IF('Control Panel'!C1587=0, "Not Available", 'Control Panel'!C1587)</f>
        <v/>
      </c>
      <c r="G171" s="948" t="str">
        <f>IF(OR('Control Panel'!C1587="", 'Control Panel'!C1587=0),  "", VLOOKUP('SKU List'!F171,'Control Panel'!C1587:D1588, 2, FALSE ))</f>
        <v/>
      </c>
      <c r="N171" s="958"/>
    </row>
    <row r="172" spans="2:14" ht="20.149999999999999" customHeight="1">
      <c r="B172" s="958"/>
      <c r="C172" s="1617"/>
      <c r="D172" s="1609"/>
      <c r="E172" s="1611"/>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17"/>
      <c r="D173" s="1609"/>
      <c r="E173" s="1611"/>
      <c r="F173" s="941" t="str">
        <f>IF('Control Panel'!G1587=0, "Not Available", 'Control Panel'!G1587)</f>
        <v/>
      </c>
      <c r="G173" s="951" t="str">
        <f>IF(OR('Control Panel'!G1587="", 'Control Panel'!G1587=0),  "", VLOOKUP('SKU List'!F173,'Control Panel'!G1587:H1588, 2, FALSE ))</f>
        <v/>
      </c>
      <c r="N173" s="958"/>
    </row>
    <row r="174" spans="2:14" ht="20.149999999999999" customHeight="1">
      <c r="B174" s="958"/>
      <c r="C174" s="1617"/>
      <c r="D174" s="1609"/>
      <c r="E174" s="1612"/>
      <c r="F174" s="944" t="str">
        <f>IF('Control Panel'!G1588=0, "Not Available", 'Control Panel'!G1588)</f>
        <v/>
      </c>
      <c r="G174" s="955" t="str">
        <f>IF(OR('Control Panel'!G1588="", 'Control Panel'!G1588=0),  "", VLOOKUP('SKU List'!F174,'Control Panel'!G1587:H1588, 2, FALSE ))</f>
        <v/>
      </c>
      <c r="N174" s="958"/>
    </row>
    <row r="175" spans="2:14" ht="20.149999999999999" customHeight="1">
      <c r="B175" s="958"/>
      <c r="C175" s="1617"/>
      <c r="D175" s="1609" t="s">
        <v>490</v>
      </c>
      <c r="E175" s="1611" t="s">
        <v>490</v>
      </c>
      <c r="F175" s="941" t="str">
        <f>IF('Control Panel'!F1752=0, "",'Control Panel'!H1752 )</f>
        <v/>
      </c>
      <c r="G175" s="946" t="str">
        <f>IF(OR('Control Panel'!H1752="", 'Control Panel'!H1752=0),  "", VLOOKUP('Control Panel'!H1752,'Control Panel'!H$1751:I$1766, 2, FALSE ))</f>
        <v/>
      </c>
      <c r="N175" s="958"/>
    </row>
    <row r="176" spans="2:14" ht="20.149999999999999" customHeight="1">
      <c r="B176" s="958"/>
      <c r="C176" s="1617"/>
      <c r="D176" s="1609"/>
      <c r="E176" s="1611"/>
      <c r="F176" s="941" t="str">
        <f>IF('Control Panel'!F1753=0, "",'Control Panel'!H1753 )</f>
        <v/>
      </c>
      <c r="G176" s="946" t="str">
        <f>IF(OR('Control Panel'!H1753="", 'Control Panel'!H1753=0), "", VLOOKUP('Control Panel'!H1753,'Control Panel'!H$1751:I$1766, 2, FALSE ))</f>
        <v/>
      </c>
      <c r="N176" s="958"/>
    </row>
    <row r="177" spans="2:14" ht="20.149999999999999" customHeight="1">
      <c r="B177" s="958"/>
      <c r="C177" s="1617"/>
      <c r="D177" s="1609"/>
      <c r="E177" s="1611"/>
      <c r="F177" s="941" t="str">
        <f>IF('Control Panel'!F1754=0, "",'Control Panel'!H1754 )</f>
        <v/>
      </c>
      <c r="G177" s="946" t="str">
        <f>IF(OR('Control Panel'!H1754="", 'Control Panel'!H1754=0),  "", VLOOKUP('Control Panel'!H1754,'Control Panel'!H$1751:I$1766, 2, FALSE ))</f>
        <v/>
      </c>
      <c r="N177" s="958"/>
    </row>
    <row r="178" spans="2:14" ht="20.149999999999999" customHeight="1">
      <c r="B178" s="958"/>
      <c r="C178" s="1617"/>
      <c r="D178" s="1609"/>
      <c r="E178" s="1611"/>
      <c r="F178" s="941" t="str">
        <f>IF('Control Panel'!F1755=0, "",'Control Panel'!H1755 )</f>
        <v/>
      </c>
      <c r="G178" s="946" t="str">
        <f>IF(OR('Control Panel'!H1755="", 'Control Panel'!H1755=0),  "", VLOOKUP('Control Panel'!H1755,'Control Panel'!H$1751:I$1766, 2, FALSE ))</f>
        <v/>
      </c>
      <c r="N178" s="958"/>
    </row>
    <row r="179" spans="2:14" ht="20.149999999999999" customHeight="1">
      <c r="B179" s="958"/>
      <c r="C179" s="1617"/>
      <c r="D179" s="1609"/>
      <c r="E179" s="1611"/>
      <c r="F179" s="941" t="str">
        <f>IF('Control Panel'!F1756=0, "",'Control Panel'!H1756 )</f>
        <v/>
      </c>
      <c r="G179" s="946" t="str">
        <f>IF(OR('Control Panel'!H1756="", 'Control Panel'!H1756=0),  "", VLOOKUP('Control Panel'!H1756,'Control Panel'!H$1751:I$1766, 2, FALSE ))</f>
        <v/>
      </c>
      <c r="N179" s="958"/>
    </row>
    <row r="180" spans="2:14" ht="20.149999999999999" customHeight="1">
      <c r="B180" s="958"/>
      <c r="C180" s="1617"/>
      <c r="D180" s="1609"/>
      <c r="E180" s="1611"/>
      <c r="F180" s="941" t="str">
        <f>IF('Control Panel'!F1757=0, "",'Control Panel'!H1757 )</f>
        <v/>
      </c>
      <c r="G180" s="946" t="str">
        <f>IF(OR('Control Panel'!H1757="", 'Control Panel'!H1757=0),  "", VLOOKUP('Control Panel'!H1757,'Control Panel'!H$1751:I$1766, 2, FALSE ))</f>
        <v/>
      </c>
      <c r="N180" s="958"/>
    </row>
    <row r="181" spans="2:14" ht="20.149999999999999" customHeight="1">
      <c r="B181" s="958"/>
      <c r="C181" s="1617"/>
      <c r="D181" s="1609"/>
      <c r="E181" s="1611"/>
      <c r="F181" s="941" t="str">
        <f>IF('Control Panel'!F1758=0, "",'Control Panel'!H1758 )</f>
        <v/>
      </c>
      <c r="G181" s="946" t="str">
        <f>IF(OR('Control Panel'!H1758="", 'Control Panel'!H1758=0),  "", VLOOKUP('Control Panel'!H1758,'Control Panel'!H$1751:I$1766, 2, FALSE ))</f>
        <v/>
      </c>
      <c r="N181" s="958"/>
    </row>
    <row r="182" spans="2:14" ht="20.149999999999999" customHeight="1">
      <c r="B182" s="958"/>
      <c r="C182" s="1617"/>
      <c r="D182" s="1609"/>
      <c r="E182" s="1611"/>
      <c r="F182" s="941" t="str">
        <f>IF('Control Panel'!F1759=0, "",'Control Panel'!H1759 )</f>
        <v/>
      </c>
      <c r="G182" s="946" t="str">
        <f>IF(OR('Control Panel'!H1759="", 'Control Panel'!H1759=0),  "", VLOOKUP('Control Panel'!H1759,'Control Panel'!H$1751:I$1766, 2, FALSE ))</f>
        <v/>
      </c>
      <c r="N182" s="958"/>
    </row>
    <row r="183" spans="2:14" ht="20.149999999999999" customHeight="1">
      <c r="B183" s="958"/>
      <c r="C183" s="1617"/>
      <c r="D183" s="1609"/>
      <c r="E183" s="1611"/>
      <c r="F183" s="941" t="str">
        <f>IF('Control Panel'!F1764=0, "", 'Control Panel'!H1764)</f>
        <v/>
      </c>
      <c r="G183" s="946" t="str">
        <f>IF(OR('Control Panel'!H1764="", 'Control Panel'!H1764=0),  "", VLOOKUP('Control Panel'!H1764,'Control Panel'!H$1751:I$1766, 2, FALSE ))</f>
        <v/>
      </c>
      <c r="N183" s="958"/>
    </row>
    <row r="184" spans="2:14" ht="20.149999999999999" customHeight="1">
      <c r="B184" s="958"/>
      <c r="C184" s="1617"/>
      <c r="D184" s="1609"/>
      <c r="E184" s="1611"/>
      <c r="F184" s="941" t="str">
        <f>IF('Control Panel'!F1765=0, "", 'Control Panel'!H1765)</f>
        <v/>
      </c>
      <c r="G184" s="946" t="str">
        <f>IF(OR('Control Panel'!H1765="", 'Control Panel'!H1765=0),  "", VLOOKUP('Control Panel'!H1765,'Control Panel'!H$1751:I$1766, 2, FALSE ))</f>
        <v/>
      </c>
      <c r="N184" s="958"/>
    </row>
    <row r="185" spans="2:14" ht="20.149999999999999" customHeight="1">
      <c r="B185" s="958"/>
      <c r="C185" s="1617"/>
      <c r="D185" s="1609"/>
      <c r="E185" s="1611"/>
      <c r="F185" s="941" t="str">
        <f>IF('Control Panel'!F1766=0, "", 'Control Panel'!H1766)</f>
        <v/>
      </c>
      <c r="G185" s="946" t="str">
        <f>IF(OR('Control Panel'!H1766="", 'Control Panel'!H1766=0),  "", VLOOKUP('Control Panel'!H1766,'Control Panel'!H$1751:I$1766, 2, FALSE ))</f>
        <v/>
      </c>
      <c r="N185" s="958"/>
    </row>
    <row r="186" spans="2:14" ht="20.149999999999999" customHeight="1">
      <c r="B186" s="958"/>
      <c r="C186" s="1617"/>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49999999999999" customHeight="1">
      <c r="B187" s="958"/>
      <c r="C187" s="1617"/>
      <c r="D187" s="1637" t="s">
        <v>136</v>
      </c>
      <c r="E187" s="1613" t="s">
        <v>136</v>
      </c>
      <c r="F187" s="945" t="str">
        <f>IF('Control Panel'!D1294=0, "Not Available", 'Control Panel'!D1294)</f>
        <v/>
      </c>
      <c r="G187" s="948" t="str">
        <f>IF(OR('Control Panel'!D1294="", 'Control Panel'!D1294=0), "", VLOOKUP('Control Panel'!D1294,'Control Panel'!$O$3:$P$861, 2, FALSE))</f>
        <v/>
      </c>
      <c r="N187" s="958"/>
    </row>
    <row r="188" spans="2:14" ht="20.149999999999999" customHeight="1">
      <c r="B188" s="958"/>
      <c r="C188" s="1617"/>
      <c r="D188" s="1637"/>
      <c r="E188" s="1614"/>
      <c r="F188" s="821" t="str">
        <f>IF('Control Panel'!D1296=0, "Not Available", 'Control Panel'!D1296)</f>
        <v/>
      </c>
      <c r="G188" s="951" t="str">
        <f>IF(OR('Control Panel'!D1295="", 'Control Panel'!D1295=0), "", VLOOKUP('Control Panel'!D1295,'Control Panel'!$O$3:$P$861, 2, FALSE))</f>
        <v/>
      </c>
      <c r="N188" s="958"/>
    </row>
    <row r="189" spans="2:14" ht="20.149999999999999" customHeight="1">
      <c r="B189" s="958"/>
      <c r="C189" s="1617"/>
      <c r="D189" s="1637"/>
      <c r="E189" s="1615"/>
      <c r="F189" s="941" t="str">
        <f>IF('Control Panel'!D1295=0, "Not Available", 'Control Panel'!D1295)</f>
        <v/>
      </c>
      <c r="G189" s="1225" t="str">
        <f>IF(OR('Control Panel'!D1296="", 'Control Panel'!D1296=0), "", VLOOKUP('Control Panel'!D1296,'Control Panel'!$O$3:$P$861, 2, FALSE))</f>
        <v/>
      </c>
      <c r="N189" s="958"/>
    </row>
    <row r="190" spans="2:14" ht="20.149999999999999" customHeight="1">
      <c r="B190" s="958"/>
      <c r="C190" s="1617"/>
      <c r="D190" s="1616" t="s">
        <v>432</v>
      </c>
      <c r="E190" s="1214" t="s">
        <v>432</v>
      </c>
      <c r="F190" s="1214" t="str">
        <f>IF('Control Panel'!F1696=0, "Not Available", 'Control Panel'!F1696)</f>
        <v/>
      </c>
      <c r="G190" s="951" t="str">
        <f>IF(OR('Control Panel'!F1696="", 'Control Panel'!F1696=0), "", VLOOKUP(F190, 'Control Panel'!$F$1696:$G$1698, 2, FALSE ))</f>
        <v/>
      </c>
      <c r="N190" s="958"/>
    </row>
    <row r="191" spans="2:14" ht="20.149999999999999" customHeight="1">
      <c r="B191" s="958"/>
      <c r="C191" s="1617"/>
      <c r="D191" s="1616"/>
      <c r="E191" s="1216"/>
      <c r="F191" s="1216" t="str">
        <f>IF('Control Panel'!F1697=0, "Not Available", 'Control Panel'!F1697)</f>
        <v/>
      </c>
      <c r="G191" s="951" t="str">
        <f>IF(OR('Control Panel'!F1697="", 'Control Panel'!F1697=0), "", VLOOKUP(F191, 'Control Panel'!$F$1696:$G$1698, 2, FALSE ))</f>
        <v/>
      </c>
      <c r="N191" s="958"/>
    </row>
    <row r="192" spans="2:14" ht="20.149999999999999" customHeight="1">
      <c r="B192" s="958"/>
      <c r="C192" s="1617"/>
      <c r="D192" s="1616"/>
      <c r="E192" s="1215"/>
      <c r="F192" s="1215" t="str">
        <f>IF('Control Panel'!F1698=0, "Not Available", 'Control Panel'!F1698)</f>
        <v/>
      </c>
      <c r="G192" s="1225" t="str">
        <f>IF(OR('Control Panel'!F1698="", 'Control Panel'!F1698=0), "", VLOOKUP(F192, 'Control Panel'!$F$1696:$G$1698, 2, FALSE ))</f>
        <v/>
      </c>
      <c r="N192" s="958"/>
    </row>
    <row r="193" spans="2:14" ht="20.149999999999999" customHeight="1">
      <c r="B193" s="958"/>
      <c r="C193" s="1617"/>
      <c r="D193" s="968" t="s">
        <v>1316</v>
      </c>
      <c r="E193" s="1214" t="s">
        <v>1316</v>
      </c>
      <c r="F193" s="1214" t="str">
        <f>IF('Control Panel'!G1827=0, "Not Available", 'Control Panel'!G1827)</f>
        <v/>
      </c>
      <c r="G193" s="951" t="str">
        <f>IF('Control Panel'!G1827="", "", VLOOKUP('Control Panel'!G1827,'Control Panel'!$O$3:$P$861, 2, FALSE))</f>
        <v/>
      </c>
      <c r="N193" s="958"/>
    </row>
    <row r="194" spans="2:14" ht="20.149999999999999" customHeight="1">
      <c r="B194" s="958"/>
      <c r="C194" s="1213"/>
      <c r="D194" s="1217"/>
      <c r="E194" s="1215"/>
      <c r="F194" s="1215"/>
      <c r="G194" s="1225"/>
      <c r="N194" s="958"/>
    </row>
    <row r="195" spans="2:14" ht="20.149999999999999" customHeight="1">
      <c r="B195" s="958"/>
      <c r="C195" s="1213"/>
      <c r="D195" s="1616" t="s">
        <v>7020</v>
      </c>
      <c r="E195" s="1216" t="s">
        <v>7053</v>
      </c>
      <c r="F195" s="941" t="str">
        <f>IF('Control Panel'!C1886=0, "Not Available", 'Control Panel'!C1886)</f>
        <v/>
      </c>
      <c r="G195" s="951" t="str">
        <f>IF(OR('Control Panel'!C1886="", 'Control Panel'!C1886=0), "",'Control Panel'!P823)</f>
        <v/>
      </c>
      <c r="N195" s="958"/>
    </row>
    <row r="196" spans="2:14" ht="20.149999999999999" customHeight="1">
      <c r="B196" s="958"/>
      <c r="C196" s="1213"/>
      <c r="D196" s="1616"/>
      <c r="E196" s="1216" t="s">
        <v>533</v>
      </c>
      <c r="F196" s="941" t="str">
        <f>IF('Control Panel'!F1886=0, "Not Available", 'Control Panel'!F1886)</f>
        <v/>
      </c>
      <c r="G196" s="951" t="str">
        <f>IF(OR('Control Panel'!F1886="", 'Control Panel'!F1886=0), "",'Control Panel'!P824)</f>
        <v/>
      </c>
      <c r="N196" s="958"/>
    </row>
    <row r="197" spans="2:14" ht="20.149999999999999" customHeight="1">
      <c r="B197" s="958"/>
      <c r="C197" s="1213"/>
      <c r="D197" s="1616"/>
      <c r="E197" s="1216" t="s">
        <v>534</v>
      </c>
      <c r="F197" s="941" t="str">
        <f>IF('Control Panel'!I1886=0, "Not Available",'Control Panel'!I1886)</f>
        <v/>
      </c>
      <c r="G197" s="951" t="str">
        <f>IF(OR('Control Panel'!I1886="", 'Control Panel'!I1886=0), "",'Control Panel'!P825)</f>
        <v/>
      </c>
      <c r="N197" s="958"/>
    </row>
    <row r="198" spans="2:14" ht="20.149999999999999" customHeight="1">
      <c r="B198" s="958"/>
      <c r="C198" s="1213"/>
      <c r="D198" s="1616"/>
      <c r="E198" s="1216" t="s">
        <v>7053</v>
      </c>
      <c r="F198" s="941" t="str">
        <f>IF('Control Panel'!F1897=0, "Not Available",'Control Panel'!F1897)</f>
        <v/>
      </c>
      <c r="G198" s="951" t="str">
        <f>IF(OR('Control Panel'!F1897="", 'Control Panel'!F1897=0), "",'Control Panel'!P827)</f>
        <v/>
      </c>
      <c r="N198" s="958"/>
    </row>
    <row r="199" spans="2:14" ht="20.149999999999999" customHeight="1">
      <c r="B199" s="958"/>
      <c r="C199" s="1213"/>
      <c r="D199" s="1616"/>
      <c r="E199" s="1216" t="s">
        <v>533</v>
      </c>
      <c r="F199" s="941" t="str">
        <f>IF('Control Panel'!M1897=0, "Not Available",'Control Panel'!M1897)</f>
        <v/>
      </c>
      <c r="G199" s="951" t="str">
        <f>IF(OR('Control Panel'!M1897="", 'Control Panel'!M1897=0), "",'Control Panel'!P828)</f>
        <v/>
      </c>
      <c r="N199" s="958"/>
    </row>
    <row r="200" spans="2:14" ht="20.149999999999999" customHeight="1">
      <c r="B200" s="958"/>
      <c r="C200" s="1213"/>
      <c r="D200" s="1616"/>
      <c r="E200" s="1215" t="s">
        <v>534</v>
      </c>
      <c r="F200" s="1226" t="str">
        <f>IF('Control Panel'!T1897=0, "Not Available",'Control Panel'!T1897)</f>
        <v/>
      </c>
      <c r="G200" s="1225" t="str">
        <f>IF(OR('Control Panel'!T1897="", 'Control Panel'!T1897=0), "",'Control Panel'!P829)</f>
        <v/>
      </c>
      <c r="N200" s="958"/>
    </row>
    <row r="201" spans="2:14" ht="20.149999999999999" customHeight="1">
      <c r="B201" s="958"/>
      <c r="C201" s="1617"/>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49999999999999" customHeight="1">
      <c r="B202" s="958"/>
      <c r="C202" s="1617"/>
      <c r="D202" s="1616" t="s">
        <v>300</v>
      </c>
      <c r="E202" s="1610" t="s">
        <v>300</v>
      </c>
      <c r="F202" s="945" t="str">
        <f>IF('Control Panel'!I1459=0, "Not Available", 'Control Panel'!I1459)</f>
        <v/>
      </c>
      <c r="G202" s="948" t="str">
        <f>IF(OR('Control Panel'!I1459="", 'Control Panel'!I1459=0), "", VLOOKUP('Control Panel'!I1459,'Control Panel'!$O$3:$P$861, 2, FALSE))</f>
        <v/>
      </c>
      <c r="N202" s="958"/>
    </row>
    <row r="203" spans="2:14" ht="20.149999999999999" customHeight="1">
      <c r="B203" s="958"/>
      <c r="C203" s="1617"/>
      <c r="D203" s="1616"/>
      <c r="E203" s="1611"/>
      <c r="F203" s="941" t="str">
        <f>IF('Control Panel'!I1460=0, "Not Available", 'Control Panel'!I1460)</f>
        <v/>
      </c>
      <c r="G203" s="946" t="str">
        <f>IF(OR('Control Panel'!I1460="", 'Control Panel'!I1460=0), "", VLOOKUP('Control Panel'!I1460,'Control Panel'!$O$3:$P$861, 2, FALSE))</f>
        <v/>
      </c>
      <c r="N203" s="958"/>
    </row>
    <row r="204" spans="2:14" ht="20.149999999999999" customHeight="1">
      <c r="B204" s="958"/>
      <c r="C204" s="1617"/>
      <c r="D204" s="1616"/>
      <c r="E204" s="1611"/>
      <c r="F204" s="941" t="str">
        <f>IF('Control Panel'!I1461=0, "Not Available", 'Control Panel'!I1461)</f>
        <v/>
      </c>
      <c r="G204" s="946" t="str">
        <f>IF(OR('Control Panel'!I1461="", 'Control Panel'!I1461=0), "", VLOOKUP('Control Panel'!I1461,'Control Panel'!$O$3:$P$861, 2, FALSE))</f>
        <v/>
      </c>
      <c r="N204" s="958"/>
    </row>
    <row r="205" spans="2:14" ht="20.149999999999999" customHeight="1">
      <c r="B205" s="958"/>
      <c r="C205" s="1617"/>
      <c r="D205" s="1616"/>
      <c r="E205" s="1612"/>
      <c r="F205" s="944" t="str">
        <f>IF('Control Panel'!I1462=0, "Not Available", 'Control Panel'!I1462)</f>
        <v/>
      </c>
      <c r="G205" s="947" t="str">
        <f>IF(OR('Control Panel'!I1462="", 'Control Panel'!I1462=0), "", VLOOKUP('Control Panel'!I1462,'Control Panel'!$O$3:$P$861, 2, FALSE))</f>
        <v/>
      </c>
      <c r="N205" s="958"/>
    </row>
    <row r="206" spans="2:14" ht="20.149999999999999" customHeight="1">
      <c r="B206" s="958"/>
      <c r="C206" s="1617"/>
      <c r="D206" s="1609" t="s">
        <v>74</v>
      </c>
      <c r="E206" s="1610" t="s">
        <v>88</v>
      </c>
      <c r="F206" s="945" t="str">
        <f>IF('Control Panel'!I1215=0, "Not Available", 'Control Panel'!I1215)</f>
        <v/>
      </c>
      <c r="G206" s="946" t="str">
        <f>IF(OR('Control Panel'!I2402="", 'Control Panel'!I1215=0), "", VLOOKUP('Control Panel'!I1215,'Control Panel'!$O$3:$P$861, 2, FALSE))</f>
        <v/>
      </c>
      <c r="N206" s="958"/>
    </row>
    <row r="207" spans="2:14" ht="20.149999999999999" customHeight="1">
      <c r="B207" s="958"/>
      <c r="C207" s="1617"/>
      <c r="D207" s="1609"/>
      <c r="E207" s="1611"/>
      <c r="F207" s="941" t="str">
        <f>IF('Control Panel'!E1226=0, "Not Available", 'Control Panel'!E1226)</f>
        <v/>
      </c>
      <c r="G207" s="946" t="str">
        <f>IF(OR('Control Panel'!E1226="", 'Control Panel'!E1226=0), "", VLOOKUP('Control Panel'!E1226,'Control Panel'!$O$3:$P$861, 2, FALSE))</f>
        <v/>
      </c>
      <c r="N207" s="958"/>
    </row>
    <row r="208" spans="2:14" ht="20.149999999999999" customHeight="1">
      <c r="B208" s="958"/>
      <c r="C208" s="1617"/>
      <c r="D208" s="1609"/>
      <c r="E208" s="1611"/>
      <c r="F208" s="941" t="str">
        <f>IF('Control Panel'!J1226=0, "Not Available", 'Control Panel'!J1226)</f>
        <v/>
      </c>
      <c r="G208" s="946" t="str">
        <f>IF(OR('Control Panel'!J1226="", 'Control Panel'!J1226=0), "", VLOOKUP('Control Panel'!J1226,'Control Panel'!$O$3:$P$861, 2, FALSE))</f>
        <v/>
      </c>
      <c r="N208" s="958"/>
    </row>
    <row r="209" spans="2:14" ht="20.149999999999999" customHeight="1">
      <c r="B209" s="958"/>
      <c r="C209" s="1617"/>
      <c r="D209" s="1609"/>
      <c r="E209" s="1611"/>
      <c r="F209" s="941" t="str">
        <f>IF('Control Panel'!O1226=0, "Not Available", 'Control Panel'!O1226)</f>
        <v/>
      </c>
      <c r="G209" s="946" t="str">
        <f>IF(OR('Control Panel'!O1226="", 'Control Panel'!O1226=0), "", VLOOKUP('Control Panel'!O1226,'Control Panel'!$O$3:$P$861, 2, FALSE))</f>
        <v/>
      </c>
      <c r="N209" s="958"/>
    </row>
    <row r="210" spans="2:14" ht="20.149999999999999" customHeight="1">
      <c r="B210" s="958"/>
      <c r="C210" s="1617"/>
      <c r="D210" s="1609"/>
      <c r="E210" s="1611"/>
      <c r="F210" s="941" t="str">
        <f>IF('Control Panel'!I1232=0, "Not Available", 'Control Panel'!I1232)</f>
        <v/>
      </c>
      <c r="G210" s="946" t="str">
        <f>IF(OR('Control Panel'!I1232="", 'Control Panel'!I1232=0), "", VLOOKUP('Control Panel'!I1232,'Control Panel'!$O$3:$P$861, 2, FALSE))</f>
        <v/>
      </c>
      <c r="N210" s="958"/>
    </row>
    <row r="211" spans="2:14" ht="20.149999999999999" customHeight="1">
      <c r="B211" s="958"/>
      <c r="C211" s="1617"/>
      <c r="D211" s="1609"/>
      <c r="E211" s="1612"/>
      <c r="F211" s="944" t="str">
        <f>IF('Control Panel'!I1243=0, "Not Available", 'Control Panel'!I1243)</f>
        <v/>
      </c>
      <c r="G211" s="946" t="str">
        <f>IF(OR('Control Panel'!I1243="", 'Control Panel'!I1243=0), "", VLOOKUP('Control Panel'!I1243,'Control Panel'!$O$3:$P$861, 2, FALSE))</f>
        <v/>
      </c>
      <c r="N211" s="958"/>
    </row>
    <row r="212" spans="2:14" ht="20.149999999999999" customHeight="1">
      <c r="B212" s="958"/>
      <c r="C212" s="1617"/>
      <c r="D212" s="1609"/>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17"/>
      <c r="D213" s="1609"/>
      <c r="E213" s="967" t="s">
        <v>1171</v>
      </c>
      <c r="F213" s="953" t="str">
        <f>IF('Control Panel'!E1277=0, "Not Available", 'Control Panel'!E1277)</f>
        <v/>
      </c>
      <c r="G213" s="954" t="str">
        <f>IF(OR('Control Panel'!E1277="", 'Control Panel'!E1277=0), "", VLOOKUP('Control Panel'!E1277,'Control Panel'!$O$3:$P$861, 2, FALSE))</f>
        <v/>
      </c>
      <c r="N213" s="958"/>
    </row>
    <row r="214" spans="2:14" ht="20.149999999999999" customHeight="1">
      <c r="B214" s="958"/>
      <c r="C214" s="1617"/>
      <c r="D214" s="1609"/>
      <c r="E214" s="967" t="s">
        <v>1173</v>
      </c>
      <c r="F214" s="953" t="str">
        <f>IF('Control Panel'!E1281=0, "Not Available", 'Control Panel'!E1281)</f>
        <v/>
      </c>
      <c r="G214" s="954" t="str">
        <f>IF(OR('Control Panel'!E1281="", 'Control Panel'!E1281=0), "", VLOOKUP('Control Panel'!E1281,'Control Panel'!$O$3:$P$861, 2, FALSE))</f>
        <v/>
      </c>
      <c r="N214" s="958"/>
    </row>
    <row r="215" spans="2:14" ht="20.149999999999999" customHeight="1">
      <c r="B215" s="958"/>
      <c r="C215" s="1617"/>
      <c r="D215" s="1609"/>
      <c r="E215" s="973" t="s">
        <v>1169</v>
      </c>
      <c r="F215" s="953" t="str">
        <f>IF('Control Panel'!E1285=0, "Not Available", 'Control Panel'!E1285)</f>
        <v/>
      </c>
      <c r="G215" s="954" t="str">
        <f>IF(OR('Control Panel'!E1285="", 'Control Panel'!E1285=0), "", VLOOKUP('Control Panel'!E1285,'Control Panel'!$O$3:$P$861, 2, FALSE))</f>
        <v/>
      </c>
      <c r="N215" s="958"/>
    </row>
    <row r="216" spans="2:14" ht="20.149999999999999" customHeight="1">
      <c r="B216" s="958"/>
      <c r="C216" s="1617"/>
      <c r="D216" s="1609"/>
      <c r="E216" s="973" t="s">
        <v>1151</v>
      </c>
      <c r="F216" s="953" t="str">
        <f>IF('Control Panel'!E1254=0, "Not Available", 'Control Panel'!E1254)</f>
        <v/>
      </c>
      <c r="G216" s="954" t="str">
        <f>IF(OR('Control Panel'!E1254="", 'Control Panel'!E1254=0), "", VLOOKUP('Control Panel'!E1254,'Control Panel'!$O$3:$P$861, 2, FALSE))</f>
        <v/>
      </c>
      <c r="N216" s="958"/>
    </row>
    <row r="217" spans="2:14" ht="20.149999999999999" customHeight="1">
      <c r="B217" s="958"/>
      <c r="C217" s="1617"/>
      <c r="D217" s="1616" t="s">
        <v>73</v>
      </c>
      <c r="E217" s="1613" t="s">
        <v>73</v>
      </c>
      <c r="F217" s="945" t="str">
        <f>IF('Control Panel'!K1186=0, "Not Available", 'Control Panel'!K1186)</f>
        <v/>
      </c>
      <c r="G217" s="948" t="str">
        <f>IF(OR('Control Panel'!K1186="", 'Control Panel'!K1186=0), "", VLOOKUP('Control Panel'!K1186,'Control Panel'!$O$3:$P$861, 2, FALSE))</f>
        <v/>
      </c>
      <c r="N217" s="958"/>
    </row>
    <row r="218" spans="2:14" ht="20.149999999999999" customHeight="1">
      <c r="B218" s="958"/>
      <c r="C218" s="1617"/>
      <c r="D218" s="1616"/>
      <c r="E218" s="1614"/>
      <c r="F218" s="941" t="str">
        <f>IF('Control Panel'!K1187=0, "", 'Control Panel'!K1187)</f>
        <v/>
      </c>
      <c r="G218" s="946" t="str">
        <f>IF(OR('Control Panel'!K1187="", 'Control Panel'!K1187=0), "", VLOOKUP('Control Panel'!K1187,'Control Panel'!$O$3:$P$861, 2, FALSE))</f>
        <v/>
      </c>
      <c r="N218" s="958"/>
    </row>
    <row r="219" spans="2:14" ht="20.149999999999999" customHeight="1">
      <c r="B219" s="958"/>
      <c r="C219" s="1617"/>
      <c r="D219" s="1616"/>
      <c r="E219" s="1614"/>
      <c r="F219" s="941" t="str">
        <f>IF('Control Panel'!K1190=0, "", 'Control Panel'!K1190)</f>
        <v/>
      </c>
      <c r="G219" s="946" t="str">
        <f>IF(OR('Control Panel'!K1190="", 'Control Panel'!K1190=0), "", VLOOKUP('Control Panel'!K1190,'Control Panel'!$O$3:$P$861, 2, FALSE))</f>
        <v/>
      </c>
      <c r="N219" s="958"/>
    </row>
    <row r="220" spans="2:14" ht="20.149999999999999" customHeight="1">
      <c r="B220" s="958"/>
      <c r="C220" s="1617"/>
      <c r="D220" s="1616"/>
      <c r="E220" s="1614"/>
      <c r="F220" s="941" t="str">
        <f>IF('Control Panel'!M1198=0, "", 'Control Panel'!N1198)</f>
        <v/>
      </c>
      <c r="G220" s="946" t="str">
        <f>IF(OR('Control Panel'!N1198="", 'Control Panel'!N1198=0), "", VLOOKUP('Control Panel'!N1198,'Control Panel'!$O$3:$P$861, 2, FALSE))</f>
        <v/>
      </c>
      <c r="N220" s="958"/>
    </row>
    <row r="221" spans="2:14" ht="20.149999999999999" customHeight="1">
      <c r="B221" s="958"/>
      <c r="C221" s="1617"/>
      <c r="D221" s="1616"/>
      <c r="E221" s="1614"/>
      <c r="F221" s="941" t="str">
        <f>IF('Control Panel'!G1204=0, "", 'Control Panel'!C1195)</f>
        <v/>
      </c>
      <c r="G221" s="946" t="str">
        <f>IF(OR('Control Panel'!C1195="", 'Control Panel'!C1195=0), "", VLOOKUP('Control Panel'!C1195,'Control Panel'!$O$3:$P$861, 2, FALSE))</f>
        <v/>
      </c>
      <c r="N221" s="958"/>
    </row>
    <row r="222" spans="2:14" ht="20.149999999999999" customHeight="1">
      <c r="B222" s="958"/>
      <c r="C222" s="1617"/>
      <c r="D222" s="1616"/>
      <c r="E222" s="1615"/>
      <c r="F222" s="944" t="str">
        <f>IF('Control Panel'!G1198=0, "", 'Control Panel'!C1196)</f>
        <v/>
      </c>
      <c r="G222" s="947" t="str">
        <f>IF(OR( 'Control Panel'!C1196="",  'Control Panel'!C1196=0), "", VLOOKUP( 'Control Panel'!C1196,'Control Panel'!$O$3:$P$861, 2, FALSE))</f>
        <v/>
      </c>
      <c r="N222" s="958"/>
    </row>
    <row r="223" spans="2:14" ht="21.75" customHeight="1">
      <c r="B223" s="958"/>
      <c r="C223" s="1617"/>
      <c r="D223" s="1616" t="s">
        <v>323</v>
      </c>
      <c r="E223" s="1613" t="s">
        <v>323</v>
      </c>
      <c r="F223" s="945" t="str">
        <f>IF('Control Panel'!I1652=0, "Not Available", 'Control Panel'!I1652)</f>
        <v/>
      </c>
      <c r="G223" s="948" t="str">
        <f>IF(OR('Control Panel'!I1652="", 'Control Panel'!I1652=0), "", VLOOKUP('Control Panel'!I1652,'Control Panel'!$O$3:$P$861, 2, FALSE))</f>
        <v/>
      </c>
      <c r="N223" s="958"/>
    </row>
    <row r="224" spans="2:14" ht="20.149999999999999" customHeight="1">
      <c r="B224" s="958"/>
      <c r="C224" s="1617"/>
      <c r="D224" s="1616"/>
      <c r="E224" s="1614"/>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17"/>
      <c r="D225" s="1616" t="s">
        <v>1000</v>
      </c>
      <c r="E225" s="1613" t="s">
        <v>1000</v>
      </c>
      <c r="F225" s="945" t="str">
        <f>IF('Control Panel'!I1664=0, "Not Available", 'Control Panel'!I1664)</f>
        <v/>
      </c>
      <c r="G225" s="948" t="str">
        <f>IF(OR('Control Panel'!I1664="", 'Control Panel'!I1664=0), "", VLOOKUP('Control Panel'!I1664,'Control Panel'!$O$3:$P$861, 2, FALSE))</f>
        <v/>
      </c>
      <c r="N225" s="958"/>
    </row>
    <row r="226" spans="2:14" ht="20.149999999999999" customHeight="1">
      <c r="B226" s="958"/>
      <c r="C226" s="1617"/>
      <c r="D226" s="1616"/>
      <c r="E226" s="1615"/>
      <c r="F226" s="944" t="str">
        <f>IF('Control Panel'!I1666=0, "Not Available", 'Control Panel'!I1666)</f>
        <v/>
      </c>
      <c r="G226" s="947" t="str">
        <f>IF('Control Panel'!I1666="", "", VLOOKUP('SKU List'!F226, 'Control Panel'!I1666:J1666, 2, FALSE))</f>
        <v/>
      </c>
      <c r="N226" s="958"/>
    </row>
    <row r="227" spans="2:14" ht="23.25" customHeight="1">
      <c r="B227" s="958"/>
      <c r="C227" s="1617"/>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17"/>
      <c r="D228" s="1249"/>
      <c r="E228" s="1251" t="s">
        <v>7306</v>
      </c>
      <c r="F228" s="944" t="str">
        <f>IF('Control Panel'!I1670=0, "", 'Control Panel'!I1670)</f>
        <v/>
      </c>
      <c r="G228" s="947" t="str">
        <f>IF('Control Panel'!I1670="", "", VLOOKUP('Control Panel'!I1670,'Control Panel'!$O$3:$P$861, 2, FALSE))</f>
        <v/>
      </c>
      <c r="N228" s="958"/>
    </row>
    <row r="229" spans="2:14" ht="20.149999999999999" customHeight="1">
      <c r="B229" s="958"/>
      <c r="C229" s="1617"/>
      <c r="D229" s="1616" t="s">
        <v>3287</v>
      </c>
      <c r="E229" s="1614" t="s">
        <v>4246</v>
      </c>
      <c r="F229" s="941" t="str">
        <f>IF('Control Panel'!I1683=0, "", 'Control Panel'!I1683)</f>
        <v/>
      </c>
      <c r="G229" s="946" t="str">
        <f>IF(OR('Control Panel'!I1683="", 'Control Panel'!I1683=0), "", VLOOKUP('SKU List'!F229, 'Control Panel'!$I$1683:$J$1684, 2, FALSE))</f>
        <v/>
      </c>
      <c r="N229" s="958"/>
    </row>
    <row r="230" spans="2:14" ht="20.149999999999999" customHeight="1">
      <c r="B230" s="958"/>
      <c r="C230" s="1617"/>
      <c r="D230" s="1616"/>
      <c r="E230" s="1615"/>
      <c r="F230" s="944" t="str">
        <f>IF('Control Panel'!I1684=0, "Not Available", 'Control Panel'!I1684)</f>
        <v/>
      </c>
      <c r="G230" s="947" t="str">
        <f>IF(OR('Control Panel'!I1684="", 'Control Panel'!I1684=0), "", VLOOKUP('SKU List'!F230, 'Control Panel'!$I$1683:$J$1684, 2, FALSE))</f>
        <v/>
      </c>
      <c r="N230" s="958"/>
    </row>
    <row r="231" spans="2:14" ht="20.149999999999999" customHeight="1">
      <c r="B231" s="958"/>
      <c r="C231" s="1617"/>
      <c r="D231" s="1616" t="s">
        <v>324</v>
      </c>
      <c r="E231" s="1613" t="s">
        <v>324</v>
      </c>
      <c r="F231" s="945" t="str">
        <f>IF('Control Panel'!G1734=0, "Not Available", 'Control Panel'!G1734)</f>
        <v/>
      </c>
      <c r="G231" s="948" t="str">
        <f>IF('Control Panel'!G1734="", "", VLOOKUP('Control Panel'!G1734, 'Control Panel'!$O$3:$P$861, 2, FALSE))</f>
        <v/>
      </c>
      <c r="N231" s="958"/>
    </row>
    <row r="232" spans="2:14" ht="20.149999999999999" customHeight="1">
      <c r="B232" s="958"/>
      <c r="C232" s="1617"/>
      <c r="D232" s="1616"/>
      <c r="E232" s="1615"/>
      <c r="F232" s="944" t="str">
        <f>IF('Control Panel'!G1735=0, "Not Available", 'Control Panel'!G1735)</f>
        <v/>
      </c>
      <c r="G232" s="947" t="str">
        <f>IF('Control Panel'!G1735="", "", VLOOKUP('Control Panel'!G1735, 'Control Panel'!$O$3:$P$861, 2, FALSE))</f>
        <v/>
      </c>
      <c r="N232" s="958"/>
    </row>
    <row r="233" spans="2:14" ht="18" customHeight="1">
      <c r="B233" s="958"/>
      <c r="C233" s="1617"/>
      <c r="D233" s="1620" t="s">
        <v>573</v>
      </c>
      <c r="E233" s="1613"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17"/>
      <c r="D234" s="1620"/>
      <c r="E234" s="1614"/>
      <c r="F234" s="941" t="str">
        <f>IF('Control Panel'!E1744=0, "Not Available", 'Control Panel'!E1744)</f>
        <v/>
      </c>
      <c r="G234" s="946" t="str">
        <f>IF(OR('Control Panel'!E1744="",'Control Panel'!E1744=0), "", VLOOKUP(F234,'Control Panel'!$E$1743:$F$1745, 2, FALSE))</f>
        <v/>
      </c>
      <c r="N234" s="958"/>
    </row>
    <row r="235" spans="2:14" ht="20.149999999999999" customHeight="1">
      <c r="B235" s="958"/>
      <c r="C235" s="1617"/>
      <c r="D235" s="1620"/>
      <c r="E235" s="1615"/>
      <c r="F235" s="944" t="str">
        <f>IF('Control Panel'!E1745=0, "Not Available", 'Control Panel'!E1745)</f>
        <v/>
      </c>
      <c r="G235" s="947" t="str">
        <f>IF(OR('Control Panel'!E1745="",'Control Panel'!E1745=0), "", VLOOKUP(F235,'Control Panel'!$E$1743:$F$1745, 2, FALSE))</f>
        <v/>
      </c>
      <c r="N235" s="958"/>
    </row>
    <row r="236" spans="2:14" ht="20.149999999999999" customHeight="1">
      <c r="B236" s="958"/>
      <c r="C236" s="1617"/>
      <c r="D236" s="1620" t="s">
        <v>592</v>
      </c>
      <c r="E236" s="1621" t="s">
        <v>592</v>
      </c>
      <c r="F236" s="945" t="str">
        <f>IF('Control Panel'!J1789=0, "Not Available", 'Control Panel'!J1789)</f>
        <v/>
      </c>
      <c r="G236" s="948" t="str">
        <f>IF(OR('Control Panel'!J1789="", 'Control Panel'!J1789=0), "", VLOOKUP(F236, 'Control Panel'!$J$1789:$K$1791, 2, FALSE))</f>
        <v/>
      </c>
      <c r="N236" s="958"/>
    </row>
    <row r="237" spans="2:14" ht="20.149999999999999" customHeight="1">
      <c r="B237" s="958"/>
      <c r="C237" s="1617"/>
      <c r="D237" s="1620"/>
      <c r="E237" s="1622"/>
      <c r="F237" s="941" t="str">
        <f>IF('Control Panel'!J1790=0, "Not Available", 'Control Panel'!J1790)</f>
        <v/>
      </c>
      <c r="G237" s="946" t="str">
        <f>IF(OR('Control Panel'!J1790="", 'Control Panel'!J1790=0), "", VLOOKUP(F237, 'Control Panel'!$J$1789:$K$1791, 2, FALSE))</f>
        <v/>
      </c>
      <c r="N237" s="958"/>
    </row>
    <row r="238" spans="2:14" ht="20.149999999999999" customHeight="1">
      <c r="B238" s="958"/>
      <c r="C238" s="1617"/>
      <c r="D238" s="1620"/>
      <c r="E238" s="1622"/>
      <c r="F238" s="941" t="str">
        <f>IF('Control Panel'!J1791=0, "Not Available", 'Control Panel'!J1791)</f>
        <v/>
      </c>
      <c r="G238" s="946" t="str">
        <f>IF(OR('Control Panel'!J1791="", 'Control Panel'!J1791=0), "", VLOOKUP(F238, 'Control Panel'!$J$1789:$K$1791, 2, FALSE))</f>
        <v/>
      </c>
      <c r="N238" s="958"/>
    </row>
    <row r="239" spans="2:14" ht="20.149999999999999" customHeight="1">
      <c r="B239" s="958"/>
      <c r="C239" s="1617"/>
      <c r="D239" s="1620"/>
      <c r="E239" s="1622"/>
      <c r="F239" s="941" t="str">
        <f>IF('Control Panel'!J1799=0, "Not Available", 'Control Panel'!J1799)</f>
        <v/>
      </c>
      <c r="G239" s="946" t="str">
        <f>IF(OR('Control Panel'!J1799="", 'Control Panel'!J1799=0), "", VLOOKUP(F239, 'Control Panel'!$J$1799:$K$1799, 2, FALSE))</f>
        <v/>
      </c>
      <c r="N239" s="958"/>
    </row>
    <row r="240" spans="2:14" ht="20.149999999999999" customHeight="1">
      <c r="B240" s="958"/>
      <c r="C240" s="1617"/>
      <c r="D240" s="1620"/>
      <c r="E240" s="1623"/>
      <c r="F240" s="944" t="str">
        <f>IF('Control Panel'!J1808=0, "Not Available", 'Control Panel'!J1808)</f>
        <v/>
      </c>
      <c r="G240" s="947" t="str">
        <f>IF(OR('Control Panel'!J1808="", 'Control Panel'!J1808=0), "", VLOOKUP(F240, 'Control Panel'!$J$1808:$K$1808, 2, FALSE))</f>
        <v/>
      </c>
      <c r="N240" s="958"/>
    </row>
    <row r="241" spans="2:14" ht="20.149999999999999" customHeight="1">
      <c r="B241" s="958"/>
      <c r="C241" s="1617"/>
      <c r="D241" s="1620" t="s">
        <v>1065</v>
      </c>
      <c r="E241" s="1621" t="s">
        <v>1065</v>
      </c>
      <c r="F241" s="945" t="str">
        <f>IF('Control Panel'!C1816=0, "Not Available", 'Control Panel'!C1816)</f>
        <v/>
      </c>
      <c r="G241" s="948" t="str">
        <f>IF(OR('Control Panel'!C1816="", 'Control Panel'!C1816=0), "", VLOOKUP(F241, 'Control Panel'!$C$1816:$D$1817, 2, FALSE))</f>
        <v/>
      </c>
      <c r="N241" s="958"/>
    </row>
    <row r="242" spans="2:14" ht="20.149999999999999" customHeight="1">
      <c r="B242" s="958"/>
      <c r="C242" s="1617"/>
      <c r="D242" s="1620"/>
      <c r="E242" s="1622"/>
      <c r="F242" s="941" t="str">
        <f>IF('Control Panel'!C1817=0, "Not Available", 'Control Panel'!C1817)</f>
        <v/>
      </c>
      <c r="G242" s="946" t="str">
        <f>IF(OR('Control Panel'!C1817="", 'Control Panel'!C1817=0), "", VLOOKUP(F242, 'Control Panel'!$C$1816:$D$1817, 2, FALSE))</f>
        <v/>
      </c>
      <c r="N242" s="958"/>
    </row>
    <row r="243" spans="2:14" ht="20.149999999999999" customHeight="1">
      <c r="B243" s="958"/>
      <c r="C243" s="1617"/>
      <c r="D243" s="1620"/>
      <c r="E243" s="1622"/>
      <c r="F243" s="941"/>
      <c r="G243" s="946"/>
      <c r="N243" s="958"/>
    </row>
    <row r="244" spans="2:14" ht="20.149999999999999" customHeight="1">
      <c r="B244" s="958"/>
      <c r="C244" s="1617"/>
      <c r="D244" s="1620"/>
      <c r="E244" s="1622"/>
      <c r="F244" s="944"/>
      <c r="G244" s="947"/>
      <c r="N244" s="958"/>
    </row>
    <row r="245" spans="2:14" ht="20.149999999999999" customHeight="1">
      <c r="B245" s="958"/>
      <c r="C245" s="1617"/>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49999999999999" customHeight="1">
      <c r="B246" s="958"/>
      <c r="C246" s="1617"/>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49999999999999" customHeight="1">
      <c r="B247" s="958"/>
      <c r="C247" s="1617"/>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20" t="s">
        <v>7340</v>
      </c>
      <c r="E248" s="1613" t="s">
        <v>7340</v>
      </c>
      <c r="F248" s="945"/>
      <c r="G248" s="948"/>
      <c r="N248" s="958"/>
    </row>
    <row r="249" spans="2:14" ht="18.75" customHeight="1">
      <c r="B249" s="958"/>
      <c r="C249" s="1264"/>
      <c r="D249" s="1620"/>
      <c r="E249" s="1614"/>
      <c r="F249" s="941" t="str">
        <f>IF('Control Panel'!D1880=0, "",'Control Panel'!I1880)</f>
        <v/>
      </c>
      <c r="G249" s="946" t="str">
        <f>IF(OR('Control Panel'!D1880="",'Control Panel'!D1880=0), "", VLOOKUP(F249,'Control Panel'!I1880:J1880, 2, FALSE))</f>
        <v/>
      </c>
      <c r="N249" s="958"/>
    </row>
    <row r="250" spans="2:14" ht="20.149999999999999" customHeight="1">
      <c r="B250" s="958"/>
      <c r="C250" s="1264"/>
      <c r="D250" s="1620"/>
      <c r="E250" s="1615"/>
      <c r="F250" s="944" t="str">
        <f>IF('Control Panel'!D1882=0, "",'Control Panel'!I1882)</f>
        <v/>
      </c>
      <c r="G250" s="947" t="str">
        <f>IF(OR('Control Panel'!D1882="",'Control Panel'!D1882=0), "", VLOOKUP(F250,'Control Panel'!I1882:J1882, 2, FALSE))</f>
        <v/>
      </c>
      <c r="N250" s="958"/>
    </row>
    <row r="251" spans="2:14" ht="20.149999999999999"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49999999999999" hidden="1" customHeight="1">
      <c r="B252" s="958"/>
      <c r="C252" s="1617"/>
      <c r="D252" s="1618" t="s">
        <v>11</v>
      </c>
      <c r="E252" s="1619" t="s">
        <v>11</v>
      </c>
    </row>
    <row r="253" spans="2:14" ht="20.149999999999999" hidden="1" customHeight="1">
      <c r="B253" s="958"/>
      <c r="C253" s="1617"/>
      <c r="D253" s="1618"/>
      <c r="E253" s="1619"/>
    </row>
    <row r="254" spans="2:14" ht="20.149999999999999" hidden="1" customHeight="1" thickBot="1">
      <c r="B254" s="958"/>
      <c r="C254" s="1617"/>
      <c r="D254" s="1618"/>
      <c r="E254" s="1619"/>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49999999999999" customHeight="1">
      <c r="F257" s="937"/>
    </row>
    <row r="258" spans="6:6" s="825" customFormat="1" ht="20.149999999999999" customHeight="1">
      <c r="F258" s="937"/>
    </row>
    <row r="259" spans="6:6" s="825" customFormat="1" ht="20.149999999999999" customHeight="1">
      <c r="F259" s="937"/>
    </row>
    <row r="260" spans="6:6" s="825" customFormat="1" ht="20.149999999999999" customHeight="1">
      <c r="F260" s="937"/>
    </row>
    <row r="261" spans="6:6" s="825" customFormat="1" ht="20.149999999999999" customHeight="1">
      <c r="F261" s="937"/>
    </row>
    <row r="262" spans="6:6" s="825" customFormat="1" ht="20.149999999999999" customHeight="1">
      <c r="F262" s="937"/>
    </row>
    <row r="263" spans="6:6" s="825" customFormat="1" ht="20.149999999999999" customHeight="1">
      <c r="F263" s="937"/>
    </row>
    <row r="264" spans="6:6" s="825" customFormat="1" ht="20.149999999999999" customHeight="1">
      <c r="F264" s="937"/>
    </row>
    <row r="265" spans="6:6" s="825" customFormat="1" ht="20.149999999999999" customHeight="1">
      <c r="F265" s="937"/>
    </row>
    <row r="266" spans="6:6" s="825" customFormat="1" ht="20.149999999999999" customHeight="1">
      <c r="F266" s="937"/>
    </row>
    <row r="267" spans="6:6" s="825" customFormat="1" ht="20.149999999999999" customHeight="1">
      <c r="F267" s="937"/>
    </row>
    <row r="268" spans="6:6" s="825" customFormat="1" ht="20.149999999999999" customHeight="1">
      <c r="F268" s="937"/>
    </row>
    <row r="269" spans="6:6" s="825" customFormat="1" ht="20.149999999999999" customHeight="1">
      <c r="F269" s="937"/>
    </row>
    <row r="270" spans="6:6" s="825" customFormat="1" ht="20.149999999999999" customHeight="1">
      <c r="F270" s="937"/>
    </row>
    <row r="271" spans="6:6" s="825" customFormat="1" ht="20.149999999999999" customHeight="1">
      <c r="F271" s="937"/>
    </row>
    <row r="272" spans="6:6" s="825" customFormat="1" ht="20.149999999999999" customHeight="1">
      <c r="F272" s="937"/>
    </row>
    <row r="273" spans="6:6" s="825" customFormat="1" ht="20.149999999999999" customHeight="1">
      <c r="F273" s="937"/>
    </row>
    <row r="274" spans="6:6" s="825" customFormat="1" ht="20.149999999999999" customHeight="1">
      <c r="F274" s="937"/>
    </row>
    <row r="275" spans="6:6" s="825" customFormat="1" ht="20.149999999999999" customHeight="1">
      <c r="F275" s="937"/>
    </row>
    <row r="276" spans="6:6" s="825" customFormat="1" ht="20.149999999999999" customHeight="1">
      <c r="F276" s="937"/>
    </row>
    <row r="277" spans="6:6" s="825" customFormat="1" ht="20.149999999999999" customHeight="1">
      <c r="F277" s="937"/>
    </row>
    <row r="278" spans="6:6" s="825" customFormat="1" ht="20.149999999999999" customHeight="1">
      <c r="F278" s="937"/>
    </row>
    <row r="279" spans="6:6" s="825" customFormat="1" ht="20.149999999999999" customHeight="1">
      <c r="F279" s="937"/>
    </row>
    <row r="280" spans="6:6" s="825" customFormat="1" ht="20.149999999999999" customHeight="1">
      <c r="F280" s="937"/>
    </row>
    <row r="281" spans="6:6" s="825" customFormat="1" ht="20.149999999999999" customHeight="1">
      <c r="F281" s="937"/>
    </row>
    <row r="282" spans="6:6" s="825" customFormat="1" ht="20.149999999999999" customHeight="1">
      <c r="F282" s="937"/>
    </row>
    <row r="283" spans="6:6" s="825" customFormat="1" ht="20.149999999999999" customHeight="1">
      <c r="F283" s="937"/>
    </row>
    <row r="284" spans="6:6" s="825" customFormat="1" ht="20.149999999999999" customHeight="1">
      <c r="F284" s="937"/>
    </row>
    <row r="285" spans="6:6" s="825" customFormat="1" ht="20.149999999999999" customHeight="1">
      <c r="F285" s="937"/>
    </row>
    <row r="286" spans="6:6" s="825" customFormat="1" ht="20.149999999999999" customHeight="1">
      <c r="F286" s="937"/>
    </row>
    <row r="287" spans="6:6" s="825" customFormat="1" ht="20.149999999999999" customHeight="1">
      <c r="F287" s="937"/>
    </row>
    <row r="288" spans="6:6" s="825" customFormat="1" ht="20.149999999999999" customHeight="1">
      <c r="F288" s="937"/>
    </row>
    <row r="289" spans="6:6" s="825" customFormat="1" ht="20.149999999999999" customHeight="1">
      <c r="F289" s="937"/>
    </row>
    <row r="290" spans="6:6" s="825" customFormat="1" ht="20.149999999999999" customHeight="1">
      <c r="F290" s="937"/>
    </row>
    <row r="291" spans="6:6" s="825" customFormat="1" ht="20.149999999999999" customHeight="1">
      <c r="F291" s="937"/>
    </row>
    <row r="292" spans="6:6" s="825" customFormat="1" ht="20.149999999999999" customHeight="1">
      <c r="F292" s="937"/>
    </row>
    <row r="293" spans="6:6" s="825" customFormat="1" ht="20.149999999999999" customHeight="1">
      <c r="F293" s="937"/>
    </row>
    <row r="294" spans="6:6" s="825" customFormat="1" ht="20.149999999999999" customHeight="1">
      <c r="F294" s="937"/>
    </row>
    <row r="295" spans="6:6" s="825" customFormat="1" ht="20.149999999999999" customHeight="1">
      <c r="F295" s="937"/>
    </row>
    <row r="296" spans="6:6" s="825" customFormat="1" ht="20.149999999999999" customHeight="1">
      <c r="F296" s="937"/>
    </row>
    <row r="297" spans="6:6" s="825" customFormat="1" ht="20.149999999999999" customHeight="1">
      <c r="F297" s="937"/>
    </row>
    <row r="298" spans="6:6" s="825" customFormat="1" ht="20.149999999999999" customHeight="1">
      <c r="F298" s="937"/>
    </row>
    <row r="299" spans="6:6" s="825" customFormat="1" ht="20.149999999999999" customHeight="1">
      <c r="F299" s="937"/>
    </row>
    <row r="300" spans="6:6" s="825" customFormat="1" ht="20.149999999999999" customHeight="1">
      <c r="F300" s="937"/>
    </row>
    <row r="301" spans="6:6" s="825" customFormat="1" ht="20.149999999999999" customHeight="1">
      <c r="F301" s="937"/>
    </row>
    <row r="302" spans="6:6" s="825" customFormat="1" ht="20.149999999999999" customHeight="1">
      <c r="F302" s="937"/>
    </row>
    <row r="303" spans="6:6" s="825" customFormat="1" ht="20.149999999999999" customHeight="1">
      <c r="F303" s="937"/>
    </row>
    <row r="304" spans="6:6" s="825" customFormat="1" ht="20.149999999999999" customHeight="1">
      <c r="F304" s="937"/>
    </row>
    <row r="305" spans="6:6" s="825" customFormat="1" ht="20.149999999999999" customHeight="1">
      <c r="F305" s="937"/>
    </row>
    <row r="306" spans="6:6" s="825" customFormat="1" ht="20.149999999999999" customHeight="1">
      <c r="F306" s="937"/>
    </row>
    <row r="307" spans="6:6" s="825" customFormat="1" ht="20.149999999999999" customHeight="1">
      <c r="F307" s="937"/>
    </row>
    <row r="308" spans="6:6" s="825" customFormat="1" ht="20.149999999999999" customHeight="1">
      <c r="F308" s="937"/>
    </row>
    <row r="309" spans="6:6" s="825" customFormat="1" ht="20.149999999999999" customHeight="1">
      <c r="F309" s="937"/>
    </row>
    <row r="310" spans="6:6" s="825" customFormat="1" ht="20.149999999999999" customHeight="1">
      <c r="F310" s="937"/>
    </row>
    <row r="311" spans="6:6" s="825" customFormat="1" ht="20.149999999999999"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106:D118"/>
    <mergeCell ref="E131:E133"/>
    <mergeCell ref="E120:E123"/>
    <mergeCell ref="E124:E130"/>
    <mergeCell ref="E116:E118"/>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D167:D170"/>
    <mergeCell ref="E167:E170"/>
    <mergeCell ref="E187:E189"/>
    <mergeCell ref="E175:E185"/>
    <mergeCell ref="D190:D192"/>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5"/>
  <cols>
    <col min="1" max="1" width="80.453125" bestFit="1" customWidth="1"/>
    <col min="2" max="2" width="9.54296875" bestFit="1" customWidth="1"/>
    <col min="3" max="3" width="26.1796875" bestFit="1" customWidth="1"/>
    <col min="4" max="4" width="11.1796875" bestFit="1" customWidth="1"/>
    <col min="5" max="5" width="13.7265625" bestFit="1" customWidth="1"/>
    <col min="6" max="6" width="72.81640625" bestFit="1" customWidth="1"/>
    <col min="7" max="7" width="11.7265625" bestFit="1" customWidth="1"/>
    <col min="8" max="8" width="78.1796875" bestFit="1" customWidth="1"/>
    <col min="9" max="9" width="38.54296875" style="1039" bestFit="1" customWidth="1"/>
    <col min="11" max="11" width="23.54296875" customWidth="1"/>
    <col min="12" max="12" width="12.1796875" customWidth="1"/>
    <col min="13" max="13" width="17.453125" customWidth="1"/>
    <col min="14" max="14" width="7.26953125" customWidth="1"/>
    <col min="15" max="15" width="9.54296875" customWidth="1"/>
    <col min="16" max="16" width="22.2695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5" outlineLevelRow="1"/>
  <cols>
    <col min="1" max="1" width="26.1796875" customWidth="1"/>
    <col min="2" max="2" width="62.54296875" customWidth="1"/>
    <col min="3" max="3" width="40.1796875" bestFit="1" customWidth="1"/>
    <col min="4" max="4" width="62.26953125" style="1040" customWidth="1"/>
    <col min="5" max="5" width="27.54296875" style="1042" customWidth="1"/>
    <col min="6" max="6" width="23.7265625" style="1040" customWidth="1"/>
    <col min="7" max="7" width="20.1796875" style="1040" customWidth="1"/>
    <col min="8" max="8" width="25.7265625" style="1040" customWidth="1"/>
    <col min="9" max="9" width="20.26953125" style="1040" customWidth="1"/>
    <col min="10" max="10" width="22.54296875" style="1040" bestFit="1" customWidth="1"/>
    <col min="11" max="11" width="23.7265625" customWidth="1"/>
    <col min="12" max="12" width="18.26953125" customWidth="1"/>
    <col min="13" max="13" width="20" customWidth="1"/>
    <col min="14" max="14" width="17.7265625" customWidth="1"/>
    <col min="15" max="15" width="18.26953125" style="564" bestFit="1" customWidth="1"/>
    <col min="16" max="16" width="80.1796875" style="564" bestFit="1" customWidth="1"/>
    <col min="17" max="17" width="19.81640625" customWidth="1"/>
    <col min="18" max="18" width="16.453125" customWidth="1"/>
    <col min="19" max="19" width="38.1796875" bestFit="1" customWidth="1"/>
    <col min="20" max="20" width="22.26953125" customWidth="1"/>
    <col min="21" max="21" width="59" bestFit="1" customWidth="1"/>
    <col min="22" max="22" width="18.81640625" customWidth="1"/>
    <col min="23" max="23" width="22.54296875" customWidth="1"/>
    <col min="24" max="24" width="26" customWidth="1"/>
    <col min="25" max="25" width="19.1796875" customWidth="1"/>
    <col min="26" max="28" width="15.54296875" customWidth="1"/>
    <col min="29" max="29" width="16.54296875" bestFit="1" customWidth="1"/>
    <col min="30" max="30" width="20.7265625" customWidth="1"/>
    <col min="31" max="31" width="27.54296875" customWidth="1"/>
    <col min="32" max="32" width="19.453125" customWidth="1"/>
    <col min="33" max="33" width="17.453125" customWidth="1"/>
    <col min="34" max="34" width="16" customWidth="1"/>
    <col min="35" max="35" width="15.1796875" customWidth="1"/>
    <col min="37" max="37" width="17.26953125" customWidth="1"/>
    <col min="38" max="38" width="16.453125" customWidth="1"/>
    <col min="39" max="39" width="13.54296875" customWidth="1"/>
    <col min="40" max="40" width="16.1796875" customWidth="1"/>
    <col min="41" max="41" width="13.54296875" customWidth="1"/>
    <col min="42" max="42" width="16.54296875" customWidth="1"/>
    <col min="43" max="43" width="16.7265625" customWidth="1"/>
    <col min="44" max="44" width="16.453125" bestFit="1" customWidth="1"/>
    <col min="45" max="45" width="21.54296875" customWidth="1"/>
    <col min="46" max="46" width="15.54296875" customWidth="1"/>
    <col min="47" max="47" width="15.26953125" customWidth="1"/>
    <col min="48" max="48" width="15.1796875" customWidth="1"/>
    <col min="49" max="49" width="15.54296875" customWidth="1"/>
    <col min="50" max="50" width="16.1796875" customWidth="1"/>
    <col min="51" max="51" width="14.26953125" customWidth="1"/>
    <col min="52" max="52" width="13.1796875" customWidth="1"/>
    <col min="53" max="53" width="14.1796875" customWidth="1"/>
    <col min="54" max="54" width="10.7265625" bestFit="1" customWidth="1"/>
    <col min="55" max="55" width="13" customWidth="1"/>
    <col min="56" max="56" width="13.26953125" customWidth="1"/>
    <col min="57" max="57" width="16.1796875" customWidth="1"/>
    <col min="58" max="58" width="14.453125" bestFit="1" customWidth="1"/>
    <col min="59" max="59" width="11.54296875" customWidth="1"/>
    <col min="61" max="61" width="14.453125" bestFit="1" customWidth="1"/>
    <col min="65" max="65" width="12.54296875" bestFit="1" customWidth="1"/>
    <col min="66" max="66" width="14.81640625" bestFit="1" customWidth="1"/>
    <col min="75" max="75" width="12.54296875" bestFit="1" customWidth="1"/>
    <col min="76" max="76" width="14" bestFit="1" customWidth="1"/>
    <col min="77" max="77" width="14.7265625" customWidth="1"/>
    <col min="100" max="100" width="12.54296875" bestFit="1" customWidth="1"/>
    <col min="101" max="101" width="14" bestFit="1" customWidth="1"/>
    <col min="103" max="103" width="10" bestFit="1" customWidth="1"/>
    <col min="104" max="104" width="14" bestFit="1" customWidth="1"/>
    <col min="105" max="105" width="14.8164062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ht="15">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ht="15">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ht="15">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ht="15">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ht="15">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ht="15">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ht="15">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ht="15">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ht="15">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ht="15">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ht="15">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ht="15">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ht="15">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ht="15">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ht="15">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ht="15">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ht="15">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ht="15">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ht="15">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ht="15">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ht="15">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ht="15">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ht="15">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ht="15">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ht="15">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ht="15">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ht="15">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ht="15">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ht="15">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ht="15">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ht="15">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ht="15">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ht="15">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ht="15">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ht="15">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ht="15">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ht="15">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ht="15">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ht="15">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ht="15">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ht="15">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ht="15">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ht="15">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ht="15">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ht="15">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ht="15">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ht="15">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54" t="s">
        <v>4244</v>
      </c>
      <c r="F863" s="1654"/>
      <c r="G863" s="1654" t="s">
        <v>4245</v>
      </c>
      <c r="H863" s="1654"/>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5">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5">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5">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5">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5">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5">
      <c r="A881" s="555" t="s">
        <v>1187</v>
      </c>
      <c r="B881" s="555"/>
      <c r="C881" s="555"/>
      <c r="D881" s="1021"/>
      <c r="E881" s="1040"/>
      <c r="F881" s="1046" t="s">
        <v>364</v>
      </c>
      <c r="G881" s="1046"/>
      <c r="H881" s="1017"/>
      <c r="I881" s="1017"/>
      <c r="J881" s="1035" t="s">
        <v>397</v>
      </c>
      <c r="K881" s="745"/>
      <c r="AC881" s="237" t="s">
        <v>288</v>
      </c>
      <c r="AD881" s="238"/>
      <c r="AE881" s="238"/>
      <c r="AF881" s="1650" t="s">
        <v>360</v>
      </c>
      <c r="AG881" s="1650"/>
      <c r="AH881" s="1650"/>
      <c r="AI881" s="1650"/>
      <c r="AJ881" s="239"/>
      <c r="AK881" s="238"/>
      <c r="AM881" s="1642" t="s">
        <v>364</v>
      </c>
      <c r="AN881" s="1642"/>
      <c r="AO881" s="486"/>
      <c r="AP881" s="486"/>
      <c r="AQ881" s="1640" t="s">
        <v>397</v>
      </c>
      <c r="AR881" s="1640"/>
    </row>
    <row r="882" spans="1:53" ht="17.5">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5">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5">
      <c r="A884" s="244">
        <f>'Pricing Calculator'!AN20</f>
        <v>744</v>
      </c>
      <c r="B884" s="334">
        <f>'Pricing Calculator'!AJ20</f>
        <v>1</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0.09</v>
      </c>
      <c r="T884" s="38">
        <f t="shared" ref="T884:T892" si="412">IF(S884="Not Available", "Not Available", S884*A884)</f>
        <v>66.959999999999994</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5">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5">
      <c r="A886" s="244">
        <f>'Pricing Calculator'!AN24</f>
        <v>25</v>
      </c>
      <c r="B886" s="334">
        <f>'Pricing Calculator'!AJ24</f>
        <v>3</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1.08</v>
      </c>
      <c r="T886" s="38">
        <f t="shared" si="412"/>
        <v>27</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5">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5">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5">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5">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5">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5">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1.1700000000000002</v>
      </c>
      <c r="T893" s="323">
        <f>IF(T883="Not Available", "Not Available", SUM(T883:T892))</f>
        <v>93.96</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1</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1</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0</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0</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25</v>
      </c>
      <c r="B898" s="235">
        <f>'Pricing Calculator'!AJ24</f>
        <v>3</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25</v>
      </c>
      <c r="B899" s="235">
        <f>'Pricing Calculator'!AJ24</f>
        <v>3</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5">
      <c r="A941" s="12" t="s">
        <v>3349</v>
      </c>
    </row>
    <row r="942" spans="1:19" ht="18.5"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5">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49"/>
      <c r="Y954" s="1649"/>
      <c r="Z954" s="1649"/>
      <c r="AA954" s="1649"/>
      <c r="AB954" s="1649"/>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5">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5">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5">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41" t="s">
        <v>360</v>
      </c>
      <c r="AS967" s="1641"/>
      <c r="AT967" s="1641"/>
      <c r="AU967" s="1641"/>
      <c r="AV967" s="1641"/>
      <c r="AW967" s="1641"/>
    </row>
    <row r="968" spans="1:64" ht="16.5">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5">
      <c r="A969" s="12" t="s">
        <v>67</v>
      </c>
      <c r="M969" s="33"/>
      <c r="N969" s="33"/>
      <c r="O969" s="900"/>
      <c r="P969" s="900"/>
      <c r="Q969" s="33"/>
      <c r="AU969" s="158"/>
      <c r="AV969" s="158"/>
      <c r="AW969" s="158"/>
      <c r="BL969" s="28"/>
    </row>
    <row r="970" spans="1:64" ht="16.5">
      <c r="AU970" s="158"/>
      <c r="AV970" s="158"/>
      <c r="AW970" s="158"/>
    </row>
    <row r="971" spans="1:64" ht="16.5">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5">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5">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5">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5">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5">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5">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5">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5">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5">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5">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5">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5">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5">
      <c r="A994" s="91"/>
      <c r="B994" s="91" t="s">
        <v>608</v>
      </c>
      <c r="C994" s="91" t="s">
        <v>87</v>
      </c>
      <c r="D994" s="91" t="s">
        <v>24</v>
      </c>
      <c r="E994" s="91" t="s">
        <v>1327</v>
      </c>
      <c r="F994" s="2" t="s">
        <v>2</v>
      </c>
      <c r="G994" s="1053" t="s">
        <v>2986</v>
      </c>
      <c r="H994" s="1053"/>
      <c r="I994" s="1053"/>
      <c r="J994" s="1053"/>
      <c r="AU994" s="158"/>
      <c r="AV994" s="158"/>
      <c r="AW994" s="158"/>
    </row>
    <row r="995" spans="1:49" ht="16.5">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5">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5">
      <c r="A998" s="161"/>
      <c r="E998" s="1040"/>
    </row>
    <row r="999" spans="1:49" ht="16.5">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5">
      <c r="A1000" s="161"/>
      <c r="E1000" s="1040"/>
    </row>
    <row r="1001" spans="1:49" ht="16.5">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5" outlineLevel="1">
      <c r="A1002" s="3"/>
      <c r="E1002" s="1040"/>
    </row>
    <row r="1003" spans="1:49" ht="35" outlineLevel="1">
      <c r="A1003" s="12"/>
      <c r="E1003" s="1042">
        <f>IF(D995="Not Available", "Not Available", SUM(E995:E1001))</f>
        <v>0</v>
      </c>
    </row>
    <row r="1004" spans="1:49" ht="35"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5"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38" t="s">
        <v>56</v>
      </c>
      <c r="L1017" s="1638"/>
      <c r="M1017" s="106"/>
      <c r="N1017" s="1638" t="s">
        <v>52</v>
      </c>
      <c r="O1017" s="1638"/>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5" t="s">
        <v>661</v>
      </c>
      <c r="Q1033" s="1655"/>
      <c r="R1033" s="1655"/>
      <c r="S1033" s="1655"/>
      <c r="T1033" s="1655"/>
      <c r="U1033" s="1655"/>
      <c r="V1033" s="1655"/>
      <c r="W1033" s="1655"/>
      <c r="X1033" s="1655"/>
      <c r="Y1033" s="1655"/>
      <c r="Z1033" s="1655"/>
      <c r="AA1033" s="1655"/>
    </row>
    <row r="1034" spans="2:27" ht="26.25" customHeight="1" outlineLevel="1">
      <c r="B1034" s="41" t="s">
        <v>51</v>
      </c>
      <c r="C1034" s="41"/>
      <c r="E1034" s="1069">
        <f>IF(E1028="Not Available", "Not Available", E1032)</f>
        <v>0</v>
      </c>
      <c r="F1034" s="1013"/>
      <c r="G1034" s="1013"/>
      <c r="H1034" s="1013"/>
      <c r="O1034" s="900"/>
      <c r="P1034" s="1655"/>
      <c r="Q1034" s="1655"/>
      <c r="R1034" s="1655"/>
      <c r="S1034" s="1655"/>
      <c r="T1034" s="1655"/>
      <c r="U1034" s="1655"/>
      <c r="V1034" s="1655"/>
      <c r="W1034" s="1655"/>
      <c r="X1034" s="1655"/>
      <c r="Y1034" s="1655"/>
      <c r="Z1034" s="1655"/>
      <c r="AA1034" s="1655"/>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57" t="s">
        <v>56</v>
      </c>
      <c r="J1037" s="1657"/>
      <c r="K1037" s="310"/>
      <c r="L1037" s="1638" t="s">
        <v>52</v>
      </c>
      <c r="M1037" s="1638"/>
      <c r="P1037" s="907"/>
      <c r="Q1037" s="29"/>
      <c r="R1037" s="29"/>
      <c r="S1037" s="29"/>
      <c r="T1037" s="29"/>
      <c r="U1037" s="29"/>
      <c r="V1037" s="29"/>
      <c r="W1037" s="1638" t="s">
        <v>56</v>
      </c>
      <c r="X1037" s="1638"/>
      <c r="Y1037" s="485"/>
      <c r="Z1037" s="1638" t="s">
        <v>52</v>
      </c>
      <c r="AA1037" s="1638"/>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600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57</v>
      </c>
      <c r="E1048" s="560">
        <f>IF(C1039="Not Available", "Not Available", D1048)</f>
        <v>57</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100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5</v>
      </c>
      <c r="E1049" s="560">
        <f>IF(E1039="Not Available", "Not Available", D1049)</f>
        <v>5</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62</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62</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57" t="s">
        <v>56</v>
      </c>
      <c r="J1060" s="1657"/>
      <c r="K1060" s="310"/>
      <c r="L1060" s="1638" t="s">
        <v>52</v>
      </c>
      <c r="M1060" s="1638"/>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100000000</v>
      </c>
      <c r="G1089" s="1066">
        <f>ROUNDUP(F1089/E1089,0)</f>
        <v>1000</v>
      </c>
      <c r="H1089" s="1078">
        <f>IF(D1089="Not Available", "Not Available", G1089*D1089)</f>
        <v>3.6</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65.599999999999994</v>
      </c>
      <c r="F1092" s="1049"/>
      <c r="G1092" s="1080"/>
      <c r="H1092" s="1081"/>
      <c r="I1092" s="1043"/>
      <c r="J1092" s="1043"/>
      <c r="O1092" s="911"/>
      <c r="P1092" s="911"/>
    </row>
    <row r="1093" spans="1:16" outlineLevel="1">
      <c r="O1093" s="900"/>
    </row>
    <row r="1094" spans="1:16" ht="35" outlineLevel="1">
      <c r="A1094" s="258" t="s">
        <v>553</v>
      </c>
      <c r="O1094" s="900"/>
    </row>
    <row r="1095" spans="1:16" outlineLevel="1">
      <c r="H1095" s="1082" t="s">
        <v>404</v>
      </c>
      <c r="I1095" s="1055"/>
      <c r="J1095" s="1055"/>
      <c r="K1095" s="257"/>
      <c r="L1095" s="257"/>
      <c r="M1095" s="257"/>
      <c r="N1095" s="257"/>
      <c r="O1095" s="926"/>
    </row>
    <row r="1096" spans="1:16" ht="18.5"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5" outlineLevel="1">
      <c r="A1110" s="12" t="s">
        <v>68</v>
      </c>
      <c r="C1110" s="33"/>
      <c r="O1110" s="900"/>
    </row>
    <row r="1111" spans="1:53" ht="18.5"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6" outlineLevel="1">
      <c r="A1121" s="33"/>
      <c r="B1121" s="39" t="s">
        <v>10</v>
      </c>
      <c r="C1121" s="1"/>
      <c r="D1121" s="1656" t="s">
        <v>93</v>
      </c>
      <c r="E1121" s="1656"/>
      <c r="F1121" s="1656"/>
      <c r="G1121" s="1656"/>
      <c r="H1121" s="1656"/>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5" outlineLevel="1">
      <c r="B1130" t="s">
        <v>41</v>
      </c>
      <c r="D1130" s="1049">
        <f>ROUNDUP('Pricing Calculator'!N547,)</f>
        <v>10</v>
      </c>
      <c r="E1130" s="1015"/>
      <c r="F1130" s="161"/>
      <c r="L1130" t="s">
        <v>41</v>
      </c>
      <c r="N1130" s="26">
        <f>ROUNDUP('Pricing Calculator'!N547,)</f>
        <v>10</v>
      </c>
      <c r="O1130" s="900"/>
      <c r="P1130" s="914"/>
      <c r="V1130" t="s">
        <v>41</v>
      </c>
      <c r="X1130" s="26">
        <f>ROUNDUP('Pricing Calculator'!N547,)</f>
        <v>10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5"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0.43499999999999994</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0.69000000000000006</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0.90500000000000003</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0.43499999999999994</v>
      </c>
      <c r="N1132">
        <f>IF(O1124="Not Available", "Not Available", N1131)</f>
        <v>0.69000000000000006</v>
      </c>
      <c r="X1132">
        <f>IF(Y1124="Not Available", "Not Available", X1131)</f>
        <v>0.90500000000000003</v>
      </c>
    </row>
    <row r="1133" spans="1:53" outlineLevel="1">
      <c r="B1133" s="261" t="s">
        <v>4241</v>
      </c>
      <c r="C1133" s="261"/>
      <c r="D1133" s="1090">
        <f>IF(AND('Rate Card'!M23=1), 'Control Panel'!D1132, IF(AND('Rate Card'!M23=2), N1132, IF('Rate Card'!M23=3, X1132, 0)))</f>
        <v>0.43499999999999994</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5"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1</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0</v>
      </c>
      <c r="O1150" s="900"/>
    </row>
    <row r="1151" spans="1:15" outlineLevel="1">
      <c r="O1151" s="900"/>
    </row>
    <row r="1152" spans="1:15" outlineLevel="1">
      <c r="O1152" s="900"/>
    </row>
    <row r="1153" spans="1:15" outlineLevel="1">
      <c r="O1153" s="900"/>
    </row>
    <row r="1154" spans="1:15" ht="35" outlineLevel="1">
      <c r="A1154" s="12" t="s">
        <v>967</v>
      </c>
      <c r="B1154" s="33"/>
      <c r="O1154" s="900"/>
    </row>
    <row r="1155" spans="1:15" ht="21" outlineLevel="1">
      <c r="B1155" s="39" t="s">
        <v>925</v>
      </c>
      <c r="C1155" s="2"/>
      <c r="D1155" s="2" t="s">
        <v>24</v>
      </c>
      <c r="E1155" s="2" t="s">
        <v>2</v>
      </c>
      <c r="F1155" s="2" t="s">
        <v>2986</v>
      </c>
      <c r="O1155" s="900"/>
    </row>
    <row r="1156" spans="1:15" ht="16.5"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5"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5"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5" outlineLevel="1">
      <c r="A1172" s="237"/>
      <c r="B1172" s="555" t="s">
        <v>1187</v>
      </c>
      <c r="C1172" s="555"/>
      <c r="D1172" s="1021"/>
      <c r="F1172" s="1654" t="s">
        <v>364</v>
      </c>
      <c r="G1172" s="1654"/>
      <c r="M1172" s="745" t="s">
        <v>970</v>
      </c>
    </row>
    <row r="1173" spans="1:32" ht="16.5"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5"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5"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5"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5"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5"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5"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5"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5"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5"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5"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5"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5"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5"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5"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5" outlineLevel="1">
      <c r="A1210" s="12" t="s">
        <v>74</v>
      </c>
      <c r="B1210" s="85"/>
      <c r="O1210" s="900"/>
    </row>
    <row r="1211" spans="1:15" ht="16.5" outlineLevel="1">
      <c r="A1211" s="85"/>
      <c r="B1211" s="85"/>
      <c r="C1211" s="45"/>
      <c r="O1211" s="900"/>
    </row>
    <row r="1212" spans="1:15" ht="21" outlineLevel="1">
      <c r="A1212" s="85"/>
      <c r="B1212" s="39" t="s">
        <v>3366</v>
      </c>
      <c r="C1212" s="1"/>
      <c r="D1212" s="1652" t="s">
        <v>93</v>
      </c>
      <c r="E1212" s="1652"/>
      <c r="F1212" s="1652"/>
      <c r="G1212" s="1652"/>
      <c r="H1212" s="1652"/>
      <c r="O1212" s="900"/>
    </row>
    <row r="1213" spans="1:15" ht="16.5" outlineLevel="1">
      <c r="A1213" s="85"/>
      <c r="B1213" s="1"/>
      <c r="C1213" s="2" t="s">
        <v>54</v>
      </c>
      <c r="D1213" s="2" t="s">
        <v>55</v>
      </c>
      <c r="E1213" s="556" t="s">
        <v>31</v>
      </c>
      <c r="F1213" s="2" t="s">
        <v>30</v>
      </c>
      <c r="G1213" s="2" t="s">
        <v>9</v>
      </c>
      <c r="H1213" s="2" t="s">
        <v>40</v>
      </c>
      <c r="I1213" s="2" t="s">
        <v>2</v>
      </c>
      <c r="J1213" s="2" t="s">
        <v>2986</v>
      </c>
      <c r="O1213" s="900"/>
    </row>
    <row r="1214" spans="1:15" ht="16.5" outlineLevel="1">
      <c r="A1214" s="85"/>
      <c r="B1214" t="s">
        <v>1284</v>
      </c>
      <c r="C1214" s="21"/>
      <c r="D1214" s="1051"/>
      <c r="F1214" s="1042">
        <v>1</v>
      </c>
      <c r="G1214" s="1051">
        <v>1024</v>
      </c>
      <c r="H1214" s="1051"/>
      <c r="I1214" s="1013"/>
      <c r="J1214" s="1068"/>
      <c r="O1214" s="900"/>
    </row>
    <row r="1215" spans="1:15" ht="16.5"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5"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5"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5"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5" outlineLevel="1">
      <c r="A1220" s="85"/>
      <c r="O1220" s="900"/>
    </row>
    <row r="1221" spans="1:16" ht="16.5" outlineLevel="1">
      <c r="A1221" s="85"/>
      <c r="B1221" s="242" t="s">
        <v>413</v>
      </c>
      <c r="C1221" s="243"/>
      <c r="D1221" s="1049">
        <f>'Pricing Calculator'!AJ681</f>
        <v>0</v>
      </c>
      <c r="F1221" s="161"/>
      <c r="O1221" s="900"/>
    </row>
    <row r="1222" spans="1:16" ht="16.5"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5"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5"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5"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5"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5"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5"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5"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5" outlineLevel="1">
      <c r="B1256" s="238"/>
      <c r="C1256" s="264"/>
      <c r="O1256" s="900"/>
    </row>
    <row r="1257" spans="2:15" ht="16.5"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5"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5"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5" outlineLevel="1">
      <c r="B1275" s="242" t="s">
        <v>1171</v>
      </c>
      <c r="C1275" s="264"/>
      <c r="D1275" s="1101">
        <f>'Pricing Calculator'!AJ685</f>
        <v>0</v>
      </c>
      <c r="O1275" s="900"/>
    </row>
    <row r="1276" spans="1:16" ht="16.5" outlineLevel="1">
      <c r="B1276" s="238" t="s">
        <v>1172</v>
      </c>
      <c r="C1276" s="264"/>
      <c r="D1276" s="1101">
        <f>'Pricing Calculator'!AJ687</f>
        <v>0</v>
      </c>
      <c r="O1276" s="900"/>
    </row>
    <row r="1277" spans="1:16" ht="16.5" outlineLevel="1">
      <c r="A1277">
        <f>IF(D1277="Not Available",0,C1278)</f>
        <v>0</v>
      </c>
      <c r="B1277" s="238" t="s">
        <v>115</v>
      </c>
      <c r="C1277" s="264"/>
      <c r="D1277" s="1040">
        <f>IF(E394=999999, "Not Available", N394)</f>
        <v>0.99</v>
      </c>
      <c r="E1277" s="1001" t="str">
        <f>IF(D1275&gt;0, O394, "")</f>
        <v/>
      </c>
      <c r="F1277" s="1024" t="str">
        <f>P394</f>
        <v/>
      </c>
      <c r="O1277" s="900"/>
    </row>
    <row r="1278" spans="1:16" ht="16.5" outlineLevel="1">
      <c r="A1278" s="1039">
        <f>IF(D1267="Not Available",0,C1273)</f>
        <v>0</v>
      </c>
      <c r="B1278" s="238" t="s">
        <v>1073</v>
      </c>
      <c r="C1278" s="264"/>
      <c r="D1278" s="1040">
        <f>IF(D1277="Not Available", "Not Available", D1277*D1276*D1275)</f>
        <v>0</v>
      </c>
      <c r="O1278" s="900"/>
    </row>
    <row r="1279" spans="1:16" ht="16.5"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5" outlineLevel="1">
      <c r="B1281" s="238" t="s">
        <v>1174</v>
      </c>
      <c r="C1281" s="264"/>
      <c r="D1281" s="1040">
        <f>IF(E395=999999, "Not Available", N395)</f>
        <v>0.4</v>
      </c>
      <c r="E1281" s="1001" t="str">
        <f>IF(D1280&gt;0, O395, "")</f>
        <v/>
      </c>
      <c r="F1281" s="1024" t="str">
        <f>P395</f>
        <v/>
      </c>
      <c r="O1281" s="900"/>
    </row>
    <row r="1282" spans="1:16" ht="16.5"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5" outlineLevel="1">
      <c r="B1284" s="242" t="s">
        <v>1175</v>
      </c>
      <c r="C1284" s="264"/>
      <c r="D1284" s="1101">
        <f>'Pricing Calculator'!AJ691</f>
        <v>0</v>
      </c>
      <c r="O1284" s="900"/>
    </row>
    <row r="1285" spans="1:16" ht="16.5" outlineLevel="1">
      <c r="B1285" s="238" t="s">
        <v>1176</v>
      </c>
      <c r="C1285" s="264"/>
      <c r="D1285" s="1040">
        <f>IF(E396=999999, "Not Available", N396)</f>
        <v>0.1</v>
      </c>
      <c r="E1285" s="1001" t="str">
        <f>IF(D1284&gt;0, O396, "")</f>
        <v/>
      </c>
      <c r="F1285" s="1024" t="str">
        <f>P396</f>
        <v/>
      </c>
      <c r="O1285" s="900"/>
    </row>
    <row r="1286" spans="1:16" ht="16.5" outlineLevel="1">
      <c r="B1286" s="238"/>
      <c r="C1286" s="264"/>
      <c r="D1286" s="1040">
        <f>IF(D1285="Not Available","Not Available",D1285*(D1284/100))</f>
        <v>0</v>
      </c>
      <c r="O1286" s="900"/>
    </row>
    <row r="1287" spans="1:16" ht="16.5" outlineLevel="1">
      <c r="B1287" s="238"/>
      <c r="C1287" s="264"/>
      <c r="O1287" s="900"/>
    </row>
    <row r="1288" spans="1:16" ht="16.5" outlineLevel="1">
      <c r="B1288" s="267" t="s">
        <v>116</v>
      </c>
      <c r="C1288" s="268"/>
      <c r="D1288" s="1090">
        <f>IF(E1215="Not Available", "Not Available", SUM(D1286, D1282, D1278, C1264, D1255, D1227, I1227, N1227, D1222, D1239, D1250))</f>
        <v>0</v>
      </c>
      <c r="O1288" s="900"/>
    </row>
    <row r="1289" spans="1:16" ht="16.5" outlineLevel="1">
      <c r="B1289" s="85"/>
      <c r="C1289" s="45"/>
      <c r="D1289" s="1083"/>
      <c r="O1289" s="900"/>
    </row>
    <row r="1290" spans="1:16" ht="16.5" outlineLevel="1">
      <c r="B1290" s="85"/>
      <c r="C1290" s="45"/>
      <c r="O1290" s="900"/>
    </row>
    <row r="1291" spans="1:16" ht="35" outlineLevel="1">
      <c r="A1291" s="12" t="s">
        <v>75</v>
      </c>
      <c r="B1291" s="85"/>
      <c r="C1291" s="46"/>
      <c r="M1291" s="853" t="s">
        <v>3270</v>
      </c>
      <c r="N1291" s="853"/>
      <c r="O1291" s="915"/>
      <c r="P1291" s="915"/>
    </row>
    <row r="1292" spans="1:16" ht="16.5" outlineLevel="1">
      <c r="A1292" s="85"/>
      <c r="B1292" s="85"/>
      <c r="C1292" s="45"/>
    </row>
    <row r="1293" spans="1:16" ht="16.5" outlineLevel="1">
      <c r="A1293" s="85"/>
      <c r="B1293" s="90" t="s">
        <v>3367</v>
      </c>
      <c r="C1293" s="91" t="s">
        <v>78</v>
      </c>
      <c r="D1293" s="90" t="s">
        <v>2</v>
      </c>
      <c r="E1293" s="90" t="s">
        <v>2986</v>
      </c>
      <c r="N1293" s="90" t="s">
        <v>102</v>
      </c>
      <c r="O1293" s="931" t="s">
        <v>78</v>
      </c>
    </row>
    <row r="1294" spans="1:16" ht="16.5"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5" outlineLevel="1">
      <c r="A1295" s="85" t="s">
        <v>3223</v>
      </c>
      <c r="B1295" s="25">
        <f>N420</f>
        <v>0.49</v>
      </c>
      <c r="C1295" t="s">
        <v>103</v>
      </c>
      <c r="D1295" s="1024" t="str">
        <f>IF(E1298&gt;0, O420, "")</f>
        <v/>
      </c>
      <c r="E1295" s="1024" t="str">
        <f>P420</f>
        <v/>
      </c>
      <c r="M1295" s="161" t="s">
        <v>3223</v>
      </c>
      <c r="N1295" s="25">
        <f>N420</f>
        <v>0.49</v>
      </c>
      <c r="O1295" s="564" t="s">
        <v>3271</v>
      </c>
    </row>
    <row r="1296" spans="1:16" ht="16.5" outlineLevel="1">
      <c r="A1296" s="161" t="s">
        <v>4550</v>
      </c>
      <c r="B1296" s="25">
        <f>N421</f>
        <v>0.19</v>
      </c>
      <c r="C1296" t="s">
        <v>103</v>
      </c>
      <c r="D1296" s="1024" t="str">
        <f>IF(E1299&gt;0, O421, "")</f>
        <v/>
      </c>
      <c r="E1296" s="1024" t="str">
        <f>P421</f>
        <v>NULL</v>
      </c>
      <c r="M1296" s="161"/>
      <c r="N1296" s="25"/>
    </row>
    <row r="1297" spans="1:57" ht="16.5" outlineLevel="1">
      <c r="A1297" s="161"/>
      <c r="B1297" s="25"/>
      <c r="D1297" s="1024"/>
      <c r="E1297" s="1024"/>
      <c r="M1297" s="161"/>
      <c r="N1297" s="25"/>
    </row>
    <row r="1298" spans="1:57" ht="16.5" outlineLevel="1">
      <c r="A1298" s="85"/>
      <c r="B1298" t="s">
        <v>3224</v>
      </c>
      <c r="C1298" s="43">
        <f>'Pricing Calculator'!R556</f>
        <v>744</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5" outlineLevel="1">
      <c r="A1299" s="85"/>
      <c r="B1299" t="s">
        <v>104</v>
      </c>
      <c r="C1299" s="17">
        <f>IF(B1294=999999, "Not Available", C1298*B1294)</f>
        <v>26.783999999999999</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5" outlineLevel="1">
      <c r="A1300" s="85"/>
      <c r="D1300" s="1040" t="s">
        <v>147</v>
      </c>
      <c r="E1300" s="1102">
        <f>SUM(E1299,C1299,G1299)</f>
        <v>26.783999999999999</v>
      </c>
      <c r="P1300" s="564" t="s">
        <v>147</v>
      </c>
      <c r="Q1300" s="19">
        <f>SUM(Q1299,O1299)</f>
        <v>26.783999999999999</v>
      </c>
    </row>
    <row r="1301" spans="1:57" ht="16.5" outlineLevel="1">
      <c r="A1301" s="161" t="s">
        <v>1341</v>
      </c>
      <c r="B1301" s="25">
        <f>N422</f>
        <v>3.5000000000000003E-2</v>
      </c>
      <c r="C1301" t="s">
        <v>277</v>
      </c>
      <c r="D1301" s="1024"/>
      <c r="E1301" s="1024" t="str">
        <f>P422</f>
        <v>NULL</v>
      </c>
      <c r="M1301" s="161"/>
      <c r="N1301" s="25"/>
    </row>
    <row r="1302" spans="1:57" ht="16.5" outlineLevel="1">
      <c r="A1302" s="161" t="s">
        <v>1342</v>
      </c>
      <c r="B1302" s="25">
        <f>N423</f>
        <v>0.09</v>
      </c>
      <c r="C1302" t="s">
        <v>277</v>
      </c>
      <c r="D1302" s="1024"/>
      <c r="E1302" s="1024" t="str">
        <f>P423</f>
        <v>NULL</v>
      </c>
      <c r="M1302" s="161"/>
      <c r="N1302" s="25"/>
    </row>
    <row r="1303" spans="1:57" ht="16.5" outlineLevel="1">
      <c r="A1303" s="161" t="s">
        <v>1343</v>
      </c>
      <c r="B1303" s="25">
        <f>N424</f>
        <v>0.16</v>
      </c>
      <c r="C1303" t="s">
        <v>277</v>
      </c>
      <c r="D1303" s="1024"/>
      <c r="E1303" s="1024" t="str">
        <f>P424</f>
        <v>NULL</v>
      </c>
      <c r="M1303" s="161"/>
      <c r="N1303" s="25"/>
    </row>
    <row r="1304" spans="1:57" ht="16.5"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5"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5" outlineLevel="1">
      <c r="A1306" s="161"/>
      <c r="B1306" s="25"/>
      <c r="D1306" s="1024" t="s">
        <v>147</v>
      </c>
      <c r="E1306" s="1024">
        <f>SUM(E1305,G1305,I1305)</f>
        <v>0</v>
      </c>
      <c r="M1306" s="161"/>
      <c r="N1306" s="25"/>
    </row>
    <row r="1307" spans="1:57" ht="35">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5">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7.5">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7.5">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7.5">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7.5">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7.5">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7.5">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7.5">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7.5">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7.5">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7.5">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5">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5">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5">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5">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5">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5">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5">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5">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5">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5">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5">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5">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5">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5">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5">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5">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5">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5">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5">
      <c r="C1357" s="46"/>
      <c r="D1357" s="344"/>
      <c r="E1357" s="1018"/>
      <c r="F1357" s="344"/>
      <c r="G1357" s="344"/>
      <c r="AM1357" s="158"/>
      <c r="AN1357" s="158"/>
      <c r="AO1357" s="158"/>
      <c r="AP1357" s="158"/>
      <c r="AQ1357" s="158"/>
      <c r="AR1357" s="158"/>
      <c r="AS1357" s="158"/>
      <c r="AT1357" s="158"/>
      <c r="AU1357" s="158"/>
      <c r="AV1357" s="158"/>
      <c r="AW1357" s="158"/>
    </row>
    <row r="1358" spans="1:101" ht="21">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1">
      <c r="A1359" s="270"/>
      <c r="B1359" s="270"/>
      <c r="C1359" s="270"/>
      <c r="D1359" s="1652" t="s">
        <v>360</v>
      </c>
      <c r="E1359" s="1652"/>
      <c r="F1359" s="1652"/>
      <c r="G1359" s="1652"/>
      <c r="H1359" s="1652"/>
      <c r="I1359" s="1652"/>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5">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5">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5">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5">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5">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5">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5">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5">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5">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5">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5">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5">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5">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5">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5">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5">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5">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5">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5">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5">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5">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5">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5">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5">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5">
      <c r="A1407" s="12" t="s">
        <v>499</v>
      </c>
      <c r="F1407" s="1042"/>
    </row>
    <row r="1408" spans="1:56" ht="21">
      <c r="A1408" s="270"/>
      <c r="B1408" s="270"/>
      <c r="C1408" s="270"/>
      <c r="D1408" s="1652" t="s">
        <v>360</v>
      </c>
      <c r="E1408" s="1652"/>
      <c r="F1408" s="1652"/>
      <c r="G1408" s="1652"/>
      <c r="H1408" s="1652"/>
      <c r="I1408" s="1652"/>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5">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5">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5">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5">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5">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5">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5">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5">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5">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5">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5">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5">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5">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38" t="s">
        <v>56</v>
      </c>
      <c r="L1476" s="1638"/>
      <c r="M1476" s="979"/>
      <c r="N1476" s="1638" t="s">
        <v>52</v>
      </c>
      <c r="O1476" s="1638"/>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5">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3</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162</v>
      </c>
      <c r="J1498" s="1040">
        <f>IF(C1498="Not Available", "Not Available", SUM(H1498,C1498))</f>
        <v>162</v>
      </c>
      <c r="P1498" s="564" t="s">
        <v>24</v>
      </c>
      <c r="Q1498">
        <f>IF(Q1494="Not Available", "Not Available", Q1494*Q1496)</f>
        <v>0</v>
      </c>
    </row>
    <row r="1499" spans="1:17">
      <c r="F1499" s="1042"/>
    </row>
    <row r="1500" spans="1:17">
      <c r="F1500" s="1042"/>
    </row>
    <row r="1501" spans="1:17" ht="35">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1" t="s">
        <v>1069</v>
      </c>
      <c r="B1535" s="1651"/>
    </row>
    <row r="1536" spans="1:11" ht="15.75" customHeight="1">
      <c r="A1536" s="1651"/>
      <c r="B1536" s="1651"/>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5">
      <c r="B1593" s="12" t="s">
        <v>521</v>
      </c>
      <c r="C1593" s="33"/>
    </row>
    <row r="1595" spans="1:16" ht="35">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52" t="s">
        <v>93</v>
      </c>
      <c r="E1603" s="1652"/>
      <c r="F1603" s="1652"/>
      <c r="G1603" s="1652"/>
      <c r="H1603" s="1652"/>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5">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5">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52" t="s">
        <v>93</v>
      </c>
      <c r="E1624" s="1652"/>
      <c r="F1624" s="1652"/>
      <c r="G1624" s="1652"/>
      <c r="H1624" s="1652"/>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5">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5">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5">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5">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5">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5">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5">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5">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5">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5">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5">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5">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3" t="s">
        <v>531</v>
      </c>
      <c r="C1891" s="1644"/>
      <c r="D1891" s="1644"/>
      <c r="E1891" s="1644"/>
      <c r="F1891" s="1644"/>
      <c r="G1891" s="1645"/>
      <c r="H1891" s="1040"/>
      <c r="I1891" s="1643" t="s">
        <v>533</v>
      </c>
      <c r="J1891" s="1644"/>
      <c r="K1891" s="1644"/>
      <c r="L1891" s="1644"/>
      <c r="M1891" s="1644"/>
      <c r="N1891" s="1645"/>
      <c r="O1891" s="1044"/>
      <c r="P1891" s="1646" t="s">
        <v>534</v>
      </c>
      <c r="Q1891" s="1647"/>
      <c r="R1891" s="1647"/>
      <c r="S1891" s="1647"/>
      <c r="T1891" s="1647"/>
      <c r="U1891" s="1648"/>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5">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5">
      <c r="A1913" s="148" t="s">
        <v>1012</v>
      </c>
      <c r="D1913" s="1013"/>
    </row>
    <row r="1914" spans="1:18">
      <c r="A1914" t="s">
        <v>1013</v>
      </c>
      <c r="B1914" s="67">
        <f>'Pricing Calculator'!J953</f>
        <v>348.779</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K1476:L1476"/>
    <mergeCell ref="N1476:O1476"/>
    <mergeCell ref="U1603:Y1603"/>
    <mergeCell ref="AC1603:AG1603"/>
    <mergeCell ref="AQ881:AR881"/>
    <mergeCell ref="AR967:AW967"/>
    <mergeCell ref="AG1309:AL1309"/>
    <mergeCell ref="AV1309:AX1309"/>
    <mergeCell ref="AM881:AN881"/>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5"/>
  <cols>
    <col min="1" max="1" width="27.54296875" customWidth="1"/>
    <col min="2" max="2" width="13.26953125" bestFit="1" customWidth="1"/>
    <col min="3" max="3" width="23.453125" customWidth="1"/>
    <col min="4" max="4" width="12.7265625" customWidth="1"/>
    <col min="5" max="5" width="21.1796875" bestFit="1" customWidth="1"/>
    <col min="6" max="6" width="16.26953125" customWidth="1"/>
    <col min="7" max="7" width="13.81640625" bestFit="1" customWidth="1"/>
    <col min="8" max="8" width="14.81640625" bestFit="1" customWidth="1"/>
    <col min="9" max="9" width="15.453125" customWidth="1"/>
    <col min="10" max="10" width="17.1796875" customWidth="1"/>
    <col min="12" max="12" width="9.453125" customWidth="1"/>
    <col min="14" max="14" width="6.26953125" customWidth="1"/>
  </cols>
  <sheetData>
    <row r="1" spans="1:33" ht="16.5">
      <c r="A1" s="155" t="s">
        <v>182</v>
      </c>
      <c r="B1" s="154"/>
      <c r="C1" s="88"/>
      <c r="D1" s="88"/>
      <c r="E1" s="88"/>
      <c r="F1" s="88"/>
      <c r="G1" s="88"/>
      <c r="H1" s="88"/>
      <c r="I1" s="88"/>
    </row>
    <row r="2" spans="1:33" ht="16.5">
      <c r="A2" s="109" t="s">
        <v>181</v>
      </c>
      <c r="B2" s="151"/>
      <c r="C2" s="156"/>
      <c r="D2" s="156"/>
      <c r="E2" s="538"/>
      <c r="F2" s="157"/>
      <c r="G2" s="157"/>
      <c r="H2" s="157"/>
      <c r="I2" s="157"/>
      <c r="J2" t="s">
        <v>619</v>
      </c>
    </row>
    <row r="3" spans="1:33" ht="21">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5">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5">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5">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5">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5">
      <c r="A23" t="s">
        <v>620</v>
      </c>
      <c r="C23" t="s">
        <v>621</v>
      </c>
      <c r="E23" s="171" t="s">
        <v>430</v>
      </c>
      <c r="F23" s="55"/>
      <c r="G23" s="55"/>
      <c r="H23" s="55"/>
      <c r="I23" s="55"/>
      <c r="J23" s="55"/>
      <c r="K23" s="55"/>
      <c r="L23" s="55"/>
      <c r="M23" s="55"/>
      <c r="N23" s="55"/>
      <c r="O23" s="55"/>
      <c r="P23" s="55"/>
      <c r="Q23" s="55"/>
      <c r="R23" s="55"/>
      <c r="S23" s="355"/>
      <c r="T23" s="355"/>
    </row>
    <row r="24" spans="1:35" ht="16.5">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5">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1">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5">
      <c r="A28" s="33"/>
      <c r="C28" s="468" t="str">
        <f>IF('Control Panel'!E1 = 2, "", "12-Month Pre-Pay")</f>
        <v>12-Month Pre-Pay</v>
      </c>
      <c r="V28" s="3"/>
      <c r="W28" s="3"/>
      <c r="X28" s="3"/>
      <c r="Y28" s="222"/>
      <c r="Z28" s="221"/>
      <c r="AA28" s="221"/>
      <c r="AB28" s="221"/>
      <c r="AC28" s="221"/>
      <c r="AD28" s="221"/>
      <c r="AE28" s="220"/>
      <c r="AF28" s="220"/>
      <c r="AG28" s="220"/>
      <c r="AH28" s="3"/>
      <c r="AI28" s="3"/>
    </row>
    <row r="29" spans="1:35" ht="16.5">
      <c r="C29" s="47">
        <v>1</v>
      </c>
      <c r="V29" s="3"/>
      <c r="W29" s="3"/>
      <c r="X29" s="3"/>
      <c r="Y29" s="725"/>
      <c r="Z29" s="220"/>
      <c r="AA29" s="220"/>
      <c r="AB29" s="223"/>
      <c r="AC29" s="223"/>
      <c r="AD29" s="223"/>
      <c r="AE29" s="1659"/>
      <c r="AF29" s="1660"/>
      <c r="AG29" s="1661"/>
      <c r="AH29" s="3"/>
      <c r="AI29" s="3"/>
    </row>
    <row r="30" spans="1:35" ht="16.5">
      <c r="C30" s="33"/>
      <c r="V30" s="3"/>
      <c r="W30" s="3"/>
      <c r="X30" s="3"/>
      <c r="Y30" s="1662"/>
      <c r="Z30" s="1662"/>
      <c r="AA30" s="1662"/>
      <c r="AB30" s="1662"/>
      <c r="AC30" s="1662"/>
      <c r="AD30" s="1662"/>
      <c r="AE30" s="443"/>
      <c r="AF30" s="443"/>
      <c r="AG30" s="443"/>
      <c r="AH30" s="3"/>
      <c r="AI30" s="3"/>
    </row>
    <row r="31" spans="1:35" ht="16.5">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1">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5">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5">
      <c r="V36" s="161"/>
      <c r="W36" s="16"/>
      <c r="X36" s="161"/>
      <c r="Y36" s="161"/>
      <c r="Z36" s="161"/>
      <c r="AA36" s="3"/>
      <c r="AB36" s="3"/>
      <c r="AC36" s="3"/>
      <c r="AD36" s="3"/>
      <c r="AE36" s="3"/>
    </row>
    <row r="37" spans="1:31" ht="17.5">
      <c r="V37" s="1460"/>
      <c r="W37" s="1460"/>
      <c r="X37" s="1460"/>
      <c r="Y37" s="1460"/>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5">
      <c r="K46" s="161"/>
      <c r="L46" s="161"/>
      <c r="M46" s="3"/>
      <c r="N46" s="3"/>
      <c r="O46" s="3"/>
      <c r="P46" s="3"/>
      <c r="Q46" s="3"/>
      <c r="R46" s="3"/>
      <c r="S46" s="3"/>
      <c r="T46" s="3"/>
      <c r="U46" s="3"/>
      <c r="V46" s="3"/>
      <c r="W46" s="3"/>
      <c r="X46" s="3"/>
      <c r="Y46" s="3"/>
      <c r="Z46" s="3"/>
      <c r="AA46" s="3"/>
      <c r="AB46" s="3"/>
      <c r="AC46" s="3"/>
      <c r="AD46" s="3"/>
    </row>
    <row r="47" spans="1:31" ht="16.5">
      <c r="K47" s="110"/>
      <c r="L47" s="110"/>
      <c r="M47" s="3"/>
      <c r="N47" s="3"/>
      <c r="O47" s="3"/>
      <c r="P47" s="3"/>
      <c r="Q47" s="3"/>
      <c r="R47" s="3"/>
      <c r="S47" s="3"/>
      <c r="T47" s="3"/>
      <c r="U47" s="3"/>
      <c r="V47" s="3"/>
      <c r="W47" s="3"/>
      <c r="X47" s="3"/>
      <c r="Y47" s="3"/>
      <c r="Z47" s="3"/>
      <c r="AA47" s="3"/>
      <c r="AB47" s="3"/>
      <c r="AC47" s="18"/>
      <c r="AD47" s="18"/>
    </row>
    <row r="48" spans="1:31" ht="16.5">
      <c r="K48" s="161"/>
      <c r="L48" s="161"/>
      <c r="M48" s="3"/>
      <c r="N48" s="3"/>
      <c r="O48" s="3"/>
      <c r="P48" s="3"/>
      <c r="Q48" s="3"/>
      <c r="R48" s="3"/>
      <c r="S48" s="3"/>
      <c r="T48" s="3"/>
      <c r="U48" s="3"/>
      <c r="V48" s="3"/>
      <c r="W48" s="3"/>
      <c r="X48" s="3"/>
      <c r="Y48" s="3"/>
      <c r="Z48" s="3"/>
      <c r="AA48" s="3"/>
      <c r="AB48" s="3"/>
      <c r="AC48" s="3"/>
      <c r="AD48" s="161"/>
    </row>
    <row r="49" spans="11:30" ht="17.5">
      <c r="K49" s="220"/>
      <c r="L49" s="220"/>
      <c r="M49" s="1460"/>
      <c r="N49" s="1460"/>
      <c r="O49" s="1460"/>
      <c r="P49" s="1460"/>
      <c r="Q49" s="1460"/>
      <c r="R49" s="1663"/>
      <c r="S49" s="223"/>
      <c r="T49" s="1460"/>
      <c r="U49" s="1460"/>
      <c r="V49" s="1460"/>
      <c r="W49" s="1460"/>
      <c r="X49" s="1460"/>
      <c r="Y49" s="1663"/>
      <c r="Z49" s="220"/>
      <c r="AA49" s="473"/>
      <c r="AB49" s="473"/>
      <c r="AC49" s="473"/>
      <c r="AD49" s="473"/>
    </row>
    <row r="50" spans="11:30" ht="16.5">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12700</xdr:colOff>
                    <xdr:row>2</xdr:row>
                    <xdr:rowOff>19050</xdr:rowOff>
                  </from>
                  <to>
                    <xdr:col>0</xdr:col>
                    <xdr:colOff>266700</xdr:colOff>
                    <xdr:row>2</xdr:row>
                    <xdr:rowOff>203200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12700</xdr:colOff>
                    <xdr:row>3</xdr:row>
                    <xdr:rowOff>19050</xdr:rowOff>
                  </from>
                  <to>
                    <xdr:col>0</xdr:col>
                    <xdr:colOff>266700</xdr:colOff>
                    <xdr:row>3</xdr:row>
                    <xdr:rowOff>203200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12700</xdr:colOff>
                    <xdr:row>4</xdr:row>
                    <xdr:rowOff>19050</xdr:rowOff>
                  </from>
                  <to>
                    <xdr:col>0</xdr:col>
                    <xdr:colOff>266700</xdr:colOff>
                    <xdr:row>4</xdr:row>
                    <xdr:rowOff>203200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12700</xdr:colOff>
                    <xdr:row>5</xdr:row>
                    <xdr:rowOff>19050</xdr:rowOff>
                  </from>
                  <to>
                    <xdr:col>0</xdr:col>
                    <xdr:colOff>266700</xdr:colOff>
                    <xdr:row>5</xdr:row>
                    <xdr:rowOff>203200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12700</xdr:colOff>
                    <xdr:row>2</xdr:row>
                    <xdr:rowOff>12700</xdr:rowOff>
                  </from>
                  <to>
                    <xdr:col>1</xdr:col>
                    <xdr:colOff>222250</xdr:colOff>
                    <xdr:row>6</xdr:row>
                    <xdr:rowOff>50800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50800</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31750</xdr:colOff>
                    <xdr:row>25</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5"/>
  <cols>
    <col min="2" max="2" width="21.81640625" bestFit="1" customWidth="1"/>
    <col min="3" max="3" width="14.7265625" customWidth="1"/>
    <col min="4" max="4" width="16.81640625" bestFit="1" customWidth="1"/>
    <col min="5" max="5" width="23.26953125" bestFit="1" customWidth="1"/>
    <col min="7" max="7" width="11.1796875" customWidth="1"/>
    <col min="8" max="8" width="13.81640625" customWidth="1"/>
    <col min="9" max="9" width="23.453125" customWidth="1"/>
    <col min="10" max="10" width="22.4531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5">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5">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5">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5">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5">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5">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3.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3.xml><?xml version="1.0" encoding="utf-8"?>
<ds:datastoreItem xmlns:ds="http://schemas.openxmlformats.org/officeDocument/2006/customXml" ds:itemID="{FB7DEB16-65C0-4C41-9522-0DD32F7C6E81}">
  <ds:schemaRefs>
    <ds:schemaRef ds:uri="http://schemas.microsoft.com/sharepoint/v3"/>
    <ds:schemaRef ds:uri="230E9DF3-BE65-4C73-A93B-D1236EBD677E"/>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230e9df3-be65-4c73-a93b-d1236ebd677e"/>
    <ds:schemaRef ds:uri="http://www.w3.org/XML/1998/namespace"/>
    <ds:schemaRef ds:uri="http://purl.org/dc/dcmitype/"/>
  </ds:schemaRefs>
</ds:datastoreItem>
</file>

<file path=customXml/itemProps4.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5.xml><?xml version="1.0" encoding="utf-8"?>
<ds:datastoreItem xmlns:ds="http://schemas.openxmlformats.org/officeDocument/2006/customXml" ds:itemID="{28E34B85-537E-4A4D-888D-AF9E9A478E5F}">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Mariano Carro Arrubarrena</cp:lastModifiedBy>
  <cp:lastPrinted>2016-01-08T19:11:33Z</cp:lastPrinted>
  <dcterms:created xsi:type="dcterms:W3CDTF">2013-02-26T23:22:46Z</dcterms:created>
  <dcterms:modified xsi:type="dcterms:W3CDTF">2016-03-28T20:36:32Z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