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KHIL\Downloads\"/>
    </mc:Choice>
  </mc:AlternateContent>
  <xr:revisionPtr revIDLastSave="0" documentId="8_{6009D426-FFD5-44D1-86DD-D0A8523F7A9D}" xr6:coauthVersionLast="47" xr6:coauthVersionMax="47" xr10:uidLastSave="{00000000-0000-0000-0000-000000000000}"/>
  <bookViews>
    <workbookView xWindow="-120" yWindow="-120" windowWidth="20730" windowHeight="11040" activeTab="1" xr2:uid="{82526268-9B0D-4DB9-847E-6C54424148A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6" i="2" l="1"/>
  <c r="K27" i="2" s="1"/>
  <c r="K28" i="2" s="1"/>
  <c r="K29" i="2" s="1"/>
  <c r="N25" i="2"/>
  <c r="M26" i="2"/>
  <c r="M27" i="2" s="1"/>
  <c r="M28" i="2" s="1"/>
  <c r="M29" i="2" s="1"/>
  <c r="J26" i="2"/>
  <c r="J27" i="2" s="1"/>
  <c r="J28" i="2" s="1"/>
  <c r="J29" i="2" s="1"/>
  <c r="L26" i="2"/>
  <c r="L27" i="2" s="1"/>
  <c r="L28" i="2" s="1"/>
  <c r="L29" i="2" s="1"/>
  <c r="H26" i="2"/>
  <c r="H27" i="2" s="1"/>
  <c r="M15" i="2"/>
  <c r="L16" i="2"/>
  <c r="M16" i="2" s="1"/>
  <c r="K15" i="2"/>
  <c r="J17" i="2"/>
  <c r="J18" i="2" s="1"/>
  <c r="J19" i="2" s="1"/>
  <c r="J20" i="2" s="1"/>
  <c r="J21" i="2" s="1"/>
  <c r="H16" i="2"/>
  <c r="H17" i="2" s="1"/>
  <c r="S9" i="2"/>
  <c r="L9" i="2"/>
  <c r="S8" i="2"/>
  <c r="L8" i="2"/>
  <c r="S7" i="2"/>
  <c r="L7" i="2"/>
  <c r="S6" i="2"/>
  <c r="L6" i="2"/>
  <c r="S5" i="2"/>
  <c r="L5" i="2"/>
  <c r="S4" i="2"/>
  <c r="L4" i="2"/>
  <c r="N15" i="2" l="1"/>
  <c r="N26" i="2"/>
  <c r="H28" i="2"/>
  <c r="N27" i="2"/>
  <c r="I16" i="2"/>
  <c r="K16" i="2" s="1"/>
  <c r="N16" i="2" s="1"/>
  <c r="L17" i="2"/>
  <c r="L18" i="2" s="1"/>
  <c r="L19" i="2" s="1"/>
  <c r="L20" i="2" s="1"/>
  <c r="L21" i="2" s="1"/>
  <c r="M21" i="2" s="1"/>
  <c r="H18" i="2"/>
  <c r="I17" i="2"/>
  <c r="K17" i="2" s="1"/>
  <c r="M18" i="2"/>
  <c r="M17" i="2"/>
  <c r="M19" i="2"/>
  <c r="M20" i="2" l="1"/>
  <c r="N17" i="2"/>
  <c r="H29" i="2"/>
  <c r="N29" i="2" s="1"/>
  <c r="N28" i="2"/>
  <c r="H19" i="2"/>
  <c r="I18" i="2"/>
  <c r="K18" i="2" s="1"/>
  <c r="N18" i="2" s="1"/>
  <c r="I19" i="2" l="1"/>
  <c r="K19" i="2" s="1"/>
  <c r="N19" i="2" s="1"/>
  <c r="H20" i="2"/>
  <c r="H21" i="2" l="1"/>
  <c r="I21" i="2" s="1"/>
  <c r="K21" i="2" s="1"/>
  <c r="N21" i="2" s="1"/>
  <c r="I20" i="2"/>
  <c r="K20" i="2" s="1"/>
  <c r="N20" i="2" s="1"/>
</calcChain>
</file>

<file path=xl/sharedStrings.xml><?xml version="1.0" encoding="utf-8"?>
<sst xmlns="http://schemas.openxmlformats.org/spreadsheetml/2006/main" count="110" uniqueCount="84">
  <si>
    <t>Company</t>
  </si>
  <si>
    <t>REVENUE</t>
  </si>
  <si>
    <t>Revenue</t>
  </si>
  <si>
    <t>p/l</t>
  </si>
  <si>
    <t>LIC</t>
  </si>
  <si>
    <t>SBI LIFE</t>
  </si>
  <si>
    <t>ICICI PRUD</t>
  </si>
  <si>
    <t>GO DIGIT</t>
  </si>
  <si>
    <t>HDFC LIFE</t>
  </si>
  <si>
    <t xml:space="preserve">STAR HEALTH </t>
  </si>
  <si>
    <t>Weightage</t>
  </si>
  <si>
    <t>company</t>
  </si>
  <si>
    <t>year</t>
  </si>
  <si>
    <t>revenue</t>
  </si>
  <si>
    <t>profit</t>
  </si>
  <si>
    <t>CARE HEALTH</t>
  </si>
  <si>
    <t>PROFIT</t>
  </si>
  <si>
    <t>YEAR</t>
  </si>
  <si>
    <t>CARE</t>
  </si>
  <si>
    <t>GODIGIT</t>
  </si>
  <si>
    <t>STAR</t>
  </si>
  <si>
    <t>LICI</t>
  </si>
  <si>
    <t>FINAL</t>
  </si>
  <si>
    <t xml:space="preserve">TARGET </t>
  </si>
  <si>
    <t>Revenue Breakdown</t>
  </si>
  <si>
    <t>Revenue Model</t>
  </si>
  <si>
    <t>Advisory fees</t>
  </si>
  <si>
    <t>Platform fees</t>
  </si>
  <si>
    <t>Partnership fees</t>
  </si>
  <si>
    <t>DPS</t>
  </si>
  <si>
    <t>Year</t>
  </si>
  <si>
    <t>Marketing(10%)</t>
  </si>
  <si>
    <t>Forecast with present pace</t>
  </si>
  <si>
    <t>Profit</t>
  </si>
  <si>
    <r>
      <t>Technology +R&amp;D(</t>
    </r>
    <r>
      <rPr>
        <strike/>
        <sz val="11"/>
        <color theme="1"/>
        <rFont val="Aptos Narrow"/>
        <family val="2"/>
        <scheme val="minor"/>
      </rPr>
      <t>%)</t>
    </r>
  </si>
  <si>
    <t>Employee(cagr=-8%)</t>
  </si>
  <si>
    <t>CAC(cagr=-3%)</t>
  </si>
  <si>
    <t>NPL(%)</t>
  </si>
  <si>
    <t>operational cost(10%)</t>
  </si>
  <si>
    <t>estimated contribution</t>
  </si>
  <si>
    <t>Total Users (Cr) - 12% CAGR</t>
  </si>
  <si>
    <t>New Users (Cr) - 10% CAGR</t>
  </si>
  <si>
    <t>Market Share (%) - 10% CAGR</t>
  </si>
  <si>
    <t>Customers Served (Cr)</t>
  </si>
  <si>
    <t xml:space="preserve">Premium (Rs) </t>
  </si>
  <si>
    <t xml:space="preserve">Total Revenue (Cr) </t>
  </si>
  <si>
    <t>Avg Revenue per User (Rs) - 15% of preium</t>
  </si>
  <si>
    <t>Revenue with current pace(cr)</t>
  </si>
  <si>
    <t>Revenue after proposed solutions(cr)</t>
  </si>
  <si>
    <t>Profit with current pace(cr)</t>
  </si>
  <si>
    <t>Profit after proposed solutions(cr)</t>
  </si>
  <si>
    <t>Category</t>
  </si>
  <si>
    <t>Technology Development Costs</t>
  </si>
  <si>
    <t>5.04 Cr</t>
  </si>
  <si>
    <t>Mobile Application Development</t>
  </si>
  <si>
    <t>2.8 Cr</t>
  </si>
  <si>
    <t>Data Analytics Integration</t>
  </si>
  <si>
    <t>1.4 Cr</t>
  </si>
  <si>
    <t>Maintenance and Updates</t>
  </si>
  <si>
    <t>0.8 Cr</t>
  </si>
  <si>
    <t>Operational Costs</t>
  </si>
  <si>
    <t>8.4 Cr</t>
  </si>
  <si>
    <t>Staff Salaries</t>
  </si>
  <si>
    <t>6.0 Cr</t>
  </si>
  <si>
    <t>Office Space and Utilities</t>
  </si>
  <si>
    <t>Legal and Compliance Costs</t>
  </si>
  <si>
    <t>1.0 Cr</t>
  </si>
  <si>
    <t>Marketing and CAC</t>
  </si>
  <si>
    <t>8.2 Cr</t>
  </si>
  <si>
    <t>Digital Marketing Campaigns</t>
  </si>
  <si>
    <t>Community Outreach Programs</t>
  </si>
  <si>
    <t>1.6 Cr</t>
  </si>
  <si>
    <t>Phygital Model Implementation</t>
  </si>
  <si>
    <t>2.2 Cr</t>
  </si>
  <si>
    <t>Local Partnerships</t>
  </si>
  <si>
    <t>Financial Literacy Campaigns</t>
  </si>
  <si>
    <t>Miscellaneous Expenses</t>
  </si>
  <si>
    <t>1.64 Cr</t>
  </si>
  <si>
    <t>Insurance and Risk Management</t>
  </si>
  <si>
    <t>Contingency Fund</t>
  </si>
  <si>
    <t>0.84 Cr</t>
  </si>
  <si>
    <t>Total Initial Cost</t>
  </si>
  <si>
    <t>24 Cr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</si>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</sst>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2" fontId="0" fillId="0" borderId="0" xfId="0" applyNumberFormat="1"/>
    <xf numFmtId="0" fontId="0" fillId="0" borderId="0" xfId="0" applyAlignment="1">
      <alignment horizontal="center"/>
    </xf>
    <xf numFmtId="0" fontId="0" fillId="8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/>
    <xf numFmtId="0" fontId="0" fillId="11" borderId="0" xfId="0" applyFill="1" applyAlignment="1">
      <alignment horizontal="center"/>
    </xf>
    <xf numFmtId="2" fontId="0" fillId="0" borderId="1" xfId="0" applyNumberFormat="1" applyFont="1" applyBorder="1" applyAlignment="1">
      <alignment horizontal="center"/>
    </xf>
    <xf numFmtId="2" fontId="0" fillId="10" borderId="1" xfId="0" applyNumberFormat="1" applyFont="1" applyFill="1" applyBorder="1" applyAlignment="1">
      <alignment horizontal="center"/>
    </xf>
    <xf numFmtId="2" fontId="0" fillId="7" borderId="0" xfId="0" applyNumberFormat="1" applyFill="1" applyAlignment="1">
      <alignment horizontal="center"/>
    </xf>
    <xf numFmtId="0" fontId="1" fillId="0" borderId="2" xfId="0" applyFont="1" applyBorder="1" applyAlignment="1">
      <alignment vertical="top"/>
    </xf>
    <xf numFmtId="0" fontId="1" fillId="0" borderId="0" xfId="0" applyFont="1"/>
  </cellXfs>
  <cellStyles count="1">
    <cellStyle name="Normal" xfId="0" builtinId="0"/>
  </cellStyles>
  <dxfs count="2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fill>
        <patternFill patternType="solid">
          <fgColor indexed="64"/>
          <bgColor theme="3" tint="0.89999084444715716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3F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58E915-1D95-4158-9C0F-5D364F0543D2}" name="Table1" displayName="Table1" ref="G14:N21" headerRowDxfId="11" dataDxfId="12">
  <autoFilter ref="G14:N21" xr:uid="{D958E915-1D95-4158-9C0F-5D364F0543D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80A0F751-CA07-40A9-9962-4541D3042E7F}" name="Year" totalsRowLabel="Total" dataDxfId="20" totalsRowDxfId="3"/>
    <tableColumn id="2" xr3:uid="{562EDCF5-3AD9-41DE-A476-E73D7A275511}" name="Total Users (Cr) - 12% CAGR" dataDxfId="19" totalsRowDxfId="4">
      <calculatedColumnFormula>H14+0.12*H14</calculatedColumnFormula>
    </tableColumn>
    <tableColumn id="3" xr3:uid="{B1153BA8-0C6F-4A2C-B696-D622E03196FF}" name="New Users (Cr) - 10% CAGR" dataDxfId="18" totalsRowDxfId="5">
      <calculatedColumnFormula>H15-H14</calculatedColumnFormula>
    </tableColumn>
    <tableColumn id="4" xr3:uid="{02137985-D894-41FA-B9A0-5259578874F9}" name="Market Share (%) - 10% CAGR" dataDxfId="17" totalsRowDxfId="6">
      <calculatedColumnFormula>J14+0.1*J14</calculatedColumnFormula>
    </tableColumn>
    <tableColumn id="5" xr3:uid="{0AC8D0A1-91DF-4BE4-93A1-B06BBDC93303}" name="Customers Served (Cr)" dataDxfId="16" totalsRowDxfId="7">
      <calculatedColumnFormula>I15*(J15/100)</calculatedColumnFormula>
    </tableColumn>
    <tableColumn id="6" xr3:uid="{D8D21C01-7B77-4C44-858E-3C98FD490446}" name="Premium (Rs) " dataDxfId="15" totalsRowDxfId="8">
      <calculatedColumnFormula>L14+0.03*L14</calculatedColumnFormula>
    </tableColumn>
    <tableColumn id="7" xr3:uid="{74BDBEA5-010B-41C4-A838-DA3FDAB1408B}" name="Avg Revenue per User (Rs) - 15% of preium" dataDxfId="14" totalsRowDxfId="9">
      <calculatedColumnFormula>0.15*L15</calculatedColumnFormula>
    </tableColumn>
    <tableColumn id="8" xr3:uid="{4336406B-FA1D-4737-A289-7E90DFA02073}" name="Total Revenue (Cr) " totalsRowFunction="sum" dataDxfId="13" totalsRowDxfId="10">
      <calculatedColumnFormula>M15*K15</calculatedColumnFormula>
    </tableColumn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C4BF68-BF64-45CA-8636-FAD6355B067A}" name="Table2" displayName="Table2" ref="AA3:AB21" totalsRowShown="0" headerRowDxfId="0" headerRowBorderDxfId="1" tableBorderDxfId="2">
  <autoFilter ref="AA3:AB21" xr:uid="{E6C4BF68-BF64-45CA-8636-FAD6355B067A}">
    <filterColumn colId="0" hiddenButton="1"/>
    <filterColumn colId="1" hiddenButton="1"/>
  </autoFilter>
  <tableColumns count="2">
    <tableColumn id="1" xr3:uid="{759F435B-5C83-483F-9C07-21FA21A1C7A8}" name="Category"/>
    <tableColumn id="2" xr3:uid="{8D6A8F6E-75EF-4D70-B04B-CAA6CCE9F042}" name="Amount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CD3C6-E2C6-4732-A5D1-D771290739CE}">
  <dimension ref="A1:N13"/>
  <sheetViews>
    <sheetView zoomScale="126" workbookViewId="0">
      <selection activeCell="C14" sqref="C14"/>
    </sheetView>
  </sheetViews>
  <sheetFormatPr defaultRowHeight="15" x14ac:dyDescent="0.25"/>
  <cols>
    <col min="3" max="3" width="9.140625" customWidth="1"/>
    <col min="5" max="5" width="9.140625" customWidth="1"/>
    <col min="7" max="7" width="9.140625" customWidth="1"/>
    <col min="9" max="9" width="9.140625" customWidth="1"/>
    <col min="11" max="11" width="9.140625" customWidth="1"/>
    <col min="13" max="13" width="9.140625" customWidth="1"/>
  </cols>
  <sheetData>
    <row r="1" spans="1:14" x14ac:dyDescent="0.25">
      <c r="C1" s="11"/>
      <c r="D1" s="11"/>
      <c r="E1" s="11"/>
      <c r="F1" s="11"/>
    </row>
    <row r="4" spans="1:14" s="5" customFormat="1" x14ac:dyDescent="0.25">
      <c r="A4" s="2"/>
      <c r="B4" s="2"/>
      <c r="C4" s="10">
        <v>2020</v>
      </c>
      <c r="D4" s="10"/>
      <c r="E4" s="10">
        <v>2021</v>
      </c>
      <c r="F4" s="10"/>
      <c r="G4" s="10">
        <v>2022</v>
      </c>
      <c r="H4" s="10"/>
      <c r="I4" s="10">
        <v>2023</v>
      </c>
      <c r="J4" s="10"/>
      <c r="K4" s="10">
        <v>2024</v>
      </c>
      <c r="L4" s="10"/>
      <c r="M4" s="10">
        <v>2025</v>
      </c>
      <c r="N4" s="10"/>
    </row>
    <row r="5" spans="1:14" s="5" customFormat="1" x14ac:dyDescent="0.25">
      <c r="A5" s="4" t="s">
        <v>0</v>
      </c>
      <c r="B5" s="4" t="s">
        <v>10</v>
      </c>
      <c r="C5" s="1" t="s">
        <v>2</v>
      </c>
      <c r="D5" s="3" t="s">
        <v>3</v>
      </c>
      <c r="E5" s="1" t="s">
        <v>2</v>
      </c>
      <c r="F5" s="3" t="s">
        <v>3</v>
      </c>
      <c r="G5" s="1" t="s">
        <v>2</v>
      </c>
      <c r="H5" s="3" t="s">
        <v>3</v>
      </c>
      <c r="I5" s="1" t="s">
        <v>2</v>
      </c>
      <c r="J5" s="3" t="s">
        <v>3</v>
      </c>
      <c r="K5" s="1" t="s">
        <v>2</v>
      </c>
      <c r="L5" s="3" t="s">
        <v>3</v>
      </c>
      <c r="M5" s="1" t="s">
        <v>2</v>
      </c>
      <c r="N5" s="3" t="s">
        <v>3</v>
      </c>
    </row>
    <row r="7" spans="1:14" x14ac:dyDescent="0.25">
      <c r="A7" t="s">
        <v>4</v>
      </c>
      <c r="B7">
        <v>0.125</v>
      </c>
      <c r="C7">
        <v>628403</v>
      </c>
      <c r="D7">
        <v>2710</v>
      </c>
      <c r="E7">
        <v>690914</v>
      </c>
      <c r="F7">
        <v>2974</v>
      </c>
      <c r="G7">
        <v>723606</v>
      </c>
      <c r="H7">
        <v>4125</v>
      </c>
      <c r="I7">
        <v>784628</v>
      </c>
      <c r="J7">
        <v>35997</v>
      </c>
      <c r="K7">
        <v>845966</v>
      </c>
      <c r="L7">
        <v>40916</v>
      </c>
      <c r="M7">
        <v>885804</v>
      </c>
      <c r="N7">
        <v>43042</v>
      </c>
    </row>
    <row r="8" spans="1:14" x14ac:dyDescent="0.25">
      <c r="A8" t="s">
        <v>8</v>
      </c>
      <c r="B8">
        <v>0.125</v>
      </c>
      <c r="C8">
        <v>29380</v>
      </c>
      <c r="D8">
        <v>1297</v>
      </c>
      <c r="E8">
        <v>71528</v>
      </c>
      <c r="F8">
        <v>1361</v>
      </c>
      <c r="G8">
        <v>67126</v>
      </c>
      <c r="H8">
        <v>1327</v>
      </c>
      <c r="I8">
        <v>70207</v>
      </c>
      <c r="J8">
        <v>1368</v>
      </c>
      <c r="K8">
        <v>101482</v>
      </c>
      <c r="L8">
        <v>1574</v>
      </c>
      <c r="M8">
        <v>100772</v>
      </c>
      <c r="N8">
        <v>1747</v>
      </c>
    </row>
    <row r="9" spans="1:14" x14ac:dyDescent="0.25">
      <c r="A9" t="s">
        <v>5</v>
      </c>
      <c r="B9">
        <v>0.125</v>
      </c>
      <c r="C9">
        <v>43798</v>
      </c>
      <c r="D9">
        <v>1422</v>
      </c>
      <c r="E9">
        <v>81913</v>
      </c>
      <c r="F9">
        <v>1456</v>
      </c>
      <c r="G9">
        <v>82983</v>
      </c>
      <c r="H9">
        <v>1506</v>
      </c>
      <c r="I9">
        <v>80636</v>
      </c>
      <c r="J9">
        <v>1721</v>
      </c>
      <c r="K9">
        <v>131988</v>
      </c>
      <c r="L9">
        <v>1894</v>
      </c>
      <c r="M9">
        <v>130073</v>
      </c>
      <c r="N9">
        <v>2411</v>
      </c>
    </row>
    <row r="10" spans="1:14" x14ac:dyDescent="0.25">
      <c r="A10" t="s">
        <v>6</v>
      </c>
      <c r="B10">
        <v>0.125</v>
      </c>
      <c r="C10">
        <v>21025</v>
      </c>
      <c r="D10">
        <v>1067</v>
      </c>
      <c r="E10">
        <v>83128</v>
      </c>
      <c r="F10">
        <v>956</v>
      </c>
      <c r="G10">
        <v>63564</v>
      </c>
      <c r="H10">
        <v>759</v>
      </c>
      <c r="I10">
        <v>50478</v>
      </c>
      <c r="J10">
        <v>813</v>
      </c>
      <c r="K10">
        <v>90307</v>
      </c>
      <c r="L10">
        <v>851</v>
      </c>
      <c r="M10">
        <v>77572</v>
      </c>
      <c r="N10">
        <v>974</v>
      </c>
    </row>
    <row r="11" spans="1:14" x14ac:dyDescent="0.25">
      <c r="A11" t="s">
        <v>7</v>
      </c>
      <c r="B11">
        <v>0.25</v>
      </c>
      <c r="C11">
        <v>2000</v>
      </c>
      <c r="D11">
        <v>-100</v>
      </c>
      <c r="E11">
        <v>2252</v>
      </c>
      <c r="F11">
        <v>-123</v>
      </c>
      <c r="G11">
        <v>3841</v>
      </c>
      <c r="H11">
        <v>-296</v>
      </c>
      <c r="I11">
        <v>5269</v>
      </c>
      <c r="J11">
        <v>36</v>
      </c>
      <c r="K11">
        <v>7269</v>
      </c>
      <c r="L11">
        <v>182</v>
      </c>
      <c r="M11">
        <v>9032</v>
      </c>
      <c r="N11">
        <v>362</v>
      </c>
    </row>
    <row r="12" spans="1:14" x14ac:dyDescent="0.25">
      <c r="A12" t="s">
        <v>9</v>
      </c>
      <c r="B12">
        <v>0.25</v>
      </c>
      <c r="C12">
        <v>4987</v>
      </c>
      <c r="D12">
        <v>268</v>
      </c>
      <c r="E12">
        <v>5050</v>
      </c>
      <c r="F12">
        <v>-1086</v>
      </c>
      <c r="G12">
        <v>10602</v>
      </c>
      <c r="H12">
        <v>-1040</v>
      </c>
      <c r="I12">
        <v>12096</v>
      </c>
      <c r="J12">
        <v>619</v>
      </c>
      <c r="K12">
        <v>14022</v>
      </c>
      <c r="L12">
        <v>845</v>
      </c>
      <c r="M12">
        <v>15708</v>
      </c>
      <c r="N12">
        <v>788</v>
      </c>
    </row>
    <row r="13" spans="1:14" x14ac:dyDescent="0.25">
      <c r="A13" t="s">
        <v>15</v>
      </c>
      <c r="C13">
        <v>1508</v>
      </c>
      <c r="D13">
        <v>65</v>
      </c>
      <c r="E13">
        <v>1729</v>
      </c>
      <c r="F13">
        <v>102.2</v>
      </c>
      <c r="G13">
        <v>2510</v>
      </c>
      <c r="H13">
        <v>11.5</v>
      </c>
      <c r="I13">
        <v>3932</v>
      </c>
      <c r="J13">
        <v>245</v>
      </c>
      <c r="K13">
        <v>5328</v>
      </c>
      <c r="L13">
        <v>410</v>
      </c>
    </row>
  </sheetData>
  <mergeCells count="7">
    <mergeCell ref="M4:N4"/>
    <mergeCell ref="C1:F1"/>
    <mergeCell ref="C4:D4"/>
    <mergeCell ref="E4:F4"/>
    <mergeCell ref="G4:H4"/>
    <mergeCell ref="I4:J4"/>
    <mergeCell ref="K4:L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54B2B-F8A3-40CC-BAAE-033DC8430E25}">
  <dimension ref="A1:AB42"/>
  <sheetViews>
    <sheetView tabSelected="1" topLeftCell="V2" zoomScale="103" workbookViewId="0">
      <selection activeCell="AE10" sqref="AE10"/>
    </sheetView>
  </sheetViews>
  <sheetFormatPr defaultRowHeight="15" x14ac:dyDescent="0.25"/>
  <cols>
    <col min="2" max="2" width="9.42578125" bestFit="1" customWidth="1"/>
    <col min="7" max="7" width="11" customWidth="1"/>
    <col min="8" max="8" width="16.42578125" bestFit="1" customWidth="1"/>
    <col min="9" max="9" width="21.7109375" bestFit="1" customWidth="1"/>
    <col min="10" max="10" width="28.140625" bestFit="1" customWidth="1"/>
    <col min="11" max="11" width="18.85546875" bestFit="1" customWidth="1"/>
    <col min="12" max="12" width="12.5703125" bestFit="1" customWidth="1"/>
    <col min="13" max="13" width="33.42578125" bestFit="1" customWidth="1"/>
    <col min="14" max="14" width="15.5703125" bestFit="1" customWidth="1"/>
    <col min="17" max="17" width="15.42578125" bestFit="1" customWidth="1"/>
    <col min="18" max="18" width="21.42578125" bestFit="1" customWidth="1"/>
    <col min="20" max="20" width="9" bestFit="1" customWidth="1"/>
    <col min="21" max="21" width="27.7109375" bestFit="1" customWidth="1"/>
    <col min="22" max="22" width="34.42578125" bestFit="1" customWidth="1"/>
    <col min="23" max="23" width="25" bestFit="1" customWidth="1"/>
    <col min="24" max="24" width="31.7109375" bestFit="1" customWidth="1"/>
    <col min="27" max="27" width="30.42578125" bestFit="1" customWidth="1"/>
    <col min="28" max="28" width="13.140625" customWidth="1"/>
    <col min="31" max="31" width="10.7109375" customWidth="1"/>
  </cols>
  <sheetData>
    <row r="1" spans="1:28" x14ac:dyDescent="0.25">
      <c r="A1" t="s">
        <v>11</v>
      </c>
      <c r="B1" t="s">
        <v>12</v>
      </c>
      <c r="C1" t="s">
        <v>13</v>
      </c>
      <c r="D1" t="s">
        <v>14</v>
      </c>
    </row>
    <row r="2" spans="1:28" x14ac:dyDescent="0.25">
      <c r="A2">
        <v>1</v>
      </c>
      <c r="B2">
        <v>20</v>
      </c>
      <c r="C2">
        <v>628403</v>
      </c>
      <c r="D2">
        <v>2710</v>
      </c>
      <c r="G2" s="13" t="s">
        <v>1</v>
      </c>
      <c r="H2" s="13"/>
      <c r="I2" s="13"/>
      <c r="J2" s="13"/>
      <c r="K2" s="13"/>
      <c r="N2" s="13" t="s">
        <v>16</v>
      </c>
      <c r="O2" s="13"/>
      <c r="P2" s="13"/>
      <c r="Q2" s="13"/>
      <c r="R2" s="13"/>
      <c r="V2" s="12" t="s">
        <v>32</v>
      </c>
      <c r="W2" s="12"/>
      <c r="X2" s="12"/>
    </row>
    <row r="3" spans="1:28" x14ac:dyDescent="0.25">
      <c r="A3">
        <v>1</v>
      </c>
      <c r="B3">
        <v>21</v>
      </c>
      <c r="C3">
        <v>690914</v>
      </c>
      <c r="D3">
        <v>2974</v>
      </c>
      <c r="G3" s="6" t="s">
        <v>17</v>
      </c>
      <c r="H3" s="6" t="s">
        <v>18</v>
      </c>
      <c r="I3" s="6" t="s">
        <v>19</v>
      </c>
      <c r="J3" s="6" t="s">
        <v>20</v>
      </c>
      <c r="K3" s="6" t="s">
        <v>21</v>
      </c>
      <c r="L3" s="6" t="s">
        <v>22</v>
      </c>
      <c r="N3" s="6" t="s">
        <v>17</v>
      </c>
      <c r="O3" s="6" t="s">
        <v>18</v>
      </c>
      <c r="P3" s="6" t="s">
        <v>19</v>
      </c>
      <c r="Q3" s="6" t="s">
        <v>20</v>
      </c>
      <c r="R3" s="6" t="s">
        <v>21</v>
      </c>
      <c r="S3" s="6" t="s">
        <v>22</v>
      </c>
      <c r="V3" s="6" t="s">
        <v>30</v>
      </c>
      <c r="W3" s="6" t="s">
        <v>2</v>
      </c>
      <c r="X3" s="6" t="s">
        <v>33</v>
      </c>
      <c r="AA3" s="21" t="s">
        <v>51</v>
      </c>
      <c r="AB3" s="21" t="s">
        <v>83</v>
      </c>
    </row>
    <row r="4" spans="1:28" x14ac:dyDescent="0.25">
      <c r="A4">
        <v>1</v>
      </c>
      <c r="B4">
        <v>22</v>
      </c>
      <c r="C4">
        <v>723606</v>
      </c>
      <c r="D4">
        <v>4125</v>
      </c>
      <c r="G4">
        <v>2020</v>
      </c>
      <c r="H4">
        <v>4.12</v>
      </c>
      <c r="I4">
        <v>6.14</v>
      </c>
      <c r="J4">
        <v>7.96</v>
      </c>
      <c r="K4">
        <v>12.42</v>
      </c>
      <c r="L4">
        <f t="shared" ref="L4:L9" si="0">AVERAGE(H4:K4)</f>
        <v>7.66</v>
      </c>
      <c r="N4">
        <v>2020</v>
      </c>
      <c r="O4">
        <v>0.18</v>
      </c>
      <c r="P4">
        <v>-0.31</v>
      </c>
      <c r="Q4">
        <v>0.43</v>
      </c>
      <c r="R4">
        <v>0.05</v>
      </c>
      <c r="S4">
        <f>AVERAGE(O4:R4)</f>
        <v>8.7499999999999994E-2</v>
      </c>
      <c r="V4">
        <v>2026</v>
      </c>
      <c r="W4">
        <v>31.75</v>
      </c>
      <c r="X4">
        <v>3.04</v>
      </c>
      <c r="AA4" s="22" t="s">
        <v>52</v>
      </c>
      <c r="AB4" s="22" t="s">
        <v>53</v>
      </c>
    </row>
    <row r="5" spans="1:28" x14ac:dyDescent="0.25">
      <c r="A5">
        <v>1</v>
      </c>
      <c r="B5">
        <v>23</v>
      </c>
      <c r="C5">
        <v>784628</v>
      </c>
      <c r="D5">
        <v>35997</v>
      </c>
      <c r="G5">
        <v>2021</v>
      </c>
      <c r="H5">
        <v>7.52</v>
      </c>
      <c r="I5">
        <v>5.45</v>
      </c>
      <c r="J5">
        <v>10.01</v>
      </c>
      <c r="K5">
        <v>14.44</v>
      </c>
      <c r="L5">
        <f t="shared" si="0"/>
        <v>9.3549999999999986</v>
      </c>
      <c r="N5">
        <v>2021</v>
      </c>
      <c r="O5">
        <v>0.44</v>
      </c>
      <c r="P5">
        <v>-0.3</v>
      </c>
      <c r="Q5">
        <v>-2.15</v>
      </c>
      <c r="R5">
        <v>0.06</v>
      </c>
      <c r="S5">
        <f t="shared" ref="S5:S9" si="1">AVERAGE(O5:R5)</f>
        <v>-0.48749999999999993</v>
      </c>
      <c r="V5">
        <v>2027</v>
      </c>
      <c r="W5">
        <v>37.58</v>
      </c>
      <c r="X5">
        <v>4.5999999999999996</v>
      </c>
      <c r="AA5" t="s">
        <v>54</v>
      </c>
      <c r="AB5" t="s">
        <v>55</v>
      </c>
    </row>
    <row r="6" spans="1:28" x14ac:dyDescent="0.25">
      <c r="A6">
        <v>1</v>
      </c>
      <c r="B6">
        <v>24</v>
      </c>
      <c r="C6">
        <v>845966</v>
      </c>
      <c r="D6">
        <v>40916</v>
      </c>
      <c r="G6">
        <v>2022</v>
      </c>
      <c r="H6">
        <v>13.82</v>
      </c>
      <c r="I6">
        <v>14.07</v>
      </c>
      <c r="J6">
        <v>12.59</v>
      </c>
      <c r="K6">
        <v>14.41</v>
      </c>
      <c r="L6">
        <f t="shared" si="0"/>
        <v>13.7225</v>
      </c>
      <c r="N6">
        <v>2022</v>
      </c>
      <c r="O6">
        <v>0.06</v>
      </c>
      <c r="P6">
        <v>-1.08</v>
      </c>
      <c r="Q6">
        <v>-1.24</v>
      </c>
      <c r="R6">
        <v>0.08</v>
      </c>
      <c r="S6">
        <f t="shared" si="1"/>
        <v>-0.54499999999999993</v>
      </c>
      <c r="V6">
        <v>2028</v>
      </c>
      <c r="W6">
        <v>43.64</v>
      </c>
      <c r="X6">
        <v>6.2</v>
      </c>
      <c r="AA6" t="s">
        <v>56</v>
      </c>
      <c r="AB6" t="s">
        <v>57</v>
      </c>
    </row>
    <row r="7" spans="1:28" x14ac:dyDescent="0.25">
      <c r="A7">
        <v>1</v>
      </c>
      <c r="B7">
        <v>25</v>
      </c>
      <c r="C7">
        <v>885804</v>
      </c>
      <c r="D7">
        <v>43042</v>
      </c>
      <c r="G7">
        <v>2023</v>
      </c>
      <c r="H7">
        <v>15.84</v>
      </c>
      <c r="I7">
        <v>15.84</v>
      </c>
      <c r="J7">
        <v>15.84</v>
      </c>
      <c r="K7">
        <v>15.84</v>
      </c>
      <c r="L7">
        <f t="shared" si="0"/>
        <v>15.84</v>
      </c>
      <c r="N7">
        <v>2023</v>
      </c>
      <c r="O7">
        <v>-1.2</v>
      </c>
      <c r="P7">
        <v>-1.2</v>
      </c>
      <c r="Q7">
        <v>-1.2</v>
      </c>
      <c r="R7">
        <v>-1.2</v>
      </c>
      <c r="S7">
        <f t="shared" si="1"/>
        <v>-1.2</v>
      </c>
      <c r="V7">
        <v>2029</v>
      </c>
      <c r="W7">
        <v>49.84</v>
      </c>
      <c r="X7">
        <v>7.73</v>
      </c>
      <c r="AA7" t="s">
        <v>58</v>
      </c>
      <c r="AB7" t="s">
        <v>59</v>
      </c>
    </row>
    <row r="8" spans="1:28" x14ac:dyDescent="0.25">
      <c r="A8">
        <v>2</v>
      </c>
      <c r="B8">
        <v>20</v>
      </c>
      <c r="C8">
        <v>29380</v>
      </c>
      <c r="D8">
        <v>1297</v>
      </c>
      <c r="G8">
        <v>2024</v>
      </c>
      <c r="H8">
        <v>22.99</v>
      </c>
      <c r="I8">
        <v>27.02</v>
      </c>
      <c r="J8">
        <v>19.920000000000002</v>
      </c>
      <c r="K8">
        <v>16.59</v>
      </c>
      <c r="L8">
        <f t="shared" si="0"/>
        <v>21.630000000000003</v>
      </c>
      <c r="N8">
        <v>2024</v>
      </c>
      <c r="O8">
        <v>1.77</v>
      </c>
      <c r="P8">
        <v>0.68</v>
      </c>
      <c r="Q8">
        <v>1.2</v>
      </c>
      <c r="R8">
        <v>0.8</v>
      </c>
      <c r="S8">
        <f t="shared" si="1"/>
        <v>1.1125</v>
      </c>
      <c r="V8">
        <v>2030</v>
      </c>
      <c r="W8">
        <v>56.06</v>
      </c>
      <c r="X8">
        <v>9.09</v>
      </c>
      <c r="AA8" s="22" t="s">
        <v>60</v>
      </c>
      <c r="AB8" s="22" t="s">
        <v>61</v>
      </c>
    </row>
    <row r="9" spans="1:28" x14ac:dyDescent="0.25">
      <c r="A9">
        <v>2</v>
      </c>
      <c r="B9">
        <v>21</v>
      </c>
      <c r="C9">
        <v>71528</v>
      </c>
      <c r="D9">
        <v>1361</v>
      </c>
      <c r="G9">
        <v>2025</v>
      </c>
      <c r="H9">
        <v>31.16</v>
      </c>
      <c r="I9">
        <v>29.81</v>
      </c>
      <c r="J9">
        <v>25.08</v>
      </c>
      <c r="K9">
        <v>18.62</v>
      </c>
      <c r="L9">
        <f t="shared" si="0"/>
        <v>26.1675</v>
      </c>
      <c r="N9">
        <v>2025</v>
      </c>
      <c r="O9">
        <v>2.4</v>
      </c>
      <c r="P9">
        <v>1.19</v>
      </c>
      <c r="Q9">
        <v>1.26</v>
      </c>
      <c r="R9">
        <v>0.9</v>
      </c>
      <c r="S9">
        <f t="shared" si="1"/>
        <v>1.4375</v>
      </c>
      <c r="AA9" t="s">
        <v>62</v>
      </c>
      <c r="AB9" t="s">
        <v>63</v>
      </c>
    </row>
    <row r="10" spans="1:28" x14ac:dyDescent="0.25">
      <c r="A10">
        <v>2</v>
      </c>
      <c r="B10">
        <v>22</v>
      </c>
      <c r="C10">
        <v>67126</v>
      </c>
      <c r="D10">
        <v>1327</v>
      </c>
      <c r="AA10" t="s">
        <v>64</v>
      </c>
      <c r="AB10" t="s">
        <v>57</v>
      </c>
    </row>
    <row r="11" spans="1:28" x14ac:dyDescent="0.25">
      <c r="A11">
        <v>2</v>
      </c>
      <c r="B11">
        <v>23</v>
      </c>
      <c r="C11">
        <v>70207</v>
      </c>
      <c r="D11">
        <v>1368</v>
      </c>
      <c r="G11" s="11"/>
      <c r="H11" s="11"/>
      <c r="I11" s="11"/>
      <c r="J11" s="11"/>
      <c r="K11" s="11"/>
      <c r="N11" s="11"/>
      <c r="O11" s="11"/>
      <c r="P11" s="11"/>
      <c r="Q11" s="11"/>
      <c r="R11" s="11"/>
      <c r="AA11" t="s">
        <v>65</v>
      </c>
      <c r="AB11" t="s">
        <v>66</v>
      </c>
    </row>
    <row r="12" spans="1:28" x14ac:dyDescent="0.25">
      <c r="A12">
        <v>2</v>
      </c>
      <c r="B12">
        <v>24</v>
      </c>
      <c r="C12">
        <v>101482</v>
      </c>
      <c r="D12">
        <v>1574</v>
      </c>
      <c r="V12" s="6"/>
      <c r="W12" s="6"/>
      <c r="AA12" s="22" t="s">
        <v>67</v>
      </c>
      <c r="AB12" s="22" t="s">
        <v>68</v>
      </c>
    </row>
    <row r="13" spans="1:28" x14ac:dyDescent="0.25">
      <c r="A13">
        <v>2</v>
      </c>
      <c r="B13">
        <v>25</v>
      </c>
      <c r="C13">
        <v>100772</v>
      </c>
      <c r="D13">
        <v>1747</v>
      </c>
      <c r="G13" s="17" t="s">
        <v>23</v>
      </c>
      <c r="H13" s="17"/>
      <c r="I13" s="17"/>
      <c r="J13" s="17"/>
      <c r="K13" s="17"/>
      <c r="L13" s="17"/>
      <c r="M13" s="17"/>
      <c r="N13" s="17"/>
      <c r="Q13" s="9" t="s">
        <v>25</v>
      </c>
      <c r="R13" s="9" t="s">
        <v>39</v>
      </c>
      <c r="S13" s="8"/>
      <c r="X13" s="19"/>
      <c r="AA13" t="s">
        <v>69</v>
      </c>
      <c r="AB13" t="s">
        <v>55</v>
      </c>
    </row>
    <row r="14" spans="1:28" x14ac:dyDescent="0.25">
      <c r="A14">
        <v>3</v>
      </c>
      <c r="B14">
        <v>20</v>
      </c>
      <c r="C14">
        <v>43798</v>
      </c>
      <c r="D14">
        <v>1422</v>
      </c>
      <c r="G14" t="s">
        <v>30</v>
      </c>
      <c r="H14" t="s">
        <v>40</v>
      </c>
      <c r="I14" t="s">
        <v>41</v>
      </c>
      <c r="J14" t="s">
        <v>42</v>
      </c>
      <c r="K14" t="s">
        <v>43</v>
      </c>
      <c r="L14" s="16" t="s">
        <v>44</v>
      </c>
      <c r="M14" s="16" t="s">
        <v>46</v>
      </c>
      <c r="N14" s="16" t="s">
        <v>45</v>
      </c>
      <c r="Q14" s="14" t="s">
        <v>29</v>
      </c>
      <c r="R14" s="14">
        <v>20</v>
      </c>
      <c r="S14" s="8"/>
      <c r="AA14" t="s">
        <v>70</v>
      </c>
      <c r="AB14" t="s">
        <v>71</v>
      </c>
    </row>
    <row r="15" spans="1:28" x14ac:dyDescent="0.25">
      <c r="A15">
        <v>3</v>
      </c>
      <c r="B15">
        <v>21</v>
      </c>
      <c r="C15">
        <v>81913</v>
      </c>
      <c r="D15">
        <v>1456</v>
      </c>
      <c r="G15" s="15">
        <v>2025</v>
      </c>
      <c r="H15" s="15">
        <v>6</v>
      </c>
      <c r="I15" s="15">
        <v>0.6</v>
      </c>
      <c r="J15" s="15">
        <v>5</v>
      </c>
      <c r="K15" s="15">
        <f>I15*(J15/100)</f>
        <v>0.03</v>
      </c>
      <c r="L15" s="15">
        <v>6000</v>
      </c>
      <c r="M15" s="15">
        <f>0.15*L15</f>
        <v>900</v>
      </c>
      <c r="N15" s="15">
        <f>M15*K15</f>
        <v>27</v>
      </c>
      <c r="Q15" s="14" t="s">
        <v>26</v>
      </c>
      <c r="R15" s="14">
        <v>55</v>
      </c>
      <c r="S15" s="8"/>
      <c r="X15" s="18"/>
      <c r="AA15" t="s">
        <v>72</v>
      </c>
      <c r="AB15" t="s">
        <v>73</v>
      </c>
    </row>
    <row r="16" spans="1:28" x14ac:dyDescent="0.25">
      <c r="A16">
        <v>3</v>
      </c>
      <c r="B16">
        <v>22</v>
      </c>
      <c r="C16">
        <v>82983</v>
      </c>
      <c r="D16">
        <v>1506</v>
      </c>
      <c r="G16" s="15">
        <v>2026</v>
      </c>
      <c r="H16" s="15">
        <f>H15+0.12*H15</f>
        <v>6.72</v>
      </c>
      <c r="I16" s="15">
        <f>H16-H15</f>
        <v>0.71999999999999975</v>
      </c>
      <c r="J16" s="15">
        <v>5.5</v>
      </c>
      <c r="K16" s="15">
        <f t="shared" ref="K16:K21" si="2">I16*(J16/100)</f>
        <v>3.9599999999999989E-2</v>
      </c>
      <c r="L16" s="15">
        <f>L15+0.03*L15</f>
        <v>6180</v>
      </c>
      <c r="M16" s="15">
        <f t="shared" ref="M16:M17" si="3">0.15*L16</f>
        <v>927</v>
      </c>
      <c r="N16" s="15">
        <f t="shared" ref="N16:N21" si="4">M16*K16</f>
        <v>36.709199999999989</v>
      </c>
      <c r="O16" s="7"/>
      <c r="Q16" s="14" t="s">
        <v>27</v>
      </c>
      <c r="R16" s="14">
        <v>5</v>
      </c>
      <c r="S16" s="8"/>
      <c r="X16" s="19"/>
      <c r="AA16" t="s">
        <v>74</v>
      </c>
      <c r="AB16" t="s">
        <v>59</v>
      </c>
    </row>
    <row r="17" spans="1:28" x14ac:dyDescent="0.25">
      <c r="A17">
        <v>3</v>
      </c>
      <c r="B17">
        <v>23</v>
      </c>
      <c r="C17">
        <v>80636</v>
      </c>
      <c r="D17">
        <v>1721</v>
      </c>
      <c r="G17" s="15">
        <v>2027</v>
      </c>
      <c r="H17" s="15">
        <f t="shared" ref="H17:H21" si="5">H16+0.12*H16</f>
        <v>7.5263999999999998</v>
      </c>
      <c r="I17" s="15">
        <f t="shared" ref="I17:I21" si="6">H17-H16</f>
        <v>0.80640000000000001</v>
      </c>
      <c r="J17" s="15">
        <f>J16+0.1*J16</f>
        <v>6.05</v>
      </c>
      <c r="K17" s="15">
        <f t="shared" si="2"/>
        <v>4.8787199999999996E-2</v>
      </c>
      <c r="L17" s="15">
        <f t="shared" ref="L17:L21" si="7">L16+0.03*L16</f>
        <v>6365.4</v>
      </c>
      <c r="M17" s="15">
        <f t="shared" si="3"/>
        <v>954.81</v>
      </c>
      <c r="N17" s="15">
        <f t="shared" si="4"/>
        <v>46.582506431999995</v>
      </c>
      <c r="O17" s="7"/>
      <c r="Q17" s="14" t="s">
        <v>28</v>
      </c>
      <c r="R17" s="14">
        <v>20</v>
      </c>
      <c r="S17" s="8"/>
      <c r="X17" s="18"/>
      <c r="AA17" t="s">
        <v>75</v>
      </c>
      <c r="AB17" t="s">
        <v>59</v>
      </c>
    </row>
    <row r="18" spans="1:28" x14ac:dyDescent="0.25">
      <c r="A18">
        <v>3</v>
      </c>
      <c r="B18">
        <v>24</v>
      </c>
      <c r="C18">
        <v>131988</v>
      </c>
      <c r="D18">
        <v>1894</v>
      </c>
      <c r="G18" s="15">
        <v>2028</v>
      </c>
      <c r="H18" s="15">
        <f t="shared" si="5"/>
        <v>8.4295679999999997</v>
      </c>
      <c r="I18" s="15">
        <f t="shared" si="6"/>
        <v>0.90316799999999997</v>
      </c>
      <c r="J18" s="15">
        <f t="shared" ref="J18:J21" si="8">J17+0.1*J17</f>
        <v>6.6549999999999994</v>
      </c>
      <c r="K18" s="15">
        <f t="shared" si="2"/>
        <v>6.0105830399999997E-2</v>
      </c>
      <c r="L18" s="15">
        <f t="shared" si="7"/>
        <v>6556.3619999999992</v>
      </c>
      <c r="M18" s="15">
        <f>0.15*L18</f>
        <v>983.45429999999988</v>
      </c>
      <c r="N18" s="15">
        <f t="shared" si="4"/>
        <v>59.11133736195071</v>
      </c>
      <c r="O18" s="7"/>
      <c r="AA18" s="22" t="s">
        <v>76</v>
      </c>
      <c r="AB18" s="22" t="s">
        <v>77</v>
      </c>
    </row>
    <row r="19" spans="1:28" x14ac:dyDescent="0.25">
      <c r="A19">
        <v>3</v>
      </c>
      <c r="B19">
        <v>25</v>
      </c>
      <c r="C19">
        <v>130073</v>
      </c>
      <c r="D19">
        <v>2411</v>
      </c>
      <c r="G19" s="15">
        <v>2029</v>
      </c>
      <c r="H19" s="15">
        <f t="shared" si="5"/>
        <v>9.44111616</v>
      </c>
      <c r="I19" s="15">
        <f t="shared" si="6"/>
        <v>1.0115481600000003</v>
      </c>
      <c r="J19" s="15">
        <f t="shared" si="8"/>
        <v>7.3204999999999991</v>
      </c>
      <c r="K19" s="15">
        <f t="shared" si="2"/>
        <v>7.4050383052800012E-2</v>
      </c>
      <c r="L19" s="15">
        <f t="shared" si="7"/>
        <v>6753.0528599999989</v>
      </c>
      <c r="M19" s="15">
        <f t="shared" ref="M19:M21" si="9">0.15*L19</f>
        <v>1012.9579289999998</v>
      </c>
      <c r="N19" s="15">
        <f t="shared" si="4"/>
        <v>75.009922658820983</v>
      </c>
      <c r="O19" s="7"/>
      <c r="AA19" t="s">
        <v>78</v>
      </c>
      <c r="AB19" t="s">
        <v>59</v>
      </c>
    </row>
    <row r="20" spans="1:28" x14ac:dyDescent="0.25">
      <c r="A20">
        <v>4</v>
      </c>
      <c r="B20">
        <v>20</v>
      </c>
      <c r="C20">
        <v>21025</v>
      </c>
      <c r="D20">
        <v>1067</v>
      </c>
      <c r="G20" s="15">
        <v>2030</v>
      </c>
      <c r="H20" s="15">
        <f t="shared" si="5"/>
        <v>10.574050099200001</v>
      </c>
      <c r="I20" s="15">
        <f t="shared" si="6"/>
        <v>1.1329339392000009</v>
      </c>
      <c r="J20" s="15">
        <f t="shared" si="8"/>
        <v>8.0525499999999983</v>
      </c>
      <c r="K20" s="15">
        <f t="shared" si="2"/>
        <v>9.1230071921049649E-2</v>
      </c>
      <c r="L20" s="15">
        <f t="shared" si="7"/>
        <v>6955.6444457999987</v>
      </c>
      <c r="M20" s="15">
        <f t="shared" si="9"/>
        <v>1043.3466668699998</v>
      </c>
      <c r="N20" s="15">
        <f t="shared" si="4"/>
        <v>95.184591457137515</v>
      </c>
      <c r="O20" s="7"/>
      <c r="T20" s="20" t="s">
        <v>30</v>
      </c>
      <c r="U20" s="20" t="s">
        <v>47</v>
      </c>
      <c r="V20" s="15" t="s">
        <v>48</v>
      </c>
      <c r="W20" s="15" t="s">
        <v>50</v>
      </c>
      <c r="X20" s="15" t="s">
        <v>49</v>
      </c>
      <c r="AA20" t="s">
        <v>79</v>
      </c>
      <c r="AB20" t="s">
        <v>80</v>
      </c>
    </row>
    <row r="21" spans="1:28" x14ac:dyDescent="0.25">
      <c r="A21">
        <v>4</v>
      </c>
      <c r="B21">
        <v>21</v>
      </c>
      <c r="C21">
        <v>83128</v>
      </c>
      <c r="D21">
        <v>956</v>
      </c>
      <c r="G21" s="15">
        <v>2031</v>
      </c>
      <c r="H21" s="15">
        <f t="shared" si="5"/>
        <v>11.842936111104001</v>
      </c>
      <c r="I21" s="15">
        <f t="shared" si="6"/>
        <v>1.2688860119039997</v>
      </c>
      <c r="J21" s="15">
        <f t="shared" si="8"/>
        <v>8.857804999999999</v>
      </c>
      <c r="K21" s="15">
        <f t="shared" si="2"/>
        <v>0.11239544860673308</v>
      </c>
      <c r="L21" s="15">
        <f t="shared" si="7"/>
        <v>7164.3137791739991</v>
      </c>
      <c r="M21" s="15">
        <f t="shared" si="9"/>
        <v>1074.6470668760999</v>
      </c>
      <c r="N21" s="15">
        <f t="shared" si="4"/>
        <v>120.78543917544913</v>
      </c>
      <c r="O21" s="7"/>
      <c r="T21" s="15">
        <v>2026</v>
      </c>
      <c r="U21" s="15">
        <v>31.75</v>
      </c>
      <c r="V21" s="15">
        <v>36.71</v>
      </c>
      <c r="W21" s="15">
        <v>3.04</v>
      </c>
      <c r="X21" s="15">
        <v>1.8</v>
      </c>
      <c r="AA21" s="22" t="s">
        <v>81</v>
      </c>
      <c r="AB21" s="22" t="s">
        <v>82</v>
      </c>
    </row>
    <row r="22" spans="1:28" x14ac:dyDescent="0.25">
      <c r="A22">
        <v>4</v>
      </c>
      <c r="B22">
        <v>22</v>
      </c>
      <c r="C22">
        <v>63564</v>
      </c>
      <c r="D22">
        <v>759</v>
      </c>
      <c r="O22" s="7"/>
      <c r="T22" s="15">
        <v>2027</v>
      </c>
      <c r="U22" s="15">
        <v>37.58</v>
      </c>
      <c r="V22" s="15">
        <v>46.58</v>
      </c>
      <c r="W22" s="15">
        <v>4.5999999999999996</v>
      </c>
      <c r="X22" s="15">
        <v>4</v>
      </c>
    </row>
    <row r="23" spans="1:28" x14ac:dyDescent="0.25">
      <c r="A23">
        <v>4</v>
      </c>
      <c r="B23">
        <v>23</v>
      </c>
      <c r="C23">
        <v>50478</v>
      </c>
      <c r="D23">
        <v>813</v>
      </c>
      <c r="G23" s="13" t="s">
        <v>24</v>
      </c>
      <c r="H23" s="13"/>
      <c r="I23" s="13"/>
      <c r="J23" s="13"/>
      <c r="K23" s="13"/>
      <c r="L23" s="13"/>
      <c r="M23" s="13"/>
      <c r="N23" s="13"/>
      <c r="T23" s="15">
        <v>2028</v>
      </c>
      <c r="U23" s="15">
        <v>43.64</v>
      </c>
      <c r="V23" s="15">
        <v>59.11</v>
      </c>
      <c r="W23" s="15">
        <v>6.2</v>
      </c>
      <c r="X23" s="15">
        <v>7.02</v>
      </c>
    </row>
    <row r="24" spans="1:28" x14ac:dyDescent="0.25">
      <c r="A24">
        <v>4</v>
      </c>
      <c r="B24">
        <v>24</v>
      </c>
      <c r="C24">
        <v>90307</v>
      </c>
      <c r="D24">
        <v>851</v>
      </c>
      <c r="G24" s="14" t="s">
        <v>30</v>
      </c>
      <c r="H24" s="14" t="s">
        <v>31</v>
      </c>
      <c r="I24" s="14" t="s">
        <v>34</v>
      </c>
      <c r="J24" s="14" t="s">
        <v>35</v>
      </c>
      <c r="K24" s="14" t="s">
        <v>38</v>
      </c>
      <c r="L24" s="14" t="s">
        <v>36</v>
      </c>
      <c r="M24" s="14" t="s">
        <v>37</v>
      </c>
      <c r="N24" s="14" t="s">
        <v>16</v>
      </c>
      <c r="T24" s="15">
        <v>2029</v>
      </c>
      <c r="U24" s="15">
        <v>49.84</v>
      </c>
      <c r="V24" s="15">
        <v>75.010000000000005</v>
      </c>
      <c r="W24" s="15">
        <v>7.73</v>
      </c>
      <c r="X24" s="15">
        <v>10.92</v>
      </c>
    </row>
    <row r="25" spans="1:28" x14ac:dyDescent="0.25">
      <c r="A25">
        <v>4</v>
      </c>
      <c r="B25">
        <v>25</v>
      </c>
      <c r="C25">
        <v>77572</v>
      </c>
      <c r="D25">
        <v>974</v>
      </c>
      <c r="G25" s="15">
        <v>2026</v>
      </c>
      <c r="H25" s="15">
        <v>20</v>
      </c>
      <c r="I25" s="15">
        <v>30</v>
      </c>
      <c r="J25" s="15">
        <v>15</v>
      </c>
      <c r="K25" s="15">
        <v>10</v>
      </c>
      <c r="L25" s="15">
        <v>10</v>
      </c>
      <c r="M25" s="15">
        <v>10</v>
      </c>
      <c r="N25" s="15">
        <f>100-SUM(H25:M25)</f>
        <v>5</v>
      </c>
      <c r="T25" s="15">
        <v>2030</v>
      </c>
      <c r="U25" s="15">
        <v>56.06</v>
      </c>
      <c r="V25" s="15">
        <v>95.18</v>
      </c>
      <c r="W25" s="15">
        <v>9.09</v>
      </c>
      <c r="X25" s="15">
        <v>15.98</v>
      </c>
    </row>
    <row r="26" spans="1:28" x14ac:dyDescent="0.25">
      <c r="A26">
        <v>5</v>
      </c>
      <c r="B26">
        <v>20</v>
      </c>
      <c r="C26">
        <v>2000</v>
      </c>
      <c r="D26">
        <v>-100</v>
      </c>
      <c r="G26" s="15">
        <v>2027</v>
      </c>
      <c r="H26" s="15">
        <f>H25-0.1*H25</f>
        <v>18</v>
      </c>
      <c r="I26" s="15">
        <v>30</v>
      </c>
      <c r="J26" s="15">
        <f>J25-0.08*J25</f>
        <v>13.8</v>
      </c>
      <c r="K26" s="15">
        <f>K25+0.1*K25</f>
        <v>11</v>
      </c>
      <c r="L26" s="15">
        <f>L25-0.05*L25</f>
        <v>9.5</v>
      </c>
      <c r="M26" s="15">
        <f>M25-0.1*M25</f>
        <v>9</v>
      </c>
      <c r="N26" s="15">
        <f t="shared" ref="N26:N29" si="10">100-SUM(H26:M26)</f>
        <v>8.7000000000000028</v>
      </c>
    </row>
    <row r="27" spans="1:28" x14ac:dyDescent="0.25">
      <c r="A27">
        <v>5</v>
      </c>
      <c r="B27">
        <v>21</v>
      </c>
      <c r="C27">
        <v>2252</v>
      </c>
      <c r="D27">
        <v>-123</v>
      </c>
      <c r="G27" s="15">
        <v>2028</v>
      </c>
      <c r="H27" s="15">
        <f t="shared" ref="H27:H29" si="11">H26-0.1*H26</f>
        <v>16.2</v>
      </c>
      <c r="I27" s="15">
        <v>30</v>
      </c>
      <c r="J27" s="15">
        <f t="shared" ref="J27:J29" si="12">J26-0.08*J26</f>
        <v>12.696000000000002</v>
      </c>
      <c r="K27" s="15">
        <f t="shared" ref="K27:K29" si="13">K26+0.1*K26</f>
        <v>12.1</v>
      </c>
      <c r="L27" s="15">
        <f t="shared" ref="L27:L29" si="14">L26-0.05*L26</f>
        <v>9.0250000000000004</v>
      </c>
      <c r="M27" s="15">
        <f t="shared" ref="M27:M29" si="15">M26-0.1*M26</f>
        <v>8.1</v>
      </c>
      <c r="N27" s="15">
        <f t="shared" si="10"/>
        <v>11.879000000000005</v>
      </c>
    </row>
    <row r="28" spans="1:28" x14ac:dyDescent="0.25">
      <c r="A28">
        <v>5</v>
      </c>
      <c r="B28">
        <v>22</v>
      </c>
      <c r="C28">
        <v>3841</v>
      </c>
      <c r="D28">
        <v>-296</v>
      </c>
      <c r="G28" s="15">
        <v>2029</v>
      </c>
      <c r="H28" s="15">
        <f t="shared" si="11"/>
        <v>14.579999999999998</v>
      </c>
      <c r="I28" s="15">
        <v>30</v>
      </c>
      <c r="J28" s="15">
        <f t="shared" si="12"/>
        <v>11.680320000000002</v>
      </c>
      <c r="K28" s="15">
        <f t="shared" si="13"/>
        <v>13.309999999999999</v>
      </c>
      <c r="L28" s="15">
        <f t="shared" si="14"/>
        <v>8.5737500000000004</v>
      </c>
      <c r="M28" s="15">
        <f t="shared" si="15"/>
        <v>7.2899999999999991</v>
      </c>
      <c r="N28" s="15">
        <f t="shared" si="10"/>
        <v>14.565930000000009</v>
      </c>
    </row>
    <row r="29" spans="1:28" x14ac:dyDescent="0.25">
      <c r="A29">
        <v>5</v>
      </c>
      <c r="B29">
        <v>23</v>
      </c>
      <c r="C29">
        <v>5269</v>
      </c>
      <c r="D29">
        <v>36</v>
      </c>
      <c r="G29" s="15">
        <v>2030</v>
      </c>
      <c r="H29" s="15">
        <f t="shared" si="11"/>
        <v>13.121999999999998</v>
      </c>
      <c r="I29" s="15">
        <v>30</v>
      </c>
      <c r="J29" s="15">
        <f t="shared" si="12"/>
        <v>10.745894400000001</v>
      </c>
      <c r="K29" s="15">
        <f t="shared" si="13"/>
        <v>14.640999999999998</v>
      </c>
      <c r="L29" s="15">
        <f t="shared" si="14"/>
        <v>8.1450624999999999</v>
      </c>
      <c r="M29" s="15">
        <f t="shared" si="15"/>
        <v>6.5609999999999991</v>
      </c>
      <c r="N29" s="15">
        <f t="shared" si="10"/>
        <v>16.78504310000001</v>
      </c>
    </row>
    <row r="30" spans="1:28" x14ac:dyDescent="0.25">
      <c r="A30">
        <v>5</v>
      </c>
      <c r="B30">
        <v>24</v>
      </c>
      <c r="C30">
        <v>7269</v>
      </c>
      <c r="D30">
        <v>182</v>
      </c>
    </row>
    <row r="31" spans="1:28" x14ac:dyDescent="0.25">
      <c r="A31">
        <v>5</v>
      </c>
      <c r="B31">
        <v>25</v>
      </c>
      <c r="C31">
        <v>9032</v>
      </c>
      <c r="D31">
        <v>362</v>
      </c>
    </row>
    <row r="32" spans="1:28" x14ac:dyDescent="0.25">
      <c r="A32">
        <v>6</v>
      </c>
      <c r="B32">
        <v>20</v>
      </c>
      <c r="C32">
        <v>4987</v>
      </c>
      <c r="D32">
        <v>268</v>
      </c>
    </row>
    <row r="33" spans="1:4" x14ac:dyDescent="0.25">
      <c r="A33">
        <v>6</v>
      </c>
      <c r="B33">
        <v>21</v>
      </c>
      <c r="C33">
        <v>5050</v>
      </c>
      <c r="D33">
        <v>-1086</v>
      </c>
    </row>
    <row r="34" spans="1:4" x14ac:dyDescent="0.25">
      <c r="A34">
        <v>6</v>
      </c>
      <c r="B34">
        <v>22</v>
      </c>
      <c r="C34">
        <v>10602</v>
      </c>
      <c r="D34">
        <v>-1040</v>
      </c>
    </row>
    <row r="35" spans="1:4" x14ac:dyDescent="0.25">
      <c r="A35">
        <v>6</v>
      </c>
      <c r="B35">
        <v>23</v>
      </c>
      <c r="C35">
        <v>12096</v>
      </c>
      <c r="D35">
        <v>619</v>
      </c>
    </row>
    <row r="36" spans="1:4" x14ac:dyDescent="0.25">
      <c r="A36">
        <v>6</v>
      </c>
      <c r="B36">
        <v>24</v>
      </c>
      <c r="C36">
        <v>14022</v>
      </c>
      <c r="D36">
        <v>845</v>
      </c>
    </row>
    <row r="37" spans="1:4" x14ac:dyDescent="0.25">
      <c r="A37">
        <v>6</v>
      </c>
      <c r="B37">
        <v>25</v>
      </c>
      <c r="C37">
        <v>15708</v>
      </c>
      <c r="D37">
        <v>788</v>
      </c>
    </row>
    <row r="38" spans="1:4" x14ac:dyDescent="0.25">
      <c r="A38">
        <v>7</v>
      </c>
      <c r="B38">
        <v>20</v>
      </c>
      <c r="C38">
        <v>1508</v>
      </c>
      <c r="D38">
        <v>65</v>
      </c>
    </row>
    <row r="39" spans="1:4" x14ac:dyDescent="0.25">
      <c r="A39">
        <v>7</v>
      </c>
      <c r="B39">
        <v>21</v>
      </c>
      <c r="C39">
        <v>1729</v>
      </c>
      <c r="D39">
        <v>102</v>
      </c>
    </row>
    <row r="40" spans="1:4" x14ac:dyDescent="0.25">
      <c r="A40">
        <v>7</v>
      </c>
      <c r="B40">
        <v>22</v>
      </c>
      <c r="C40">
        <v>2510</v>
      </c>
      <c r="D40">
        <v>11.5</v>
      </c>
    </row>
    <row r="41" spans="1:4" x14ac:dyDescent="0.25">
      <c r="A41">
        <v>7</v>
      </c>
      <c r="B41">
        <v>23</v>
      </c>
      <c r="C41">
        <v>3932</v>
      </c>
      <c r="D41">
        <v>245</v>
      </c>
    </row>
    <row r="42" spans="1:4" x14ac:dyDescent="0.25">
      <c r="A42">
        <v>7</v>
      </c>
      <c r="B42">
        <v>24</v>
      </c>
      <c r="C42">
        <v>5328</v>
      </c>
      <c r="D42">
        <v>410</v>
      </c>
    </row>
  </sheetData>
  <mergeCells count="7">
    <mergeCell ref="V2:X2"/>
    <mergeCell ref="G23:N23"/>
    <mergeCell ref="G2:K2"/>
    <mergeCell ref="N2:R2"/>
    <mergeCell ref="G11:K11"/>
    <mergeCell ref="N11:R11"/>
    <mergeCell ref="G13:N13"/>
  </mergeCells>
  <conditionalFormatting sqref="G13:N13 G15:N21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{118F16A7-6DC3-4EC2-95E3-EB0F90CFBEC9}</x14:id>
        </ext>
      </extLst>
    </cfRule>
  </conditionalFormatting>
  <conditionalFormatting sqref="G11:K11">
    <cfRule type="dataBar" priority="3">
      <dataBar>
        <cfvo type="min"/>
        <cfvo type="max"/>
        <color rgb="FFFF3F2B"/>
      </dataBar>
      <extLst>
        <ext xmlns:x14="http://schemas.microsoft.com/office/spreadsheetml/2009/9/main" uri="{B025F937-C7B1-47D3-B67F-A62EFF666E3E}">
          <x14:id>{A6BC7A47-4143-4BD8-A0C3-B8A0CE21CB11}</x14:id>
        </ext>
      </extLst>
    </cfRule>
  </conditionalFormatting>
  <conditionalFormatting sqref="X15:X17 X1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{1C9592E0-7DD3-4610-9FAF-25DA9CEAE8FA}</x14:id>
        </ext>
      </extLst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18F16A7-6DC3-4EC2-95E3-EB0F90CFBEC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G13:N13 G15:N21</xm:sqref>
        </x14:conditionalFormatting>
        <x14:conditionalFormatting xmlns:xm="http://schemas.microsoft.com/office/excel/2006/main">
          <x14:cfRule type="dataBar" id="{A6BC7A47-4143-4BD8-A0C3-B8A0CE21CB1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G11:K11</xm:sqref>
        </x14:conditionalFormatting>
        <x14:conditionalFormatting xmlns:xm="http://schemas.microsoft.com/office/excel/2006/main">
          <x14:cfRule type="dataBar" id="{1C9592E0-7DD3-4610-9FAF-25DA9CEAE8F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X15:X17 X13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Akhilesh Dwivedi</dc:creator>
  <cp:lastModifiedBy>Akhilesh Dwivedi</cp:lastModifiedBy>
  <dcterms:created xsi:type="dcterms:W3CDTF">2025-03-10T14:18:39Z</dcterms:created>
  <dcterms:modified xsi:type="dcterms:W3CDTF">2025-03-11T16:35:11Z</dcterms:modified>
</cp:coreProperties>
</file>