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03.GitHub\01. Excel for Data Science\Project - 03\11. Statistical\"/>
    </mc:Choice>
  </mc:AlternateContent>
  <xr:revisionPtr revIDLastSave="0" documentId="13_ncr:1_{4EB0BCEA-8218-4E12-9FC1-34BE74FDC0C2}" xr6:coauthVersionLast="47" xr6:coauthVersionMax="47" xr10:uidLastSave="{00000000-0000-0000-0000-000000000000}"/>
  <bookViews>
    <workbookView xWindow="3075" yWindow="3075" windowWidth="15375" windowHeight="8325" firstSheet="11" activeTab="11" xr2:uid="{00000000-000D-0000-FFFF-FFFF00000000}"/>
  </bookViews>
  <sheets>
    <sheet name="Average" sheetId="1" r:id="rId1"/>
    <sheet name="Negative Numbers to Zero" sheetId="2" r:id="rId2"/>
    <sheet name="Random Numbers" sheetId="3" r:id="rId3"/>
    <sheet name="Rank" sheetId="4" r:id="rId4"/>
    <sheet name="Percentiles and Quartiles" sheetId="5" r:id="rId5"/>
    <sheet name="Box and Whisker Plot" sheetId="6" r:id="rId6"/>
    <sheet name="AverageIf" sheetId="7" r:id="rId7"/>
    <sheet name="Forecast" sheetId="8" r:id="rId8"/>
    <sheet name="Sheet1" sheetId="14" r:id="rId9"/>
    <sheet name="MaxIfs and MinIfs" sheetId="9" r:id="rId10"/>
    <sheet name="Weighted Average" sheetId="10" r:id="rId11"/>
    <sheet name="Standard Deviation" sheetId="12" r:id="rId12"/>
  </sheets>
  <definedNames>
    <definedName name="_xlchart.v1.0" hidden="1">'Box and Whisker Plot'!$J$1:$J$7</definedName>
    <definedName name="_xlchart.v1.1" hidden="1">'Box and Whisker Plot'!$P$1:$P$8</definedName>
    <definedName name="_xlchart.v1.2" hidden="1">'Box and Whisker Plot'!$M$1:$M$11</definedName>
    <definedName name="count">'Percentiles and Quartiles'!$I$3</definedName>
    <definedName name="dec">'Percentiles and Quartiles'!$I$6</definedName>
    <definedName name="int">'Percentiles and Quartiles'!$I$5</definedName>
    <definedName name="ir">'Percentiles and Quartiles'!$I$4</definedName>
    <definedName name="p">'Percentiles and Quartiles'!#REF!</definedName>
    <definedName name="ss">'Percentiles and Quartiles'!$F$7:$F$22</definedName>
    <definedName name="ssint">'Percentiles and Quartiles'!$I$7</definedName>
    <definedName name="ssint1">'Percentiles and Quartiles'!$I$8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12" l="1"/>
  <c r="M11" i="12"/>
  <c r="M10" i="12"/>
  <c r="J12" i="12"/>
  <c r="J11" i="12"/>
  <c r="J10" i="12"/>
  <c r="J5" i="12"/>
  <c r="J6" i="12"/>
  <c r="J7" i="12"/>
  <c r="J8" i="12"/>
  <c r="J4" i="12"/>
  <c r="G13" i="12"/>
  <c r="G11" i="12"/>
  <c r="G12" i="12"/>
  <c r="G10" i="12"/>
  <c r="G5" i="12"/>
  <c r="G6" i="12"/>
  <c r="G7" i="12"/>
  <c r="G8" i="12"/>
  <c r="G4" i="12"/>
  <c r="F5" i="12"/>
  <c r="F6" i="12"/>
  <c r="F7" i="12"/>
  <c r="F8" i="12"/>
  <c r="F4" i="12"/>
  <c r="E11" i="12"/>
  <c r="B7" i="12"/>
  <c r="A7" i="12"/>
  <c r="B7" i="10"/>
  <c r="F3" i="10"/>
  <c r="E3" i="10"/>
  <c r="E2" i="10"/>
  <c r="B6" i="10"/>
  <c r="G12" i="9"/>
  <c r="G3" i="9"/>
  <c r="G7" i="9"/>
  <c r="G6" i="9"/>
  <c r="G2" i="9"/>
  <c r="C12" i="8"/>
  <c r="J9" i="7"/>
  <c r="E12" i="7"/>
  <c r="E11" i="7"/>
  <c r="E10" i="7"/>
  <c r="E9" i="7"/>
  <c r="A9" i="7"/>
  <c r="R2" i="6"/>
  <c r="R1" i="6"/>
  <c r="L19" i="8"/>
  <c r="L15" i="8"/>
  <c r="L14" i="8"/>
  <c r="L20" i="8"/>
  <c r="L16" i="8"/>
  <c r="L21" i="8"/>
  <c r="L17" i="8"/>
  <c r="L18" i="8"/>
  <c r="C14" i="14"/>
  <c r="C18" i="14"/>
  <c r="C21" i="14"/>
  <c r="C15" i="14"/>
  <c r="C19" i="14"/>
  <c r="C16" i="14"/>
  <c r="C20" i="14"/>
  <c r="C17" i="14"/>
  <c r="G14" i="8"/>
  <c r="C6" i="5" l="1"/>
  <c r="C4" i="5"/>
  <c r="C3" i="5"/>
  <c r="J2" i="4" a="1"/>
  <c r="J2" i="4" s="1"/>
  <c r="C2" i="4"/>
  <c r="C3" i="4"/>
  <c r="C4" i="4"/>
  <c r="C5" i="4"/>
  <c r="C6" i="4"/>
  <c r="C7" i="4"/>
  <c r="C8" i="4"/>
  <c r="C9" i="4"/>
  <c r="C1" i="4"/>
  <c r="B2" i="4"/>
  <c r="B3" i="4"/>
  <c r="B4" i="4"/>
  <c r="B5" i="4"/>
  <c r="B6" i="4"/>
  <c r="B7" i="4"/>
  <c r="B8" i="4"/>
  <c r="B9" i="4"/>
  <c r="B1" i="4"/>
  <c r="K4" i="3" a="1"/>
  <c r="K4" i="3" s="1"/>
  <c r="H4" i="3" a="1"/>
  <c r="H4" i="3" s="1"/>
  <c r="F4" i="3"/>
  <c r="E4" i="3"/>
  <c r="A5" i="3"/>
  <c r="A6" i="3"/>
  <c r="A7" i="3"/>
  <c r="A8" i="3"/>
  <c r="A9" i="3"/>
  <c r="A10" i="3"/>
  <c r="A4" i="3"/>
  <c r="D5" i="2"/>
  <c r="D6" i="2"/>
  <c r="D7" i="2"/>
  <c r="D8" i="2"/>
  <c r="D9" i="2"/>
  <c r="D10" i="2"/>
  <c r="D11" i="2"/>
  <c r="D12" i="2"/>
  <c r="D13" i="2"/>
  <c r="D14" i="2"/>
  <c r="D15" i="2"/>
  <c r="D16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4" i="2"/>
  <c r="N10" i="1"/>
  <c r="K13" i="1"/>
  <c r="G11" i="1"/>
  <c r="G10" i="1"/>
  <c r="D10" i="1"/>
  <c r="B9" i="1"/>
  <c r="B8" i="1"/>
  <c r="B7" i="1"/>
  <c r="N18" i="8"/>
  <c r="N21" i="8"/>
  <c r="M20" i="8"/>
  <c r="N15" i="8"/>
  <c r="M18" i="8"/>
  <c r="M21" i="8"/>
  <c r="N20" i="8"/>
  <c r="M15" i="8"/>
  <c r="N16" i="8"/>
  <c r="N17" i="8"/>
  <c r="M16" i="8"/>
  <c r="N14" i="8"/>
  <c r="N19" i="8"/>
  <c r="M17" i="8"/>
  <c r="M14" i="8"/>
  <c r="M19" i="8"/>
  <c r="D17" i="14"/>
  <c r="D16" i="14"/>
  <c r="D15" i="14"/>
  <c r="D18" i="14"/>
  <c r="E17" i="14"/>
  <c r="E16" i="14"/>
  <c r="E15" i="14"/>
  <c r="E18" i="14"/>
  <c r="D20" i="14"/>
  <c r="D19" i="14"/>
  <c r="D21" i="14"/>
  <c r="D14" i="14"/>
  <c r="E20" i="14"/>
  <c r="E19" i="14"/>
  <c r="E21" i="14"/>
  <c r="E1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<sst xmlns="http://schemas.openxmlformats.org/spreadsheetml/2006/main" count="162" uniqueCount="98">
  <si>
    <t>USA</t>
  </si>
  <si>
    <t>Student</t>
  </si>
  <si>
    <t>Score</t>
  </si>
  <si>
    <t>Top</t>
  </si>
  <si>
    <t>Linda</t>
  </si>
  <si>
    <t>Joseph</t>
  </si>
  <si>
    <t>Susan</t>
  </si>
  <si>
    <t>David</t>
  </si>
  <si>
    <t>Jessica</t>
  </si>
  <si>
    <t>Betty</t>
  </si>
  <si>
    <t>Thomas</t>
  </si>
  <si>
    <t>scores</t>
  </si>
  <si>
    <t>percentile</t>
  </si>
  <si>
    <t>Banana</t>
  </si>
  <si>
    <t>Strawberry</t>
  </si>
  <si>
    <t>Apple</t>
  </si>
  <si>
    <t>Pear</t>
  </si>
  <si>
    <t>Kiwi</t>
  </si>
  <si>
    <t>Raspberry</t>
  </si>
  <si>
    <t>Green</t>
  </si>
  <si>
    <t>Yellow</t>
  </si>
  <si>
    <t>Red</t>
  </si>
  <si>
    <t>Period</t>
  </si>
  <si>
    <t>Sales</t>
  </si>
  <si>
    <t>FORECAST.LINEAR</t>
  </si>
  <si>
    <t>Visitors</t>
  </si>
  <si>
    <t>FORECAST.ETS</t>
  </si>
  <si>
    <t>Name</t>
  </si>
  <si>
    <t>Gender</t>
  </si>
  <si>
    <t>Country</t>
  </si>
  <si>
    <t>Richard</t>
  </si>
  <si>
    <t>Male</t>
  </si>
  <si>
    <t>United States</t>
  </si>
  <si>
    <t>Jennifer</t>
  </si>
  <si>
    <t>Female</t>
  </si>
  <si>
    <t>United Kingdom</t>
  </si>
  <si>
    <t>James</t>
  </si>
  <si>
    <t>Lisa</t>
  </si>
  <si>
    <t>Canada</t>
  </si>
  <si>
    <t>Sharon</t>
  </si>
  <si>
    <t>Australia</t>
  </si>
  <si>
    <t>Elizabeth</t>
  </si>
  <si>
    <t>Carol</t>
  </si>
  <si>
    <t>Mark</t>
  </si>
  <si>
    <t>John</t>
  </si>
  <si>
    <t>Weight</t>
  </si>
  <si>
    <t>Quiz</t>
  </si>
  <si>
    <t>Test</t>
  </si>
  <si>
    <t>Final Exam</t>
  </si>
  <si>
    <t>Average</t>
  </si>
  <si>
    <t>Weighted Average</t>
  </si>
  <si>
    <t>Or</t>
  </si>
  <si>
    <t>Large</t>
  </si>
  <si>
    <t>Averageif</t>
  </si>
  <si>
    <t>AverageIF</t>
  </si>
  <si>
    <t>AverageIf</t>
  </si>
  <si>
    <t>Negative Numbers to Zero</t>
  </si>
  <si>
    <t>Rand</t>
  </si>
  <si>
    <t>RandBetween</t>
  </si>
  <si>
    <t>RandArray</t>
  </si>
  <si>
    <t>quartile</t>
  </si>
  <si>
    <t>Minimum Value</t>
  </si>
  <si>
    <t>PERCENTILE(A1:A20,0)</t>
  </si>
  <si>
    <t>QUARTILE(A1:A20,0)</t>
  </si>
  <si>
    <t>MIN(A1:A20)</t>
  </si>
  <si>
    <t>1st Quarter</t>
  </si>
  <si>
    <t>PERCENTILE(A1:A20,0.25)</t>
  </si>
  <si>
    <t>QUARTILE(A1:A20,1)</t>
  </si>
  <si>
    <t>Median</t>
  </si>
  <si>
    <t>PERCENTILE(A1:A20,0.50)</t>
  </si>
  <si>
    <t>QUARTILE(A1:A20,2)</t>
  </si>
  <si>
    <t>MEDIAN(A1:A20)</t>
  </si>
  <si>
    <t>3rd Quarter</t>
  </si>
  <si>
    <t>PERCENTILE(A1:A20,0.75)</t>
  </si>
  <si>
    <t>QUARTILE(A1:A20,3)</t>
  </si>
  <si>
    <t>Maximum Value</t>
  </si>
  <si>
    <t>PERCENTILE(A1:A20,1)</t>
  </si>
  <si>
    <t>QUARTILE(A1:A20,4)</t>
  </si>
  <si>
    <t>MAX(A1:A20)</t>
  </si>
  <si>
    <t>Berry</t>
  </si>
  <si>
    <t>4 characters</t>
  </si>
  <si>
    <t>Timeline</t>
  </si>
  <si>
    <t>Values</t>
  </si>
  <si>
    <t>Forecast</t>
  </si>
  <si>
    <t>Lower Confidence Bound</t>
  </si>
  <si>
    <t>Upper Confidence Bound</t>
  </si>
  <si>
    <t>MaxIFS</t>
  </si>
  <si>
    <t>MinIFS</t>
  </si>
  <si>
    <t>Sum</t>
  </si>
  <si>
    <t>Mean</t>
  </si>
  <si>
    <t>Sqrt</t>
  </si>
  <si>
    <t>STDEV.P</t>
  </si>
  <si>
    <t>The STDEV.P function (the P stands for Population)</t>
  </si>
  <si>
    <t>STDEV.S</t>
  </si>
  <si>
    <t>The STDEV.S function (the S stands for Sample)</t>
  </si>
  <si>
    <t>Variance</t>
  </si>
  <si>
    <t>Population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</si>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</sst>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363636"/>
      <name val="Segoe UI"/>
      <family val="2"/>
    </font>
    <font>
      <sz val="11"/>
      <color rgb="FF00000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3" borderId="0" xfId="0" applyFont="1" applyFill="1"/>
    <xf numFmtId="2" fontId="0" fillId="0" borderId="0" xfId="0" applyNumberFormat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3" borderId="0" xfId="0" applyFill="1"/>
    <xf numFmtId="0" fontId="5" fillId="13" borderId="1" xfId="0" applyFont="1" applyFill="1" applyBorder="1" applyAlignment="1">
      <alignment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5" fillId="0" borderId="0" xfId="0" applyFont="1"/>
    <xf numFmtId="2" fontId="0" fillId="4" borderId="0" xfId="0" applyNumberFormat="1" applyFill="1"/>
    <xf numFmtId="0" fontId="2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15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Sheet1!$B$2:$B$21</c:f>
              <c:numCache>
                <c:formatCode>General</c:formatCode>
                <c:ptCount val="20"/>
                <c:pt idx="0">
                  <c:v>74</c:v>
                </c:pt>
                <c:pt idx="1">
                  <c:v>59</c:v>
                </c:pt>
                <c:pt idx="2">
                  <c:v>51</c:v>
                </c:pt>
                <c:pt idx="3">
                  <c:v>42</c:v>
                </c:pt>
                <c:pt idx="4">
                  <c:v>83</c:v>
                </c:pt>
                <c:pt idx="5">
                  <c:v>67</c:v>
                </c:pt>
                <c:pt idx="6">
                  <c:v>54</c:v>
                </c:pt>
                <c:pt idx="7">
                  <c:v>44</c:v>
                </c:pt>
                <c:pt idx="8">
                  <c:v>87</c:v>
                </c:pt>
                <c:pt idx="9">
                  <c:v>68</c:v>
                </c:pt>
                <c:pt idx="10">
                  <c:v>55</c:v>
                </c:pt>
                <c:pt idx="11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45-4C9A-A168-A27373102C1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11">
                  <c:v>49</c:v>
                </c:pt>
                <c:pt idx="12">
                  <c:v>90.423249748368079</c:v>
                </c:pt>
                <c:pt idx="13">
                  <c:v>72.539153905246948</c:v>
                </c:pt>
                <c:pt idx="14">
                  <c:v>61.934835219001748</c:v>
                </c:pt>
                <c:pt idx="15">
                  <c:v>52.698832417582423</c:v>
                </c:pt>
                <c:pt idx="16">
                  <c:v>94.122082165950488</c:v>
                </c:pt>
                <c:pt idx="17">
                  <c:v>76.237986322829357</c:v>
                </c:pt>
                <c:pt idx="18">
                  <c:v>65.633667636584164</c:v>
                </c:pt>
                <c:pt idx="19">
                  <c:v>56.397664835164832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45-4C9A-A168-A27373102C1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11" formatCode="0.00">
                  <c:v>49</c:v>
                </c:pt>
                <c:pt idx="12" formatCode="0.00">
                  <c:v>86.070730447798482</c:v>
                </c:pt>
                <c:pt idx="13" formatCode="0.00">
                  <c:v>67.668990155072905</c:v>
                </c:pt>
                <c:pt idx="14" formatCode="0.00">
                  <c:v>56.59520931529174</c:v>
                </c:pt>
                <c:pt idx="15" formatCode="0.00">
                  <c:v>46.926156117557959</c:v>
                </c:pt>
                <c:pt idx="16" formatCode="0.00">
                  <c:v>87.943551088488277</c:v>
                </c:pt>
                <c:pt idx="17" formatCode="0.00">
                  <c:v>69.678664644068022</c:v>
                </c:pt>
                <c:pt idx="18" formatCode="0.00">
                  <c:v>58.713093513178812</c:v>
                </c:pt>
                <c:pt idx="19" formatCode="0.00">
                  <c:v>49.132458705931271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45-4C9A-A168-A27373102C1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11" formatCode="0.00">
                  <c:v>49</c:v>
                </c:pt>
                <c:pt idx="12" formatCode="0.00">
                  <c:v>94.775769048937676</c:v>
                </c:pt>
                <c:pt idx="13" formatCode="0.00">
                  <c:v>77.409317655420992</c:v>
                </c:pt>
                <c:pt idx="14" formatCode="0.00">
                  <c:v>67.274461122711756</c:v>
                </c:pt>
                <c:pt idx="15" formatCode="0.00">
                  <c:v>58.471508717606888</c:v>
                </c:pt>
                <c:pt idx="16" formatCode="0.00">
                  <c:v>100.3006132434127</c:v>
                </c:pt>
                <c:pt idx="17" formatCode="0.00">
                  <c:v>82.797308001590693</c:v>
                </c:pt>
                <c:pt idx="18" formatCode="0.00">
                  <c:v>72.554241759989523</c:v>
                </c:pt>
                <c:pt idx="19" formatCode="0.00">
                  <c:v>63.662870964398394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45-4C9A-A168-A27373102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046191"/>
        <c:axId val="551057839"/>
      </c:lineChart>
      <c:catAx>
        <c:axId val="55104619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57839"/>
        <c:crosses val="autoZero"/>
        <c:auto val="1"/>
        <c:lblAlgn val="ctr"/>
        <c:lblOffset val="100"/>
        <c:noMultiLvlLbl val="0"/>
      </c:catAx>
      <c:valAx>
        <c:axId val="55105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4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Sheet1!$B$2:$B$21</c:f>
              <c:numCache>
                <c:formatCode>General</c:formatCode>
                <c:ptCount val="20"/>
                <c:pt idx="0">
                  <c:v>74</c:v>
                </c:pt>
                <c:pt idx="1">
                  <c:v>59</c:v>
                </c:pt>
                <c:pt idx="2">
                  <c:v>51</c:v>
                </c:pt>
                <c:pt idx="3">
                  <c:v>42</c:v>
                </c:pt>
                <c:pt idx="4">
                  <c:v>83</c:v>
                </c:pt>
                <c:pt idx="5">
                  <c:v>67</c:v>
                </c:pt>
                <c:pt idx="6">
                  <c:v>54</c:v>
                </c:pt>
                <c:pt idx="7">
                  <c:v>44</c:v>
                </c:pt>
                <c:pt idx="8">
                  <c:v>87</c:v>
                </c:pt>
                <c:pt idx="9">
                  <c:v>68</c:v>
                </c:pt>
                <c:pt idx="10">
                  <c:v>55</c:v>
                </c:pt>
                <c:pt idx="11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6-455F-AE35-08603425008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11">
                  <c:v>49</c:v>
                </c:pt>
                <c:pt idx="12">
                  <c:v>90.423249748368079</c:v>
                </c:pt>
                <c:pt idx="13">
                  <c:v>72.539153905246948</c:v>
                </c:pt>
                <c:pt idx="14">
                  <c:v>61.934835219001748</c:v>
                </c:pt>
                <c:pt idx="15">
                  <c:v>52.698832417582423</c:v>
                </c:pt>
                <c:pt idx="16">
                  <c:v>94.122082165950488</c:v>
                </c:pt>
                <c:pt idx="17">
                  <c:v>76.237986322829357</c:v>
                </c:pt>
                <c:pt idx="18">
                  <c:v>65.633667636584164</c:v>
                </c:pt>
                <c:pt idx="19">
                  <c:v>56.397664835164832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6-455F-AE35-08603425008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11" formatCode="0.00">
                  <c:v>49</c:v>
                </c:pt>
                <c:pt idx="12" formatCode="0.00">
                  <c:v>86.070730447798482</c:v>
                </c:pt>
                <c:pt idx="13" formatCode="0.00">
                  <c:v>67.668990155072905</c:v>
                </c:pt>
                <c:pt idx="14" formatCode="0.00">
                  <c:v>56.59520931529174</c:v>
                </c:pt>
                <c:pt idx="15" formatCode="0.00">
                  <c:v>46.926156117557959</c:v>
                </c:pt>
                <c:pt idx="16" formatCode="0.00">
                  <c:v>87.943551088488277</c:v>
                </c:pt>
                <c:pt idx="17" formatCode="0.00">
                  <c:v>69.678664644068022</c:v>
                </c:pt>
                <c:pt idx="18" formatCode="0.00">
                  <c:v>58.713093513178812</c:v>
                </c:pt>
                <c:pt idx="19" formatCode="0.00">
                  <c:v>49.132458705931271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06-455F-AE35-08603425008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11" formatCode="0.00">
                  <c:v>49</c:v>
                </c:pt>
                <c:pt idx="12" formatCode="0.00">
                  <c:v>94.775769048937676</c:v>
                </c:pt>
                <c:pt idx="13" formatCode="0.00">
                  <c:v>77.409317655420992</c:v>
                </c:pt>
                <c:pt idx="14" formatCode="0.00">
                  <c:v>67.274461122711756</c:v>
                </c:pt>
                <c:pt idx="15" formatCode="0.00">
                  <c:v>58.471508717606888</c:v>
                </c:pt>
                <c:pt idx="16" formatCode="0.00">
                  <c:v>100.3006132434127</c:v>
                </c:pt>
                <c:pt idx="17" formatCode="0.00">
                  <c:v>82.797308001590693</c:v>
                </c:pt>
                <c:pt idx="18" formatCode="0.00">
                  <c:v>72.554241759989523</c:v>
                </c:pt>
                <c:pt idx="19" formatCode="0.00">
                  <c:v>63.662870964398394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06-455F-AE35-086034250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046191"/>
        <c:axId val="551057839"/>
      </c:lineChart>
      <c:catAx>
        <c:axId val="55104619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57839"/>
        <c:crosses val="autoZero"/>
        <c:auto val="1"/>
        <c:lblAlgn val="ctr"/>
        <c:lblOffset val="100"/>
        <c:noMultiLvlLbl val="0"/>
      </c:catAx>
      <c:valAx>
        <c:axId val="55105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4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95EE4C7F-2C3F-482F-A014-5A99469C68D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boxWhisker" uniqueId="{88182C2B-C593-40C4-A46D-D53F70F04DB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B3A26C0E-1F8F-4625-AC61-7D8713A1B0E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585787</xdr:colOff>
      <xdr:row>8</xdr:row>
      <xdr:rowOff>23812</xdr:rowOff>
    </xdr:from>
    <xdr:to>
      <xdr:col>11</xdr:col>
      <xdr:colOff>57150</xdr:colOff>
      <xdr:row>22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1301C7A-8F4B-BF83-E0EE-76248DE6DC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62587" y="1547812"/>
              <a:ext cx="16716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304800</xdr:colOff>
      <xdr:row>11</xdr:row>
      <xdr:rowOff>114299</xdr:rowOff>
    </xdr:from>
    <xdr:to>
      <xdr:col>13</xdr:col>
      <xdr:colOff>600075</xdr:colOff>
      <xdr:row>29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39BFD0C-892B-E8C8-B36D-C652BAA659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81875" y="2209799"/>
              <a:ext cx="1800225" cy="3457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200024</xdr:colOff>
      <xdr:row>9</xdr:row>
      <xdr:rowOff>4762</xdr:rowOff>
    </xdr:from>
    <xdr:to>
      <xdr:col>17</xdr:col>
      <xdr:colOff>500061</xdr:colOff>
      <xdr:row>23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85F5B79-7C1F-4026-641E-86EA7B31C8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91649" y="1719262"/>
              <a:ext cx="212883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1</xdr:row>
      <xdr:rowOff>38100</xdr:rowOff>
    </xdr:from>
    <xdr:to>
      <xdr:col>18</xdr:col>
      <xdr:colOff>342900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55EDCD-5257-45BA-BA94-4013D3B0D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90487</xdr:colOff>
      <xdr:row>0</xdr:row>
      <xdr:rowOff>166687</xdr:rowOff>
    </xdr:from>
    <xdr:to>
      <xdr:col>15</xdr:col>
      <xdr:colOff>128587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8A22D6-8C33-25F1-C816-0FC6C5122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97ECFC-2D98-4858-9BF9-C10ABC40C619}" name="Table13" displayName="Table13" ref="J1:N21" totalsRowShown="0">
  <autoFilter ref="J1:N21" xr:uid="{EF97ECFC-2D98-4858-9BF9-C10ABC40C619}"/>
  <tableColumns count="5">
    <tableColumn id="1" xr3:uid="{10E60320-E3AA-45B1-A7FD-F6D947D44E8A}" name="Timeline"/>
    <tableColumn id="2" xr3:uid="{8D515E37-DCC7-4271-930E-53F1F1752E94}" name="Values"/>
    <tableColumn id="3" xr3:uid="{356B38F3-BDFC-4757-9DF7-A5855749C50F}" name="Forecast">
      <calculatedColumnFormula>_xlfn.FORECAST.ETS(J2,$B$2:$B$13,$A$2:$A$13,1,1)</calculatedColumnFormula>
    </tableColumn>
    <tableColumn id="4" xr3:uid="{43037513-BA8B-48B0-92C9-11079F06B608}" name="Lower Confidence Bound" dataDxfId="3">
      <calculatedColumnFormula>L2-_xlfn.FORECAST.ETS.CONFINT(J2,$B$2:$B$13,$A$2:$A$13,0.95,1,1)</calculatedColumnFormula>
    </tableColumn>
    <tableColumn id="5" xr3:uid="{9CB66498-892A-4BDB-BAEA-CB7EDC164771}" name="Upper Confidence Bound" dataDxfId="2">
      <calculatedColumnFormula>L2+_xlfn.FORECAST.ETS.CONFINT(J2,$B$2:$B$13,$A$2:$A$13,0.95,1,1)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5E4BF-85CC-4C34-83A3-E82051C3BCE3}" name="Table1" displayName="Table1" ref="A1:E21" totalsRowShown="0">
  <autoFilter ref="A1:E21" xr:uid="{D735E4BF-85CC-4C34-83A3-E82051C3BCE3}"/>
  <tableColumns count="5">
    <tableColumn id="1" xr3:uid="{2CA871B1-4546-4EA7-812D-C50246A5F2D6}" name="Timeline"/>
    <tableColumn id="2" xr3:uid="{DCB83EDA-2131-47B5-BBBC-17EB2BACAE08}" name="Values"/>
    <tableColumn id="3" xr3:uid="{A26A8B81-D776-4E9D-9D39-F2F74319E465}" name="Forecast">
      <calculatedColumnFormula>_xlfn.FORECAST.ETS(A2,$B$2:$B$13,$A$2:$A$13,1,1)</calculatedColumnFormula>
    </tableColumn>
    <tableColumn id="4" xr3:uid="{7F676B98-C788-40BB-93E1-F92B96D250AC}" name="Lower Confidence Bound" dataDxfId="1">
      <calculatedColumnFormula>C2-_xlfn.FORECAST.ETS.CONFINT(A2,$B$2:$B$13,$A$2:$A$13,0.95,1,1)</calculatedColumnFormula>
    </tableColumn>
    <tableColumn id="5" xr3:uid="{5C466DB6-6733-471A-BC2A-2B770ED1DFC2}" name="Upper Confidence Bound" dataDxfId="0">
      <calculatedColumnFormula>C2+_xlfn.FORECAST.ETS.CONFINT(A2,$B$2:$B$13,$A$2:$A$13,0.95,1,1)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O13"/>
  <sheetViews>
    <sheetView zoomScale="110" zoomScaleNormal="110" workbookViewId="0">
      <selection activeCell="D10" sqref="D10"/>
    </sheetView>
  </sheetViews>
  <sheetFormatPr defaultRowHeight="15" x14ac:dyDescent="0.25"/>
  <cols>
    <col min="10" max="10" width="10.7109375" bestFit="1" customWidth="1"/>
    <col min="13" max="13" width="17.7109375" bestFit="1" customWidth="1"/>
  </cols>
  <sheetData>
    <row r="1" spans="1:15" x14ac:dyDescent="0.25">
      <c r="A1" s="17" t="s">
        <v>49</v>
      </c>
      <c r="B1" s="17"/>
      <c r="C1" s="17"/>
      <c r="D1" s="17"/>
      <c r="E1" s="17"/>
      <c r="F1" s="17"/>
      <c r="G1" s="17"/>
      <c r="J1" s="19" t="s">
        <v>55</v>
      </c>
      <c r="K1" s="19"/>
      <c r="M1" s="20" t="s">
        <v>50</v>
      </c>
      <c r="N1" s="20"/>
      <c r="O1" s="20"/>
    </row>
    <row r="2" spans="1:15" x14ac:dyDescent="0.25">
      <c r="A2" s="17"/>
      <c r="B2" s="17"/>
      <c r="C2" s="17"/>
      <c r="D2" s="17"/>
      <c r="E2" s="17"/>
      <c r="F2" s="17"/>
      <c r="G2" s="17"/>
      <c r="J2" s="19"/>
      <c r="K2" s="19"/>
      <c r="M2" s="20"/>
      <c r="N2" s="20"/>
      <c r="O2" s="20"/>
    </row>
    <row r="4" spans="1:15" x14ac:dyDescent="0.25">
      <c r="B4">
        <v>8</v>
      </c>
      <c r="D4">
        <v>8</v>
      </c>
      <c r="G4">
        <v>9</v>
      </c>
      <c r="J4" s="18" t="s">
        <v>54</v>
      </c>
      <c r="K4" s="18"/>
      <c r="M4" s="18" t="s">
        <v>50</v>
      </c>
      <c r="N4" s="18"/>
      <c r="O4" s="18"/>
    </row>
    <row r="5" spans="1:15" x14ac:dyDescent="0.25">
      <c r="B5">
        <v>4</v>
      </c>
      <c r="D5">
        <v>4</v>
      </c>
      <c r="G5">
        <v>15</v>
      </c>
      <c r="J5" t="s">
        <v>13</v>
      </c>
      <c r="K5">
        <v>70</v>
      </c>
      <c r="N5" t="s">
        <v>2</v>
      </c>
      <c r="O5" t="s">
        <v>45</v>
      </c>
    </row>
    <row r="6" spans="1:15" x14ac:dyDescent="0.25">
      <c r="B6">
        <v>9</v>
      </c>
      <c r="D6">
        <v>9</v>
      </c>
      <c r="G6">
        <v>2</v>
      </c>
      <c r="J6" t="s">
        <v>14</v>
      </c>
      <c r="K6">
        <v>1</v>
      </c>
      <c r="M6" t="s">
        <v>46</v>
      </c>
      <c r="N6">
        <v>20</v>
      </c>
      <c r="O6">
        <v>1</v>
      </c>
    </row>
    <row r="7" spans="1:15" x14ac:dyDescent="0.25">
      <c r="A7" t="s">
        <v>49</v>
      </c>
      <c r="B7" s="5">
        <f>AVERAGE(B4:B6)</f>
        <v>7</v>
      </c>
      <c r="D7" t="b">
        <v>1</v>
      </c>
      <c r="G7">
        <v>10</v>
      </c>
      <c r="J7" t="s">
        <v>15</v>
      </c>
      <c r="K7">
        <v>4</v>
      </c>
      <c r="M7" t="s">
        <v>47</v>
      </c>
      <c r="N7">
        <v>40</v>
      </c>
      <c r="O7">
        <v>2</v>
      </c>
    </row>
    <row r="8" spans="1:15" x14ac:dyDescent="0.25">
      <c r="A8" t="s">
        <v>51</v>
      </c>
      <c r="B8" s="6">
        <f>SUM(B4:B6)/COUNT(B4:B6)</f>
        <v>7</v>
      </c>
      <c r="G8">
        <v>1</v>
      </c>
      <c r="J8" t="s">
        <v>16</v>
      </c>
      <c r="K8">
        <v>60</v>
      </c>
      <c r="M8" t="s">
        <v>48</v>
      </c>
      <c r="N8">
        <v>90</v>
      </c>
      <c r="O8">
        <v>3</v>
      </c>
    </row>
    <row r="9" spans="1:15" x14ac:dyDescent="0.25">
      <c r="B9">
        <f>AVERAGE(B4:B6,8)</f>
        <v>7.25</v>
      </c>
      <c r="D9" t="s">
        <v>0</v>
      </c>
      <c r="G9">
        <v>20</v>
      </c>
      <c r="J9" t="s">
        <v>17</v>
      </c>
      <c r="K9">
        <v>20</v>
      </c>
    </row>
    <row r="10" spans="1:15" x14ac:dyDescent="0.25">
      <c r="D10" s="7">
        <f>AVERAGEA(D4:D9)</f>
        <v>4.4000000000000004</v>
      </c>
      <c r="F10" t="s">
        <v>49</v>
      </c>
      <c r="G10" s="8">
        <f>AVERAGE(G4:G9)</f>
        <v>9.5</v>
      </c>
      <c r="J10" t="s">
        <v>18</v>
      </c>
      <c r="K10">
        <v>5</v>
      </c>
      <c r="M10" t="s">
        <v>50</v>
      </c>
      <c r="N10" s="11">
        <f>SUMPRODUCT(N6:N8,O6:O8)/SUM(O6:O8)</f>
        <v>61.666666666666664</v>
      </c>
    </row>
    <row r="11" spans="1:15" x14ac:dyDescent="0.25">
      <c r="F11" t="s">
        <v>52</v>
      </c>
      <c r="G11" s="9">
        <f>LARGE(G4:G9,3)</f>
        <v>10</v>
      </c>
      <c r="J11" t="s">
        <v>15</v>
      </c>
      <c r="K11">
        <v>8</v>
      </c>
    </row>
    <row r="13" spans="1:15" x14ac:dyDescent="0.25">
      <c r="J13" t="s">
        <v>53</v>
      </c>
      <c r="K13" s="10">
        <f>AVERAGEIF(J5:J11,"Apple",K5:K11)</f>
        <v>6</v>
      </c>
    </row>
  </sheetData>
  <mergeCells count="5">
    <mergeCell ref="A1:G2"/>
    <mergeCell ref="J4:K4"/>
    <mergeCell ref="M4:O4"/>
    <mergeCell ref="J1:K2"/>
    <mergeCell ref="M1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3787-B4CF-4A05-B915-A740C24DA9FB}">
  <sheetPr>
    <tabColor rgb="FF7030A0"/>
  </sheetPr>
  <dimension ref="A1:D16"/>
  <sheetViews>
    <sheetView zoomScale="120" zoomScaleNormal="120" workbookViewId="0">
      <selection activeCell="D10" sqref="D10"/>
    </sheetView>
  </sheetViews>
  <sheetFormatPr defaultRowHeight="15" x14ac:dyDescent="0.25"/>
  <sheetData>
    <row r="1" spans="1:4" x14ac:dyDescent="0.25">
      <c r="A1" s="21" t="s">
        <v>56</v>
      </c>
      <c r="B1" s="21"/>
      <c r="C1" s="21"/>
      <c r="D1" s="21"/>
    </row>
    <row r="2" spans="1:4" x14ac:dyDescent="0.25">
      <c r="A2" s="21"/>
      <c r="B2" s="21"/>
      <c r="C2" s="21"/>
      <c r="D2" s="21"/>
    </row>
    <row r="4" spans="1:4" x14ac:dyDescent="0.25">
      <c r="A4">
        <v>20</v>
      </c>
      <c r="B4">
        <v>12</v>
      </c>
      <c r="C4">
        <f>A4-B4</f>
        <v>8</v>
      </c>
      <c r="D4">
        <f>MAX(0,A4-B4)</f>
        <v>8</v>
      </c>
    </row>
    <row r="5" spans="1:4" x14ac:dyDescent="0.25">
      <c r="A5">
        <v>15</v>
      </c>
      <c r="B5">
        <v>12</v>
      </c>
      <c r="C5">
        <f t="shared" ref="C5:C16" si="0">A5-B5</f>
        <v>3</v>
      </c>
      <c r="D5">
        <f t="shared" ref="D5:D16" si="1">MAX(0,A5-B5)</f>
        <v>3</v>
      </c>
    </row>
    <row r="6" spans="1:4" x14ac:dyDescent="0.25">
      <c r="A6">
        <v>18</v>
      </c>
      <c r="B6">
        <v>7</v>
      </c>
      <c r="C6">
        <f t="shared" si="0"/>
        <v>11</v>
      </c>
      <c r="D6">
        <f t="shared" si="1"/>
        <v>11</v>
      </c>
    </row>
    <row r="7" spans="1:4" x14ac:dyDescent="0.25">
      <c r="A7">
        <v>17</v>
      </c>
      <c r="B7">
        <v>8</v>
      </c>
      <c r="C7">
        <f t="shared" si="0"/>
        <v>9</v>
      </c>
      <c r="D7">
        <f t="shared" si="1"/>
        <v>9</v>
      </c>
    </row>
    <row r="8" spans="1:4" x14ac:dyDescent="0.25">
      <c r="A8">
        <v>15</v>
      </c>
      <c r="B8">
        <v>7</v>
      </c>
      <c r="C8">
        <f t="shared" si="0"/>
        <v>8</v>
      </c>
      <c r="D8">
        <f t="shared" si="1"/>
        <v>8</v>
      </c>
    </row>
    <row r="9" spans="1:4" x14ac:dyDescent="0.25">
      <c r="A9">
        <v>11</v>
      </c>
      <c r="B9">
        <v>13</v>
      </c>
      <c r="C9">
        <f t="shared" si="0"/>
        <v>-2</v>
      </c>
      <c r="D9">
        <f t="shared" si="1"/>
        <v>0</v>
      </c>
    </row>
    <row r="10" spans="1:4" x14ac:dyDescent="0.25">
      <c r="A10">
        <v>11</v>
      </c>
      <c r="B10">
        <v>15</v>
      </c>
      <c r="C10">
        <f t="shared" si="0"/>
        <v>-4</v>
      </c>
      <c r="D10">
        <f t="shared" si="1"/>
        <v>0</v>
      </c>
    </row>
    <row r="11" spans="1:4" x14ac:dyDescent="0.25">
      <c r="A11">
        <v>11</v>
      </c>
      <c r="B11">
        <v>8</v>
      </c>
      <c r="C11">
        <f t="shared" si="0"/>
        <v>3</v>
      </c>
      <c r="D11">
        <f t="shared" si="1"/>
        <v>3</v>
      </c>
    </row>
    <row r="12" spans="1:4" x14ac:dyDescent="0.25">
      <c r="A12">
        <v>14</v>
      </c>
      <c r="B12">
        <v>10</v>
      </c>
      <c r="C12">
        <f t="shared" si="0"/>
        <v>4</v>
      </c>
      <c r="D12">
        <f t="shared" si="1"/>
        <v>4</v>
      </c>
    </row>
    <row r="13" spans="1:4" x14ac:dyDescent="0.25">
      <c r="A13">
        <v>19</v>
      </c>
      <c r="B13">
        <v>6</v>
      </c>
      <c r="C13">
        <f t="shared" si="0"/>
        <v>13</v>
      </c>
      <c r="D13">
        <f t="shared" si="1"/>
        <v>13</v>
      </c>
    </row>
    <row r="14" spans="1:4" x14ac:dyDescent="0.25">
      <c r="A14">
        <v>13</v>
      </c>
      <c r="B14">
        <v>15</v>
      </c>
      <c r="C14">
        <f t="shared" si="0"/>
        <v>-2</v>
      </c>
      <c r="D14">
        <f t="shared" si="1"/>
        <v>0</v>
      </c>
    </row>
    <row r="15" spans="1:4" x14ac:dyDescent="0.25">
      <c r="A15">
        <v>12</v>
      </c>
      <c r="B15">
        <v>13</v>
      </c>
      <c r="C15">
        <f t="shared" si="0"/>
        <v>-1</v>
      </c>
      <c r="D15">
        <f t="shared" si="1"/>
        <v>0</v>
      </c>
    </row>
    <row r="16" spans="1:4" x14ac:dyDescent="0.25">
      <c r="A16">
        <v>15</v>
      </c>
      <c r="B16">
        <v>7</v>
      </c>
      <c r="C16">
        <f t="shared" si="0"/>
        <v>8</v>
      </c>
      <c r="D16">
        <f t="shared" si="1"/>
        <v>8</v>
      </c>
    </row>
  </sheetData>
  <mergeCells count="1">
    <mergeCell ref="A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D317-6334-47F7-94CC-CB1ECA144792}">
  <sheetPr>
    <tabColor rgb="FFFF0000"/>
  </sheetPr>
  <dimension ref="A1:K13"/>
  <sheetViews>
    <sheetView topLeftCell="D1" zoomScale="110" zoomScaleNormal="110" workbookViewId="0">
      <selection activeCell="F10" sqref="F10"/>
    </sheetView>
  </sheetViews>
  <sheetFormatPr defaultRowHeight="15" x14ac:dyDescent="0.25"/>
  <sheetData>
    <row r="1" spans="1:11" x14ac:dyDescent="0.25">
      <c r="A1" s="22" t="s">
        <v>57</v>
      </c>
      <c r="B1" s="22"/>
      <c r="C1" s="22"/>
      <c r="E1" s="21" t="s">
        <v>58</v>
      </c>
      <c r="F1" s="21"/>
      <c r="H1" s="21" t="s">
        <v>59</v>
      </c>
      <c r="I1" s="21"/>
    </row>
    <row r="2" spans="1:11" x14ac:dyDescent="0.25">
      <c r="A2" s="22"/>
      <c r="B2" s="22"/>
      <c r="C2" s="22"/>
      <c r="E2" s="21"/>
      <c r="F2" s="21"/>
      <c r="H2" s="21"/>
      <c r="I2" s="21"/>
    </row>
    <row r="4" spans="1:11" x14ac:dyDescent="0.25">
      <c r="A4">
        <f ca="1">RAND()</f>
        <v>0.43040071113589229</v>
      </c>
      <c r="C4">
        <v>0.98558329263961919</v>
      </c>
      <c r="E4">
        <f ca="1">RANDBETWEEN(50,75)</f>
        <v>75</v>
      </c>
      <c r="F4">
        <f ca="1">5025*RAND()</f>
        <v>4039.0106001213539</v>
      </c>
      <c r="H4" cm="1">
        <f t="array" aca="1" ref="H4:I8" ca="1">_xlfn.RANDARRAY(5,2)</f>
        <v>0.97066297604577656</v>
      </c>
      <c r="I4">
        <f ca="1"/>
        <v>0.45604487530701299</v>
      </c>
      <c r="K4" cm="1">
        <f t="array" aca="1" ref="K4:K13" ca="1">_xlfn.RANDARRAY(10,1,20,80,TRUE)</f>
        <v>24</v>
      </c>
    </row>
    <row r="5" spans="1:11" x14ac:dyDescent="0.25">
      <c r="A5">
        <f t="shared" ref="A5:A10" ca="1" si="0">RAND()</f>
        <v>0.40565933270356769</v>
      </c>
      <c r="C5">
        <v>0.60413185432907157</v>
      </c>
      <c r="H5">
        <f ca="1"/>
        <v>0.27787414820941558</v>
      </c>
      <c r="I5">
        <f ca="1"/>
        <v>0.14656760503417043</v>
      </c>
      <c r="K5">
        <f ca="1"/>
        <v>26</v>
      </c>
    </row>
    <row r="6" spans="1:11" x14ac:dyDescent="0.25">
      <c r="A6">
        <f t="shared" ca="1" si="0"/>
        <v>0.36142934281940631</v>
      </c>
      <c r="C6">
        <v>0.18053674663207664</v>
      </c>
      <c r="H6">
        <f ca="1"/>
        <v>0.31891980151515109</v>
      </c>
      <c r="I6">
        <f ca="1"/>
        <v>7.9186651625006155E-2</v>
      </c>
      <c r="K6">
        <f ca="1"/>
        <v>60</v>
      </c>
    </row>
    <row r="7" spans="1:11" x14ac:dyDescent="0.25">
      <c r="A7">
        <f t="shared" ca="1" si="0"/>
        <v>0.91469417190940294</v>
      </c>
      <c r="C7">
        <v>0.49429955663073655</v>
      </c>
      <c r="H7">
        <f ca="1"/>
        <v>0.42805555985717536</v>
      </c>
      <c r="I7">
        <f ca="1"/>
        <v>0.31718754678732308</v>
      </c>
      <c r="K7">
        <f ca="1"/>
        <v>33</v>
      </c>
    </row>
    <row r="8" spans="1:11" x14ac:dyDescent="0.25">
      <c r="A8">
        <f t="shared" ca="1" si="0"/>
        <v>0.11541498765815661</v>
      </c>
      <c r="C8">
        <v>0.77851960927578168</v>
      </c>
      <c r="H8">
        <f ca="1"/>
        <v>0.36313253998487016</v>
      </c>
      <c r="I8">
        <f ca="1"/>
        <v>0.95654269137524306</v>
      </c>
      <c r="K8">
        <f ca="1"/>
        <v>26</v>
      </c>
    </row>
    <row r="9" spans="1:11" x14ac:dyDescent="0.25">
      <c r="A9">
        <f t="shared" ca="1" si="0"/>
        <v>0.28800304737647597</v>
      </c>
      <c r="C9">
        <v>0.49422267048264701</v>
      </c>
      <c r="K9">
        <f ca="1"/>
        <v>30</v>
      </c>
    </row>
    <row r="10" spans="1:11" x14ac:dyDescent="0.25">
      <c r="A10">
        <f t="shared" ca="1" si="0"/>
        <v>1.0230482025574195E-2</v>
      </c>
      <c r="C10">
        <v>0.63922235381592918</v>
      </c>
      <c r="K10">
        <f ca="1"/>
        <v>44</v>
      </c>
    </row>
    <row r="11" spans="1:11" x14ac:dyDescent="0.25">
      <c r="K11">
        <f ca="1"/>
        <v>79</v>
      </c>
    </row>
    <row r="12" spans="1:11" x14ac:dyDescent="0.25">
      <c r="K12">
        <f ca="1"/>
        <v>65</v>
      </c>
    </row>
    <row r="13" spans="1:11" x14ac:dyDescent="0.25">
      <c r="K13">
        <f ca="1"/>
        <v>23</v>
      </c>
    </row>
  </sheetData>
  <mergeCells count="3">
    <mergeCell ref="A1:C2"/>
    <mergeCell ref="E1:F2"/>
    <mergeCell ref="H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3B69-4775-49B5-B55E-1494DCB82FF2}">
  <sheetPr>
    <tabColor rgb="FF0070C0"/>
  </sheetPr>
  <dimension ref="A1:K9"/>
  <sheetViews>
    <sheetView topLeftCell="D1" zoomScaleNormal="100" workbookViewId="0">
      <selection activeCell="J1" sqref="J1:K1"/>
    </sheetView>
  </sheetViews>
  <sheetFormatPr defaultRowHeight="15" x14ac:dyDescent="0.25"/>
  <cols>
    <col min="1" max="1" width="7.85546875" customWidth="1"/>
    <col min="2" max="2" width="9.28515625" customWidth="1"/>
    <col min="5" max="5" width="10.140625" customWidth="1"/>
    <col min="6" max="6" width="8.28515625" customWidth="1"/>
  </cols>
  <sheetData>
    <row r="1" spans="1:11" x14ac:dyDescent="0.25">
      <c r="A1">
        <v>1455</v>
      </c>
      <c r="B1">
        <f>RANK(A1,$A$1:$A$9)</f>
        <v>6</v>
      </c>
      <c r="C1">
        <f>_xlfn.RANK.AVG(A1,A1:A9,1)</f>
        <v>4</v>
      </c>
      <c r="E1" s="1" t="s">
        <v>1</v>
      </c>
      <c r="F1" s="1" t="s">
        <v>2</v>
      </c>
      <c r="H1" s="2" t="s">
        <v>3</v>
      </c>
      <c r="J1" s="7" t="s">
        <v>1</v>
      </c>
      <c r="K1" s="7" t="s">
        <v>2</v>
      </c>
    </row>
    <row r="2" spans="1:11" x14ac:dyDescent="0.25">
      <c r="A2">
        <v>1534</v>
      </c>
      <c r="B2">
        <f t="shared" ref="B2:B9" si="0">RANK(A2,$A$1:$A$9)</f>
        <v>5</v>
      </c>
      <c r="C2">
        <f t="shared" ref="C2:C9" si="1">_xlfn.RANK.AVG(A2,A2:A10,1)</f>
        <v>4</v>
      </c>
      <c r="E2" t="s">
        <v>4</v>
      </c>
      <c r="F2">
        <v>86</v>
      </c>
      <c r="H2">
        <v>3</v>
      </c>
      <c r="J2" t="str" cm="1">
        <f t="array" ref="J2:K4">_xlfn._xlws.SORT(_xlfn._xlws.FILTER(E2:F8,F2:F8&gt;=LARGE(F2:F8,H2)),2-1)</f>
        <v>Jessica</v>
      </c>
      <c r="K2">
        <v>95</v>
      </c>
    </row>
    <row r="3" spans="1:11" x14ac:dyDescent="0.25">
      <c r="A3">
        <v>1108</v>
      </c>
      <c r="B3">
        <f t="shared" si="0"/>
        <v>9</v>
      </c>
      <c r="C3">
        <f t="shared" si="1"/>
        <v>1</v>
      </c>
      <c r="E3" t="s">
        <v>5</v>
      </c>
      <c r="F3">
        <v>64</v>
      </c>
      <c r="J3" t="str">
        <v>Linda</v>
      </c>
      <c r="K3">
        <v>86</v>
      </c>
    </row>
    <row r="4" spans="1:11" x14ac:dyDescent="0.25">
      <c r="A4">
        <v>2109</v>
      </c>
      <c r="B4">
        <f t="shared" si="0"/>
        <v>3</v>
      </c>
      <c r="C4">
        <f t="shared" si="1"/>
        <v>3.5</v>
      </c>
      <c r="E4" t="s">
        <v>6</v>
      </c>
      <c r="F4">
        <v>80</v>
      </c>
      <c r="J4" t="str">
        <v>Thomas</v>
      </c>
      <c r="K4">
        <v>91</v>
      </c>
    </row>
    <row r="5" spans="1:11" x14ac:dyDescent="0.25">
      <c r="A5">
        <v>2109</v>
      </c>
      <c r="B5">
        <f t="shared" si="0"/>
        <v>3</v>
      </c>
      <c r="C5">
        <f t="shared" si="1"/>
        <v>3</v>
      </c>
      <c r="E5" t="s">
        <v>7</v>
      </c>
      <c r="F5">
        <v>61</v>
      </c>
    </row>
    <row r="6" spans="1:11" x14ac:dyDescent="0.25">
      <c r="A6">
        <v>2917</v>
      </c>
      <c r="B6">
        <f t="shared" si="0"/>
        <v>1</v>
      </c>
      <c r="C6">
        <f t="shared" si="1"/>
        <v>4</v>
      </c>
      <c r="E6" t="s">
        <v>8</v>
      </c>
      <c r="F6">
        <v>95</v>
      </c>
    </row>
    <row r="7" spans="1:11" x14ac:dyDescent="0.25">
      <c r="A7">
        <v>1427</v>
      </c>
      <c r="B7">
        <f t="shared" si="0"/>
        <v>7</v>
      </c>
      <c r="C7">
        <f t="shared" si="1"/>
        <v>2</v>
      </c>
      <c r="E7" t="s">
        <v>9</v>
      </c>
      <c r="F7">
        <v>79</v>
      </c>
    </row>
    <row r="8" spans="1:11" x14ac:dyDescent="0.25">
      <c r="A8">
        <v>1220</v>
      </c>
      <c r="B8">
        <f t="shared" si="0"/>
        <v>8</v>
      </c>
      <c r="C8">
        <f t="shared" si="1"/>
        <v>1</v>
      </c>
      <c r="E8" t="s">
        <v>10</v>
      </c>
      <c r="F8">
        <v>91</v>
      </c>
    </row>
    <row r="9" spans="1:11" x14ac:dyDescent="0.25">
      <c r="A9">
        <v>2298</v>
      </c>
      <c r="B9">
        <f t="shared" si="0"/>
        <v>2</v>
      </c>
      <c r="C9">
        <f t="shared" si="1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BF52-338D-4892-8BE5-1ABD9BE8235B}">
  <sheetPr>
    <tabColor rgb="FFFFC000"/>
  </sheetPr>
  <dimension ref="A1:H22"/>
  <sheetViews>
    <sheetView zoomScale="120" zoomScaleNormal="120" workbookViewId="0">
      <selection activeCell="E11" sqref="E11"/>
    </sheetView>
  </sheetViews>
  <sheetFormatPr defaultRowHeight="15" x14ac:dyDescent="0.25"/>
  <cols>
    <col min="1" max="1" width="14" customWidth="1"/>
    <col min="2" max="2" width="25.85546875" customWidth="1"/>
    <col min="3" max="3" width="20.28515625" customWidth="1"/>
    <col min="4" max="4" width="14.28515625" customWidth="1"/>
    <col min="5" max="5" width="13" bestFit="1" customWidth="1"/>
    <col min="6" max="6" width="25.140625" customWidth="1"/>
    <col min="7" max="7" width="22.140625" customWidth="1"/>
    <col min="8" max="8" width="18.42578125" customWidth="1"/>
    <col min="9" max="9" width="23" bestFit="1" customWidth="1"/>
    <col min="10" max="10" width="7.5703125" customWidth="1"/>
  </cols>
  <sheetData>
    <row r="1" spans="1:8" ht="33.75" thickBot="1" x14ac:dyDescent="0.3">
      <c r="E1" s="14" t="s">
        <v>61</v>
      </c>
      <c r="F1" s="13" t="s">
        <v>62</v>
      </c>
      <c r="G1" s="13" t="s">
        <v>63</v>
      </c>
      <c r="H1" s="13" t="s">
        <v>64</v>
      </c>
    </row>
    <row r="2" spans="1:8" ht="17.25" thickBot="1" x14ac:dyDescent="0.3">
      <c r="A2" t="s">
        <v>11</v>
      </c>
      <c r="E2" s="14" t="s">
        <v>65</v>
      </c>
      <c r="F2" s="13" t="s">
        <v>66</v>
      </c>
      <c r="G2" s="13" t="s">
        <v>67</v>
      </c>
      <c r="H2" s="13"/>
    </row>
    <row r="3" spans="1:8" ht="17.25" thickBot="1" x14ac:dyDescent="0.3">
      <c r="A3">
        <v>24</v>
      </c>
      <c r="B3" t="s">
        <v>12</v>
      </c>
      <c r="C3" s="5">
        <f>PERCENTILE(A3:A22,0.3)</f>
        <v>12.7</v>
      </c>
      <c r="E3" s="14" t="s">
        <v>68</v>
      </c>
      <c r="F3" s="13" t="s">
        <v>69</v>
      </c>
      <c r="G3" s="13" t="s">
        <v>70</v>
      </c>
      <c r="H3" s="13" t="s">
        <v>71</v>
      </c>
    </row>
    <row r="4" spans="1:8" ht="15.75" thickBot="1" x14ac:dyDescent="0.3">
      <c r="A4">
        <v>9</v>
      </c>
      <c r="C4" s="5">
        <f>PERCENTILE(A2:A22,0.9)</f>
        <v>61.70000000000001</v>
      </c>
      <c r="E4" s="12"/>
      <c r="F4" s="12"/>
      <c r="G4" s="12"/>
      <c r="H4" s="12"/>
    </row>
    <row r="5" spans="1:8" ht="17.25" thickBot="1" x14ac:dyDescent="0.3">
      <c r="A5">
        <v>12</v>
      </c>
      <c r="E5" s="14" t="s">
        <v>72</v>
      </c>
      <c r="F5" s="13" t="s">
        <v>73</v>
      </c>
      <c r="G5" s="13" t="s">
        <v>74</v>
      </c>
      <c r="H5" s="13"/>
    </row>
    <row r="6" spans="1:8" ht="33.75" thickBot="1" x14ac:dyDescent="0.3">
      <c r="A6">
        <v>24</v>
      </c>
      <c r="B6" t="s">
        <v>60</v>
      </c>
      <c r="C6" s="5">
        <f>QUARTILE(A3:A22,1)</f>
        <v>11.25</v>
      </c>
      <c r="E6" s="14" t="s">
        <v>75</v>
      </c>
      <c r="F6" s="13" t="s">
        <v>76</v>
      </c>
      <c r="G6" s="13" t="s">
        <v>77</v>
      </c>
      <c r="H6" s="13" t="s">
        <v>78</v>
      </c>
    </row>
    <row r="7" spans="1:8" x14ac:dyDescent="0.25">
      <c r="A7">
        <v>96</v>
      </c>
    </row>
    <row r="8" spans="1:8" x14ac:dyDescent="0.25">
      <c r="A8">
        <v>68</v>
      </c>
    </row>
    <row r="9" spans="1:8" x14ac:dyDescent="0.25">
      <c r="A9">
        <v>61</v>
      </c>
    </row>
    <row r="10" spans="1:8" x14ac:dyDescent="0.25">
      <c r="A10">
        <v>4</v>
      </c>
    </row>
    <row r="11" spans="1:8" x14ac:dyDescent="0.25">
      <c r="A11">
        <v>21</v>
      </c>
    </row>
    <row r="12" spans="1:8" x14ac:dyDescent="0.25">
      <c r="A12">
        <v>13</v>
      </c>
    </row>
    <row r="13" spans="1:8" x14ac:dyDescent="0.25">
      <c r="A13">
        <v>51</v>
      </c>
    </row>
    <row r="14" spans="1:8" x14ac:dyDescent="0.25">
      <c r="A14">
        <v>29</v>
      </c>
    </row>
    <row r="15" spans="1:8" x14ac:dyDescent="0.25">
      <c r="A15">
        <v>15</v>
      </c>
    </row>
    <row r="16" spans="1:8" x14ac:dyDescent="0.25">
      <c r="A16">
        <v>8</v>
      </c>
    </row>
    <row r="17" spans="1:1" x14ac:dyDescent="0.25">
      <c r="A17">
        <v>6</v>
      </c>
    </row>
    <row r="18" spans="1:1" x14ac:dyDescent="0.25">
      <c r="A18">
        <v>1</v>
      </c>
    </row>
    <row r="19" spans="1:1" x14ac:dyDescent="0.25">
      <c r="A19">
        <v>47</v>
      </c>
    </row>
    <row r="20" spans="1:1" x14ac:dyDescent="0.25">
      <c r="A20">
        <v>28</v>
      </c>
    </row>
    <row r="21" spans="1:1" x14ac:dyDescent="0.25">
      <c r="A21">
        <v>23</v>
      </c>
    </row>
    <row r="22" spans="1:1" x14ac:dyDescent="0.25">
      <c r="A2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97F3-34E8-4D3E-89E5-B9FB8308BB74}">
  <sheetPr>
    <tabColor rgb="FF0070C0"/>
  </sheetPr>
  <dimension ref="J1:R11"/>
  <sheetViews>
    <sheetView topLeftCell="K1" workbookViewId="0">
      <selection activeCell="R2" sqref="R1:R2"/>
    </sheetView>
  </sheetViews>
  <sheetFormatPr defaultRowHeight="15" x14ac:dyDescent="0.25"/>
  <cols>
    <col min="10" max="10" width="14.7109375" customWidth="1"/>
    <col min="13" max="13" width="13.42578125" customWidth="1"/>
  </cols>
  <sheetData>
    <row r="1" spans="10:18" x14ac:dyDescent="0.25">
      <c r="J1">
        <v>2</v>
      </c>
      <c r="M1">
        <v>1</v>
      </c>
      <c r="P1">
        <v>2</v>
      </c>
      <c r="R1" s="5">
        <f>_xlfn.QUARTILE.EXC(P1:P8,2)</f>
        <v>9</v>
      </c>
    </row>
    <row r="2" spans="10:18" x14ac:dyDescent="0.25">
      <c r="J2">
        <v>4</v>
      </c>
      <c r="M2">
        <v>2</v>
      </c>
      <c r="P2">
        <v>4</v>
      </c>
      <c r="R2" s="5">
        <f>_xlfn.QUARTILE.EXC(P1:P8,3)</f>
        <v>14.25</v>
      </c>
    </row>
    <row r="3" spans="10:18" x14ac:dyDescent="0.25">
      <c r="J3">
        <v>5</v>
      </c>
      <c r="M3">
        <v>2</v>
      </c>
      <c r="P3">
        <v>5</v>
      </c>
    </row>
    <row r="4" spans="10:18" x14ac:dyDescent="0.25">
      <c r="J4">
        <v>8</v>
      </c>
      <c r="M4">
        <v>4</v>
      </c>
      <c r="P4">
        <v>8</v>
      </c>
    </row>
    <row r="5" spans="10:18" x14ac:dyDescent="0.25">
      <c r="J5">
        <v>10</v>
      </c>
      <c r="M5">
        <v>5</v>
      </c>
      <c r="P5">
        <v>10</v>
      </c>
    </row>
    <row r="6" spans="10:18" x14ac:dyDescent="0.25">
      <c r="J6">
        <v>12</v>
      </c>
      <c r="M6">
        <v>8</v>
      </c>
      <c r="P6">
        <v>12</v>
      </c>
    </row>
    <row r="7" spans="10:18" x14ac:dyDescent="0.25">
      <c r="J7">
        <v>15</v>
      </c>
      <c r="M7">
        <v>10</v>
      </c>
      <c r="P7">
        <v>15</v>
      </c>
    </row>
    <row r="8" spans="10:18" x14ac:dyDescent="0.25">
      <c r="M8">
        <v>12</v>
      </c>
      <c r="P8">
        <v>19</v>
      </c>
    </row>
    <row r="9" spans="10:18" x14ac:dyDescent="0.25">
      <c r="M9">
        <v>15</v>
      </c>
    </row>
    <row r="10" spans="10:18" x14ac:dyDescent="0.25">
      <c r="M10">
        <v>18</v>
      </c>
    </row>
    <row r="11" spans="10:18" x14ac:dyDescent="0.25">
      <c r="M11">
        <v>35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A477-BB9F-4804-9789-891BBDA2FFEE}">
  <sheetPr>
    <tabColor rgb="FFFFFF00"/>
  </sheetPr>
  <dimension ref="A1:J12"/>
  <sheetViews>
    <sheetView zoomScale="120" zoomScaleNormal="120" workbookViewId="0">
      <selection activeCell="J9" sqref="J9"/>
    </sheetView>
  </sheetViews>
  <sheetFormatPr defaultRowHeight="15" x14ac:dyDescent="0.25"/>
  <cols>
    <col min="4" max="4" width="12.28515625" bestFit="1" customWidth="1"/>
    <col min="13" max="13" width="7.42578125" bestFit="1" customWidth="1"/>
    <col min="14" max="14" width="7" bestFit="1" customWidth="1"/>
  </cols>
  <sheetData>
    <row r="1" spans="1:10" x14ac:dyDescent="0.25">
      <c r="A1">
        <v>0</v>
      </c>
      <c r="D1" t="s">
        <v>13</v>
      </c>
      <c r="E1">
        <v>70</v>
      </c>
      <c r="H1" t="s">
        <v>15</v>
      </c>
      <c r="I1" t="s">
        <v>19</v>
      </c>
      <c r="J1">
        <v>58</v>
      </c>
    </row>
    <row r="2" spans="1:10" x14ac:dyDescent="0.25">
      <c r="A2">
        <v>10</v>
      </c>
      <c r="D2" t="s">
        <v>14</v>
      </c>
      <c r="E2">
        <v>1</v>
      </c>
      <c r="H2" t="s">
        <v>13</v>
      </c>
      <c r="I2" t="s">
        <v>20</v>
      </c>
      <c r="J2">
        <v>1000</v>
      </c>
    </row>
    <row r="3" spans="1:10" x14ac:dyDescent="0.25">
      <c r="A3">
        <v>0</v>
      </c>
      <c r="D3" t="s">
        <v>15</v>
      </c>
      <c r="E3">
        <v>4</v>
      </c>
      <c r="H3" t="s">
        <v>13</v>
      </c>
      <c r="I3" t="s">
        <v>20</v>
      </c>
      <c r="J3">
        <v>4</v>
      </c>
    </row>
    <row r="4" spans="1:10" x14ac:dyDescent="0.25">
      <c r="A4">
        <v>0</v>
      </c>
      <c r="D4" t="s">
        <v>16</v>
      </c>
      <c r="E4">
        <v>60</v>
      </c>
      <c r="H4" t="s">
        <v>15</v>
      </c>
      <c r="I4" t="s">
        <v>21</v>
      </c>
      <c r="J4">
        <v>1200</v>
      </c>
    </row>
    <row r="5" spans="1:10" x14ac:dyDescent="0.25">
      <c r="A5">
        <v>20</v>
      </c>
      <c r="D5" t="s">
        <v>17</v>
      </c>
      <c r="E5">
        <v>20</v>
      </c>
      <c r="H5" t="s">
        <v>15</v>
      </c>
      <c r="I5" t="s">
        <v>19</v>
      </c>
      <c r="J5">
        <v>12</v>
      </c>
    </row>
    <row r="6" spans="1:10" x14ac:dyDescent="0.25">
      <c r="A6">
        <v>0</v>
      </c>
      <c r="D6" t="s">
        <v>18</v>
      </c>
      <c r="E6">
        <v>5</v>
      </c>
      <c r="H6" t="s">
        <v>15</v>
      </c>
      <c r="I6" t="s">
        <v>21</v>
      </c>
      <c r="J6">
        <v>600</v>
      </c>
    </row>
    <row r="7" spans="1:10" x14ac:dyDescent="0.25">
      <c r="A7">
        <v>0</v>
      </c>
      <c r="D7" t="s">
        <v>15</v>
      </c>
      <c r="E7">
        <v>8</v>
      </c>
      <c r="H7" t="s">
        <v>13</v>
      </c>
      <c r="I7" t="s">
        <v>20</v>
      </c>
      <c r="J7">
        <v>9</v>
      </c>
    </row>
    <row r="9" spans="1:10" x14ac:dyDescent="0.25">
      <c r="A9" s="5">
        <f>AVERAGEIF(A1:A7,"&gt;0")</f>
        <v>15</v>
      </c>
      <c r="D9" t="s">
        <v>15</v>
      </c>
      <c r="E9" s="5">
        <f>AVERAGEIF(D1:D7,"Apple",E1:E7)</f>
        <v>6</v>
      </c>
      <c r="J9" s="5">
        <f>AVERAGEIFS(J1:J7,H1:H7,"Apple",I1:I7,"Red")</f>
        <v>900</v>
      </c>
    </row>
    <row r="10" spans="1:10" ht="16.5" x14ac:dyDescent="0.3">
      <c r="D10" s="15" t="s">
        <v>13</v>
      </c>
      <c r="E10" s="5">
        <f>AVERAGEIF(D1:D7,"&lt;&gt;Banana",E1:E7)</f>
        <v>16.333333333333332</v>
      </c>
    </row>
    <row r="11" spans="1:10" x14ac:dyDescent="0.25">
      <c r="D11" t="s">
        <v>79</v>
      </c>
      <c r="E11" s="5">
        <f>AVERAGEIF(D1:D7,"*berry",E1:E7)</f>
        <v>3</v>
      </c>
    </row>
    <row r="12" spans="1:10" ht="16.5" x14ac:dyDescent="0.3">
      <c r="D12" s="15" t="s">
        <v>80</v>
      </c>
      <c r="E12" s="5">
        <f>AVERAGEIF(D1:D7,"????",E1:E7)</f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5852-B457-4F4A-86E7-69EF2B6FB3FC}">
  <sheetPr>
    <tabColor rgb="FF92D050"/>
  </sheetPr>
  <dimension ref="A1:N21"/>
  <sheetViews>
    <sheetView zoomScale="80" zoomScaleNormal="80" workbookViewId="0">
      <selection activeCell="G14" sqref="G14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7" bestFit="1" customWidth="1"/>
    <col min="5" max="5" width="6.85546875" bestFit="1" customWidth="1"/>
    <col min="6" max="6" width="7.7109375" bestFit="1" customWidth="1"/>
    <col min="7" max="7" width="13.7109375" bestFit="1" customWidth="1"/>
    <col min="10" max="10" width="11.140625" bestFit="1" customWidth="1"/>
    <col min="11" max="11" width="9.28515625" bestFit="1" customWidth="1"/>
    <col min="12" max="12" width="12" bestFit="1" customWidth="1"/>
    <col min="13" max="13" width="25.85546875" bestFit="1" customWidth="1"/>
    <col min="14" max="14" width="26" bestFit="1" customWidth="1"/>
    <col min="15" max="15" width="16.7109375" bestFit="1" customWidth="1"/>
    <col min="16" max="17" width="32" bestFit="1" customWidth="1"/>
  </cols>
  <sheetData>
    <row r="1" spans="1:14" x14ac:dyDescent="0.25">
      <c r="A1" t="s">
        <v>22</v>
      </c>
      <c r="B1" t="s">
        <v>23</v>
      </c>
      <c r="C1" t="s">
        <v>24</v>
      </c>
      <c r="E1" t="s">
        <v>22</v>
      </c>
      <c r="F1" t="s">
        <v>25</v>
      </c>
      <c r="G1" t="s">
        <v>26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 spans="1:14" x14ac:dyDescent="0.25">
      <c r="A2">
        <v>1</v>
      </c>
      <c r="B2">
        <v>20</v>
      </c>
      <c r="E2">
        <v>1</v>
      </c>
      <c r="F2">
        <v>74</v>
      </c>
      <c r="J2">
        <v>1</v>
      </c>
      <c r="K2">
        <v>74</v>
      </c>
    </row>
    <row r="3" spans="1:14" x14ac:dyDescent="0.25">
      <c r="A3">
        <v>2</v>
      </c>
      <c r="B3">
        <v>32</v>
      </c>
      <c r="E3">
        <v>2</v>
      </c>
      <c r="F3">
        <v>59</v>
      </c>
      <c r="J3">
        <v>2</v>
      </c>
      <c r="K3">
        <v>59</v>
      </c>
    </row>
    <row r="4" spans="1:14" x14ac:dyDescent="0.25">
      <c r="A4">
        <v>3</v>
      </c>
      <c r="B4">
        <v>51</v>
      </c>
      <c r="E4">
        <v>3</v>
      </c>
      <c r="F4">
        <v>51</v>
      </c>
      <c r="J4">
        <v>3</v>
      </c>
      <c r="K4">
        <v>51</v>
      </c>
    </row>
    <row r="5" spans="1:14" x14ac:dyDescent="0.25">
      <c r="A5">
        <v>4</v>
      </c>
      <c r="B5">
        <v>43</v>
      </c>
      <c r="E5">
        <v>4</v>
      </c>
      <c r="F5">
        <v>42</v>
      </c>
      <c r="J5">
        <v>4</v>
      </c>
      <c r="K5">
        <v>42</v>
      </c>
    </row>
    <row r="6" spans="1:14" x14ac:dyDescent="0.25">
      <c r="A6">
        <v>5</v>
      </c>
      <c r="B6">
        <v>62</v>
      </c>
      <c r="E6">
        <v>5</v>
      </c>
      <c r="F6">
        <v>83</v>
      </c>
      <c r="J6">
        <v>5</v>
      </c>
      <c r="K6">
        <v>83</v>
      </c>
    </row>
    <row r="7" spans="1:14" x14ac:dyDescent="0.25">
      <c r="A7">
        <v>6</v>
      </c>
      <c r="B7">
        <v>63</v>
      </c>
      <c r="E7">
        <v>6</v>
      </c>
      <c r="F7">
        <v>67</v>
      </c>
      <c r="J7">
        <v>6</v>
      </c>
      <c r="K7">
        <v>67</v>
      </c>
    </row>
    <row r="8" spans="1:14" x14ac:dyDescent="0.25">
      <c r="A8">
        <v>7</v>
      </c>
      <c r="B8">
        <v>82</v>
      </c>
      <c r="E8">
        <v>7</v>
      </c>
      <c r="F8">
        <v>54</v>
      </c>
      <c r="J8">
        <v>7</v>
      </c>
      <c r="K8">
        <v>54</v>
      </c>
    </row>
    <row r="9" spans="1:14" x14ac:dyDescent="0.25">
      <c r="A9">
        <v>8</v>
      </c>
      <c r="B9">
        <v>75</v>
      </c>
      <c r="E9">
        <v>8</v>
      </c>
      <c r="F9">
        <v>44</v>
      </c>
      <c r="J9">
        <v>8</v>
      </c>
      <c r="K9">
        <v>44</v>
      </c>
    </row>
    <row r="10" spans="1:14" x14ac:dyDescent="0.25">
      <c r="A10">
        <v>9</v>
      </c>
      <c r="B10">
        <v>92</v>
      </c>
      <c r="E10">
        <v>9</v>
      </c>
      <c r="F10">
        <v>87</v>
      </c>
      <c r="J10">
        <v>9</v>
      </c>
      <c r="K10">
        <v>87</v>
      </c>
    </row>
    <row r="11" spans="1:14" x14ac:dyDescent="0.25">
      <c r="A11">
        <v>10</v>
      </c>
      <c r="B11">
        <v>89</v>
      </c>
      <c r="C11">
        <v>89</v>
      </c>
      <c r="E11">
        <v>10</v>
      </c>
      <c r="F11">
        <v>68</v>
      </c>
      <c r="J11">
        <v>10</v>
      </c>
      <c r="K11">
        <v>68</v>
      </c>
    </row>
    <row r="12" spans="1:14" x14ac:dyDescent="0.25">
      <c r="A12">
        <v>11</v>
      </c>
      <c r="C12" s="5">
        <f>_xlfn.FORECAST.LINEAR(A12,$B$2:$B$11,$A$2:$A$11)</f>
        <v>103.53333333333333</v>
      </c>
      <c r="E12">
        <v>11</v>
      </c>
      <c r="F12">
        <v>55</v>
      </c>
      <c r="G12" s="3"/>
      <c r="J12">
        <v>11</v>
      </c>
      <c r="K12">
        <v>55</v>
      </c>
    </row>
    <row r="13" spans="1:14" x14ac:dyDescent="0.25">
      <c r="A13">
        <v>12</v>
      </c>
      <c r="C13" s="3">
        <v>111.2848484848485</v>
      </c>
      <c r="E13">
        <v>12</v>
      </c>
      <c r="F13">
        <v>49</v>
      </c>
      <c r="G13" s="3">
        <v>49</v>
      </c>
      <c r="J13">
        <v>12</v>
      </c>
      <c r="K13">
        <v>49</v>
      </c>
      <c r="L13">
        <v>49</v>
      </c>
      <c r="M13" s="3">
        <v>49</v>
      </c>
      <c r="N13" s="3">
        <v>49</v>
      </c>
    </row>
    <row r="14" spans="1:14" x14ac:dyDescent="0.25">
      <c r="A14">
        <v>13</v>
      </c>
      <c r="C14" s="3">
        <v>119.03636363636365</v>
      </c>
      <c r="E14">
        <v>13</v>
      </c>
      <c r="G14" s="16">
        <f>_xlfn.FORECAST.ETS(E14,$F$2:$F$13,E2:E13,1)</f>
        <v>90.423249748368079</v>
      </c>
      <c r="J14">
        <v>13</v>
      </c>
      <c r="L14">
        <f t="shared" ref="L14:L21" si="0">_xlfn.FORECAST.ETS(J14,$B$2:$B$13,$A$2:$A$13,1,1)</f>
        <v>120.82065265279293</v>
      </c>
      <c r="M14" s="3">
        <f t="shared" ref="M14:M21" si="1">L14-_xlfn.FORECAST.ETS.CONFINT(J14,$B$2:$B$13,$A$2:$A$13,0.95,1,1)</f>
        <v>104.89811598583482</v>
      </c>
      <c r="N14" s="3">
        <f t="shared" ref="N14:N21" si="2">L14+_xlfn.FORECAST.ETS.CONFINT(J14,$B$2:$B$13,$A$2:$A$13,0.95,1,1)</f>
        <v>136.74318931975102</v>
      </c>
    </row>
    <row r="15" spans="1:14" x14ac:dyDescent="0.25">
      <c r="E15">
        <v>14</v>
      </c>
      <c r="G15" s="3">
        <v>72.539153905246948</v>
      </c>
      <c r="J15">
        <v>14</v>
      </c>
      <c r="L15">
        <f t="shared" si="0"/>
        <v>121.85138991565626</v>
      </c>
      <c r="M15" s="3">
        <f t="shared" si="1"/>
        <v>103.933009240263</v>
      </c>
      <c r="N15" s="3">
        <f t="shared" si="2"/>
        <v>139.76977059104951</v>
      </c>
    </row>
    <row r="16" spans="1:14" x14ac:dyDescent="0.25">
      <c r="E16">
        <v>15</v>
      </c>
      <c r="G16" s="3">
        <v>61.934835219001748</v>
      </c>
      <c r="J16">
        <v>15</v>
      </c>
      <c r="L16">
        <f t="shared" si="0"/>
        <v>136.75658788704524</v>
      </c>
      <c r="M16" s="3">
        <f t="shared" si="1"/>
        <v>117.03430754049354</v>
      </c>
      <c r="N16" s="3">
        <f t="shared" si="2"/>
        <v>156.47886823359693</v>
      </c>
    </row>
    <row r="17" spans="5:14" x14ac:dyDescent="0.25">
      <c r="E17">
        <v>16</v>
      </c>
      <c r="G17" s="3">
        <v>52.698832417582423</v>
      </c>
      <c r="J17">
        <v>16</v>
      </c>
      <c r="L17">
        <f t="shared" si="0"/>
        <v>137.78732514990855</v>
      </c>
      <c r="M17" s="3">
        <f t="shared" si="1"/>
        <v>116.41284695492909</v>
      </c>
      <c r="N17" s="3">
        <f t="shared" si="2"/>
        <v>159.16180334488803</v>
      </c>
    </row>
    <row r="18" spans="5:14" x14ac:dyDescent="0.25">
      <c r="J18">
        <v>17</v>
      </c>
      <c r="L18">
        <f t="shared" si="0"/>
        <v>152.69252312129754</v>
      </c>
      <c r="M18" s="3">
        <f t="shared" si="1"/>
        <v>129.77685100612049</v>
      </c>
      <c r="N18" s="3">
        <f t="shared" si="2"/>
        <v>175.60819523647459</v>
      </c>
    </row>
    <row r="19" spans="5:14" x14ac:dyDescent="0.25">
      <c r="J19">
        <v>18</v>
      </c>
      <c r="L19">
        <f t="shared" si="0"/>
        <v>153.72326038416085</v>
      </c>
      <c r="M19" s="3">
        <f t="shared" si="1"/>
        <v>129.36370909779777</v>
      </c>
      <c r="N19" s="3">
        <f t="shared" si="2"/>
        <v>178.08281167052394</v>
      </c>
    </row>
    <row r="20" spans="5:14" x14ac:dyDescent="0.25">
      <c r="J20">
        <v>19</v>
      </c>
      <c r="L20">
        <f t="shared" si="0"/>
        <v>168.62845835554987</v>
      </c>
      <c r="M20" s="3">
        <f t="shared" si="1"/>
        <v>142.89893962667412</v>
      </c>
      <c r="N20" s="3">
        <f t="shared" si="2"/>
        <v>194.35797708442561</v>
      </c>
    </row>
    <row r="21" spans="5:14" x14ac:dyDescent="0.25">
      <c r="J21">
        <v>20</v>
      </c>
      <c r="L21">
        <f t="shared" si="0"/>
        <v>169.65919561841315</v>
      </c>
      <c r="M21" s="3">
        <f t="shared" si="1"/>
        <v>142.62905449473084</v>
      </c>
      <c r="N21" s="3">
        <f t="shared" si="2"/>
        <v>196.68933674209546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46EA-7E59-46D9-9BC2-3A200DEAA850}">
  <dimension ref="A1:E21"/>
  <sheetViews>
    <sheetView workbookViewId="0">
      <selection sqref="A1:E21"/>
    </sheetView>
  </sheetViews>
  <sheetFormatPr defaultRowHeight="15" x14ac:dyDescent="0.25"/>
  <cols>
    <col min="1" max="1" width="11" customWidth="1"/>
    <col min="3" max="3" width="10.5703125" customWidth="1"/>
    <col min="4" max="4" width="25.28515625" customWidth="1"/>
    <col min="5" max="5" width="25.42578125" customWidth="1"/>
  </cols>
  <sheetData>
    <row r="1" spans="1:5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>
        <v>1</v>
      </c>
      <c r="B2">
        <v>74</v>
      </c>
    </row>
    <row r="3" spans="1:5" x14ac:dyDescent="0.25">
      <c r="A3">
        <v>2</v>
      </c>
      <c r="B3">
        <v>59</v>
      </c>
    </row>
    <row r="4" spans="1:5" x14ac:dyDescent="0.25">
      <c r="A4">
        <v>3</v>
      </c>
      <c r="B4">
        <v>51</v>
      </c>
    </row>
    <row r="5" spans="1:5" x14ac:dyDescent="0.25">
      <c r="A5">
        <v>4</v>
      </c>
      <c r="B5">
        <v>42</v>
      </c>
    </row>
    <row r="6" spans="1:5" x14ac:dyDescent="0.25">
      <c r="A6">
        <v>5</v>
      </c>
      <c r="B6">
        <v>83</v>
      </c>
    </row>
    <row r="7" spans="1:5" x14ac:dyDescent="0.25">
      <c r="A7">
        <v>6</v>
      </c>
      <c r="B7">
        <v>67</v>
      </c>
    </row>
    <row r="8" spans="1:5" x14ac:dyDescent="0.25">
      <c r="A8">
        <v>7</v>
      </c>
      <c r="B8">
        <v>54</v>
      </c>
    </row>
    <row r="9" spans="1:5" x14ac:dyDescent="0.25">
      <c r="A9">
        <v>8</v>
      </c>
      <c r="B9">
        <v>44</v>
      </c>
    </row>
    <row r="10" spans="1:5" x14ac:dyDescent="0.25">
      <c r="A10">
        <v>9</v>
      </c>
      <c r="B10">
        <v>87</v>
      </c>
    </row>
    <row r="11" spans="1:5" x14ac:dyDescent="0.25">
      <c r="A11">
        <v>10</v>
      </c>
      <c r="B11">
        <v>68</v>
      </c>
    </row>
    <row r="12" spans="1:5" x14ac:dyDescent="0.25">
      <c r="A12">
        <v>11</v>
      </c>
      <c r="B12">
        <v>55</v>
      </c>
    </row>
    <row r="13" spans="1:5" x14ac:dyDescent="0.25">
      <c r="A13">
        <v>12</v>
      </c>
      <c r="B13">
        <v>49</v>
      </c>
      <c r="C13">
        <v>49</v>
      </c>
      <c r="D13" s="3">
        <v>49</v>
      </c>
      <c r="E13" s="3">
        <v>49</v>
      </c>
    </row>
    <row r="14" spans="1:5" x14ac:dyDescent="0.25">
      <c r="A14">
        <v>13</v>
      </c>
      <c r="C14">
        <f t="shared" ref="C14:C21" si="0">_xlfn.FORECAST.ETS(A14,$B$2:$B$13,$A$2:$A$13,1,1)</f>
        <v>90.423249748368079</v>
      </c>
      <c r="D14" s="3">
        <f t="shared" ref="D14:D21" si="1">C14-_xlfn.FORECAST.ETS.CONFINT(A14,$B$2:$B$13,$A$2:$A$13,0.95,1,1)</f>
        <v>86.070730447798482</v>
      </c>
      <c r="E14" s="3">
        <f t="shared" ref="E14:E21" si="2">C14+_xlfn.FORECAST.ETS.CONFINT(A14,$B$2:$B$13,$A$2:$A$13,0.95,1,1)</f>
        <v>94.775769048937676</v>
      </c>
    </row>
    <row r="15" spans="1:5" x14ac:dyDescent="0.25">
      <c r="A15">
        <v>14</v>
      </c>
      <c r="C15">
        <f t="shared" si="0"/>
        <v>72.539153905246948</v>
      </c>
      <c r="D15" s="3">
        <f t="shared" si="1"/>
        <v>67.668990155072905</v>
      </c>
      <c r="E15" s="3">
        <f t="shared" si="2"/>
        <v>77.409317655420992</v>
      </c>
    </row>
    <row r="16" spans="1:5" x14ac:dyDescent="0.25">
      <c r="A16">
        <v>15</v>
      </c>
      <c r="C16">
        <f t="shared" si="0"/>
        <v>61.934835219001748</v>
      </c>
      <c r="D16" s="3">
        <f t="shared" si="1"/>
        <v>56.59520931529174</v>
      </c>
      <c r="E16" s="3">
        <f t="shared" si="2"/>
        <v>67.274461122711756</v>
      </c>
    </row>
    <row r="17" spans="1:5" x14ac:dyDescent="0.25">
      <c r="A17">
        <v>16</v>
      </c>
      <c r="C17">
        <f t="shared" si="0"/>
        <v>52.698832417582423</v>
      </c>
      <c r="D17" s="3">
        <f t="shared" si="1"/>
        <v>46.926156117557959</v>
      </c>
      <c r="E17" s="3">
        <f t="shared" si="2"/>
        <v>58.471508717606888</v>
      </c>
    </row>
    <row r="18" spans="1:5" x14ac:dyDescent="0.25">
      <c r="A18">
        <v>17</v>
      </c>
      <c r="C18">
        <f t="shared" si="0"/>
        <v>94.122082165950488</v>
      </c>
      <c r="D18" s="3">
        <f t="shared" si="1"/>
        <v>87.943551088488277</v>
      </c>
      <c r="E18" s="3">
        <f t="shared" si="2"/>
        <v>100.3006132434127</v>
      </c>
    </row>
    <row r="19" spans="1:5" x14ac:dyDescent="0.25">
      <c r="A19">
        <v>18</v>
      </c>
      <c r="C19">
        <f t="shared" si="0"/>
        <v>76.237986322829357</v>
      </c>
      <c r="D19" s="3">
        <f t="shared" si="1"/>
        <v>69.678664644068022</v>
      </c>
      <c r="E19" s="3">
        <f t="shared" si="2"/>
        <v>82.797308001590693</v>
      </c>
    </row>
    <row r="20" spans="1:5" x14ac:dyDescent="0.25">
      <c r="A20">
        <v>19</v>
      </c>
      <c r="C20">
        <f t="shared" si="0"/>
        <v>65.633667636584164</v>
      </c>
      <c r="D20" s="3">
        <f t="shared" si="1"/>
        <v>58.713093513178812</v>
      </c>
      <c r="E20" s="3">
        <f t="shared" si="2"/>
        <v>72.554241759989523</v>
      </c>
    </row>
    <row r="21" spans="1:5" x14ac:dyDescent="0.25">
      <c r="A21">
        <v>20</v>
      </c>
      <c r="C21">
        <f t="shared" si="0"/>
        <v>56.397664835164832</v>
      </c>
      <c r="D21" s="3">
        <f t="shared" si="1"/>
        <v>49.132458705931271</v>
      </c>
      <c r="E21" s="3">
        <f t="shared" si="2"/>
        <v>63.662870964398394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781E-138F-42C6-8184-AF6BD996A072}">
  <sheetPr>
    <tabColor rgb="FFFF0000"/>
  </sheetPr>
  <dimension ref="A1:G12"/>
  <sheetViews>
    <sheetView zoomScale="120" zoomScaleNormal="120" workbookViewId="0">
      <selection activeCell="G12" sqref="G12"/>
    </sheetView>
  </sheetViews>
  <sheetFormatPr defaultRowHeight="15" x14ac:dyDescent="0.25"/>
  <cols>
    <col min="2" max="2" width="7.7109375" bestFit="1" customWidth="1"/>
    <col min="3" max="3" width="15.42578125" bestFit="1" customWidth="1"/>
    <col min="4" max="4" width="5.85546875" bestFit="1" customWidth="1"/>
  </cols>
  <sheetData>
    <row r="1" spans="1:7" x14ac:dyDescent="0.25">
      <c r="A1" s="4" t="s">
        <v>27</v>
      </c>
      <c r="B1" s="4" t="s">
        <v>28</v>
      </c>
      <c r="C1" s="4" t="s">
        <v>29</v>
      </c>
      <c r="D1" s="4" t="s">
        <v>2</v>
      </c>
    </row>
    <row r="2" spans="1:7" x14ac:dyDescent="0.25">
      <c r="A2" t="s">
        <v>30</v>
      </c>
      <c r="B2" t="s">
        <v>31</v>
      </c>
      <c r="C2" t="s">
        <v>32</v>
      </c>
      <c r="D2">
        <v>74</v>
      </c>
      <c r="F2" t="s">
        <v>86</v>
      </c>
      <c r="G2" s="5">
        <f>_xlfn.MAXIFS(D2:D12,B2:B12,"Female")</f>
        <v>96</v>
      </c>
    </row>
    <row r="3" spans="1:7" x14ac:dyDescent="0.25">
      <c r="A3" t="s">
        <v>33</v>
      </c>
      <c r="B3" t="s">
        <v>34</v>
      </c>
      <c r="C3" t="s">
        <v>35</v>
      </c>
      <c r="D3">
        <v>92</v>
      </c>
      <c r="F3" t="s">
        <v>87</v>
      </c>
      <c r="G3" s="5">
        <f>_xlfn.MINIFS(D2:D12,B2:B12,"Male")</f>
        <v>58</v>
      </c>
    </row>
    <row r="4" spans="1:7" x14ac:dyDescent="0.25">
      <c r="A4" t="s">
        <v>36</v>
      </c>
      <c r="B4" t="s">
        <v>31</v>
      </c>
      <c r="C4" t="s">
        <v>32</v>
      </c>
      <c r="D4">
        <v>65</v>
      </c>
    </row>
    <row r="5" spans="1:7" x14ac:dyDescent="0.25">
      <c r="A5" t="s">
        <v>37</v>
      </c>
      <c r="B5" t="s">
        <v>34</v>
      </c>
      <c r="C5" t="s">
        <v>38</v>
      </c>
      <c r="D5">
        <v>82</v>
      </c>
    </row>
    <row r="6" spans="1:7" x14ac:dyDescent="0.25">
      <c r="A6" t="s">
        <v>39</v>
      </c>
      <c r="B6" t="s">
        <v>34</v>
      </c>
      <c r="C6" t="s">
        <v>40</v>
      </c>
      <c r="D6">
        <v>50</v>
      </c>
      <c r="F6" t="s">
        <v>86</v>
      </c>
      <c r="G6" s="5">
        <f>_xlfn.MAXIFS(D2:D12,B2:B12,"Female",C2:C12,"Canada")</f>
        <v>91</v>
      </c>
    </row>
    <row r="7" spans="1:7" x14ac:dyDescent="0.25">
      <c r="A7" t="s">
        <v>41</v>
      </c>
      <c r="B7" t="s">
        <v>34</v>
      </c>
      <c r="C7" t="s">
        <v>38</v>
      </c>
      <c r="D7">
        <v>91</v>
      </c>
      <c r="F7" t="s">
        <v>87</v>
      </c>
      <c r="G7" s="5">
        <f>_xlfn.MINIFS(D2:D12,B2:B12,"Male",C2:C12,"United States")</f>
        <v>58</v>
      </c>
    </row>
    <row r="8" spans="1:7" x14ac:dyDescent="0.25">
      <c r="A8" t="s">
        <v>42</v>
      </c>
      <c r="B8" t="s">
        <v>34</v>
      </c>
      <c r="C8" t="s">
        <v>32</v>
      </c>
      <c r="D8">
        <v>96</v>
      </c>
    </row>
    <row r="9" spans="1:7" x14ac:dyDescent="0.25">
      <c r="A9" t="s">
        <v>43</v>
      </c>
      <c r="B9" t="s">
        <v>31</v>
      </c>
      <c r="C9" t="s">
        <v>32</v>
      </c>
      <c r="D9">
        <v>58</v>
      </c>
    </row>
    <row r="10" spans="1:7" x14ac:dyDescent="0.25">
      <c r="A10" t="s">
        <v>44</v>
      </c>
      <c r="B10" t="s">
        <v>31</v>
      </c>
      <c r="C10" t="s">
        <v>38</v>
      </c>
      <c r="D10">
        <v>67</v>
      </c>
    </row>
    <row r="11" spans="1:7" x14ac:dyDescent="0.25">
      <c r="A11" t="s">
        <v>6</v>
      </c>
      <c r="B11" t="s">
        <v>34</v>
      </c>
      <c r="C11" t="s">
        <v>35</v>
      </c>
      <c r="D11">
        <v>54</v>
      </c>
    </row>
    <row r="12" spans="1:7" x14ac:dyDescent="0.25">
      <c r="A12" t="s">
        <v>7</v>
      </c>
      <c r="B12" t="s">
        <v>31</v>
      </c>
      <c r="C12" t="s">
        <v>32</v>
      </c>
      <c r="D12">
        <v>83</v>
      </c>
      <c r="G12" s="5">
        <f>_xlfn.MAXIFS(D2:D12,D2:D12,"&lt;60")</f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54E8-BEB9-41E3-AA25-7950F749E791}">
  <sheetPr>
    <tabColor rgb="FF00B050"/>
  </sheetPr>
  <dimension ref="A1:F7"/>
  <sheetViews>
    <sheetView zoomScale="120" zoomScaleNormal="120" workbookViewId="0">
      <selection activeCell="C7" sqref="C7"/>
    </sheetView>
  </sheetViews>
  <sheetFormatPr defaultRowHeight="15" x14ac:dyDescent="0.25"/>
  <cols>
    <col min="1" max="1" width="17.7109375" bestFit="1" customWidth="1"/>
    <col min="2" max="2" width="9" bestFit="1" customWidth="1"/>
    <col min="3" max="3" width="7.42578125" bestFit="1" customWidth="1"/>
  </cols>
  <sheetData>
    <row r="1" spans="1:6" x14ac:dyDescent="0.25">
      <c r="B1" t="s">
        <v>2</v>
      </c>
      <c r="C1" t="s">
        <v>45</v>
      </c>
    </row>
    <row r="2" spans="1:6" x14ac:dyDescent="0.25">
      <c r="A2" t="s">
        <v>46</v>
      </c>
      <c r="B2">
        <v>20</v>
      </c>
      <c r="C2">
        <v>1</v>
      </c>
      <c r="E2">
        <f>SUMPRODUCT(B2:B4,C2:C4)</f>
        <v>370</v>
      </c>
    </row>
    <row r="3" spans="1:6" x14ac:dyDescent="0.25">
      <c r="A3" t="s">
        <v>47</v>
      </c>
      <c r="B3">
        <v>40</v>
      </c>
      <c r="C3">
        <v>2</v>
      </c>
      <c r="E3">
        <f>SUM(C2:C4)</f>
        <v>6</v>
      </c>
      <c r="F3" s="5">
        <f>370/6</f>
        <v>61.666666666666664</v>
      </c>
    </row>
    <row r="4" spans="1:6" x14ac:dyDescent="0.25">
      <c r="A4" t="s">
        <v>48</v>
      </c>
      <c r="B4">
        <v>90</v>
      </c>
      <c r="C4">
        <v>3</v>
      </c>
    </row>
    <row r="6" spans="1:6" x14ac:dyDescent="0.25">
      <c r="A6" t="s">
        <v>49</v>
      </c>
      <c r="B6" s="5">
        <f>AVERAGE(B2:B4)</f>
        <v>50</v>
      </c>
    </row>
    <row r="7" spans="1:6" x14ac:dyDescent="0.25">
      <c r="A7" t="s">
        <v>50</v>
      </c>
      <c r="B7" s="5">
        <f>SUMPRODUCT(B2:B4,C2:C4)/SUM(C2:C4)</f>
        <v>61.666666666666664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3A5F-44B4-4A05-81F2-5BB9ECC157E6}">
  <sheetPr>
    <tabColor theme="2" tint="-0.749992370372631"/>
  </sheetPr>
  <dimension ref="A1:M13"/>
  <sheetViews>
    <sheetView tabSelected="1" topLeftCell="G1" zoomScale="120" zoomScaleNormal="120" workbookViewId="0">
      <selection activeCell="M10" sqref="M10:M12"/>
    </sheetView>
  </sheetViews>
  <sheetFormatPr defaultRowHeight="15" x14ac:dyDescent="0.25"/>
  <cols>
    <col min="6" max="6" width="9" bestFit="1" customWidth="1"/>
  </cols>
  <sheetData>
    <row r="1" spans="1:13" x14ac:dyDescent="0.25">
      <c r="A1">
        <v>11</v>
      </c>
      <c r="B1">
        <v>0</v>
      </c>
      <c r="E1" s="24" t="s">
        <v>92</v>
      </c>
      <c r="F1" s="24"/>
      <c r="G1" s="24"/>
      <c r="I1" s="24" t="s">
        <v>94</v>
      </c>
      <c r="J1" s="24"/>
    </row>
    <row r="2" spans="1:13" x14ac:dyDescent="0.25">
      <c r="A2">
        <v>9</v>
      </c>
      <c r="B2">
        <v>20</v>
      </c>
      <c r="E2" s="24"/>
      <c r="F2" s="24"/>
      <c r="G2" s="24"/>
      <c r="I2" s="24"/>
      <c r="J2" s="24"/>
    </row>
    <row r="3" spans="1:13" x14ac:dyDescent="0.25">
      <c r="A3">
        <v>10</v>
      </c>
      <c r="B3">
        <v>1</v>
      </c>
    </row>
    <row r="4" spans="1:13" x14ac:dyDescent="0.25">
      <c r="A4">
        <v>9</v>
      </c>
      <c r="B4">
        <v>27</v>
      </c>
      <c r="E4">
        <v>5</v>
      </c>
      <c r="F4">
        <f>E4-AVERAGE($E$4:$E$8)</f>
        <v>0</v>
      </c>
      <c r="G4">
        <f>(E4-AVERAGE($E$4:$E$8))^2</f>
        <v>0</v>
      </c>
      <c r="I4">
        <v>5</v>
      </c>
      <c r="J4">
        <f>(I4-AVERAGE($E$4:$E$8))^2</f>
        <v>0</v>
      </c>
      <c r="M4">
        <v>5</v>
      </c>
    </row>
    <row r="5" spans="1:13" x14ac:dyDescent="0.25">
      <c r="A5">
        <v>11</v>
      </c>
      <c r="B5">
        <v>2</v>
      </c>
      <c r="E5">
        <v>1</v>
      </c>
      <c r="F5">
        <f t="shared" ref="F5:F8" si="0">E5-AVERAGE($E$4:$E$8)</f>
        <v>-4</v>
      </c>
      <c r="G5">
        <f t="shared" ref="G5:G8" si="1">(E5-AVERAGE($E$4:$E$8))^2</f>
        <v>16</v>
      </c>
      <c r="I5">
        <v>1</v>
      </c>
      <c r="J5">
        <f t="shared" ref="J5:J8" si="2">(I5-AVERAGE($E$4:$E$8))^2</f>
        <v>16</v>
      </c>
      <c r="M5">
        <v>1</v>
      </c>
    </row>
    <row r="6" spans="1:13" x14ac:dyDescent="0.25">
      <c r="E6">
        <v>4</v>
      </c>
      <c r="F6">
        <f t="shared" si="0"/>
        <v>-1</v>
      </c>
      <c r="G6">
        <f t="shared" si="1"/>
        <v>1</v>
      </c>
      <c r="I6">
        <v>4</v>
      </c>
      <c r="J6">
        <f t="shared" si="2"/>
        <v>1</v>
      </c>
      <c r="M6">
        <v>4</v>
      </c>
    </row>
    <row r="7" spans="1:13" x14ac:dyDescent="0.25">
      <c r="A7" s="5">
        <f>STDEV(A1:A5)</f>
        <v>1</v>
      </c>
      <c r="B7" s="5">
        <f>STDEV(B1:B5)</f>
        <v>12.589678312014172</v>
      </c>
      <c r="E7">
        <v>6</v>
      </c>
      <c r="F7">
        <f t="shared" si="0"/>
        <v>1</v>
      </c>
      <c r="G7">
        <f t="shared" si="1"/>
        <v>1</v>
      </c>
      <c r="I7">
        <v>6</v>
      </c>
      <c r="J7">
        <f t="shared" si="2"/>
        <v>1</v>
      </c>
      <c r="M7">
        <v>6</v>
      </c>
    </row>
    <row r="8" spans="1:13" x14ac:dyDescent="0.25">
      <c r="E8">
        <v>9</v>
      </c>
      <c r="F8">
        <f t="shared" si="0"/>
        <v>4</v>
      </c>
      <c r="G8">
        <f t="shared" si="1"/>
        <v>16</v>
      </c>
      <c r="I8">
        <v>9</v>
      </c>
      <c r="J8">
        <f t="shared" si="2"/>
        <v>16</v>
      </c>
      <c r="M8">
        <v>9</v>
      </c>
    </row>
    <row r="10" spans="1:13" x14ac:dyDescent="0.25">
      <c r="F10" t="s">
        <v>88</v>
      </c>
      <c r="G10" s="5">
        <f>SUM(G4:G8)</f>
        <v>34</v>
      </c>
      <c r="I10" t="s">
        <v>89</v>
      </c>
      <c r="J10" s="5">
        <f>SUM(J4:J8)/(COUNT(I4:I8)-1)</f>
        <v>8.5</v>
      </c>
      <c r="L10" t="s">
        <v>95</v>
      </c>
      <c r="M10" s="5">
        <f>VAR(M4:M8)</f>
        <v>8.5</v>
      </c>
    </row>
    <row r="11" spans="1:13" x14ac:dyDescent="0.25">
      <c r="E11" s="5">
        <f>AVERAGE($E$4:$E$8)</f>
        <v>5</v>
      </c>
      <c r="F11" t="s">
        <v>89</v>
      </c>
      <c r="G11" s="5">
        <f>SUM(G4:G8)/COUNT(E4:E8)</f>
        <v>6.8</v>
      </c>
      <c r="I11" t="s">
        <v>90</v>
      </c>
      <c r="J11" s="5">
        <f>SQRT(SUM(J4:J8)/(COUNT(I4:I8)-1))</f>
        <v>2.9154759474226504</v>
      </c>
      <c r="L11" t="s">
        <v>96</v>
      </c>
      <c r="M11" s="5">
        <f>_xlfn.VAR.P(M4:M8)</f>
        <v>6.8</v>
      </c>
    </row>
    <row r="12" spans="1:13" ht="16.5" x14ac:dyDescent="0.3">
      <c r="F12" t="s">
        <v>90</v>
      </c>
      <c r="G12" s="5">
        <f>SQRT(SUM(G4:G8)/COUNT(E4:E8))</f>
        <v>2.6076809620810595</v>
      </c>
      <c r="I12" s="15" t="s">
        <v>93</v>
      </c>
      <c r="J12" s="23">
        <f>_xlfn.STDEV.S(I4:I8)</f>
        <v>2.9154759474226504</v>
      </c>
      <c r="L12" t="s">
        <v>97</v>
      </c>
      <c r="M12" s="5">
        <f>_xlfn.VAR.S(M4:M8)</f>
        <v>8.5</v>
      </c>
    </row>
    <row r="13" spans="1:13" ht="16.5" x14ac:dyDescent="0.3">
      <c r="F13" s="15" t="s">
        <v>91</v>
      </c>
      <c r="G13" s="23">
        <f>_xlfn.STDEV.P(E4:E8)</f>
        <v>2.6076809620810595</v>
      </c>
    </row>
  </sheetData>
  <mergeCells count="2">
    <mergeCell ref="E1:G2"/>
    <mergeCell ref="I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Average</vt:lpstr>
      <vt:lpstr>Negative Numbers to Zero</vt:lpstr>
      <vt:lpstr>Random Numbers</vt:lpstr>
      <vt:lpstr>Rank</vt:lpstr>
      <vt:lpstr>Percentiles and Quartiles</vt:lpstr>
      <vt:lpstr>Box and Whisker Plot</vt:lpstr>
      <vt:lpstr>AverageIf</vt:lpstr>
      <vt:lpstr>Forecast</vt:lpstr>
      <vt:lpstr>Sheet1</vt:lpstr>
      <vt:lpstr>MaxIfs and MinIfs</vt:lpstr>
      <vt:lpstr>Weighted Average</vt:lpstr>
      <vt:lpstr>Standard Deviation</vt:lpstr>
      <vt:lpstr>count</vt:lpstr>
      <vt:lpstr>dec</vt:lpstr>
      <vt:lpstr>int</vt:lpstr>
      <vt:lpstr>ir</vt:lpstr>
      <vt:lpstr>ss</vt:lpstr>
      <vt:lpstr>ssint</vt:lpstr>
      <vt:lpstr>ssint1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ANAS ALI</dc:creator>
  <cp:lastModifiedBy>MD ANAS ALI</cp:lastModifiedBy>
  <dcterms:created xsi:type="dcterms:W3CDTF">2015-06-05T18:17:20Z</dcterms:created>
  <dcterms:modified xsi:type="dcterms:W3CDTF">2023-01-22T10:28:26Z</dcterms:modified>
</cp:coreProperties>
</file>