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065410b6629c9/Documents/Anas 10 SIJA/Informatics/Excell/"/>
    </mc:Choice>
  </mc:AlternateContent>
  <xr:revisionPtr revIDLastSave="241" documentId="13_ncr:1_{B040BD85-1472-4532-9F49-C55D7D8419F8}" xr6:coauthVersionLast="47" xr6:coauthVersionMax="47" xr10:uidLastSave="{76589D5F-E262-4455-9A87-73750FC8D8AE}"/>
  <bookViews>
    <workbookView xWindow="-120" yWindow="-120" windowWidth="20730" windowHeight="11040" firstSheet="6" activeTab="6" xr2:uid="{7FC66CE1-3B9A-49D7-BE2B-0B67C0810F7F}"/>
  </bookViews>
  <sheets>
    <sheet name="Data Siswa X-SIJA SMK TI BAZMA" sheetId="1" r:id="rId1"/>
    <sheet name="Data Siswa XI-SIJA SMK TI BAZMA" sheetId="2" r:id="rId2"/>
    <sheet name="Penjualan Laptop" sheetId="3" r:id="rId3"/>
    <sheet name="Grafik" sheetId="4" r:id="rId4"/>
    <sheet name="Formula" sheetId="5" r:id="rId5"/>
    <sheet name="Fungsi Matematika" sheetId="6" r:id="rId6"/>
    <sheet name="Fungsi COUNTIF" sheetId="7" r:id="rId7"/>
    <sheet name="Fungsi COUNTIFS" sheetId="8" r:id="rId8"/>
    <sheet name="Sheet1" sheetId="15" r:id="rId9"/>
    <sheet name="Sheet2" sheetId="16" r:id="rId10"/>
    <sheet name="Sheet3" sheetId="17" r:id="rId11"/>
    <sheet name="Sheet4" sheetId="18" r:id="rId12"/>
    <sheet name="Sheet5" sheetId="19" r:id="rId13"/>
    <sheet name="Sheet6" sheetId="20" r:id="rId14"/>
    <sheet name="Sheet7" sheetId="21" r:id="rId15"/>
    <sheet name="COUNT &amp; COUNTA" sheetId="9" r:id="rId16"/>
    <sheet name="Sort&amp;Filter" sheetId="10" r:id="rId17"/>
    <sheet name="Sort&amp;Filter2" sheetId="11" r:id="rId18"/>
    <sheet name="Custom Sort" sheetId="12" r:id="rId19"/>
    <sheet name="Sort Cell" sheetId="13" r:id="rId20"/>
    <sheet name="fungsi IF" sheetId="14" r:id="rId21"/>
  </sheets>
  <definedNames>
    <definedName name="_xlnm._FilterDatabase" localSheetId="18" hidden="1">'Custom Sort'!$A$3:$C$18</definedName>
    <definedName name="_xlnm._FilterDatabase" localSheetId="19" hidden="1">'Sort Cell'!$A$2:$E$17</definedName>
    <definedName name="_xlnm._FilterDatabase" localSheetId="16" hidden="1">'Sort&amp;Filter'!$A$2:$C$17</definedName>
    <definedName name="_xlnm._FilterDatabase" localSheetId="17" hidden="1">'Sort&amp;Filter2'!$A$2:$C$17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F19" i="8"/>
  <c r="D37" i="9"/>
  <c r="C29" i="9" l="1"/>
  <c r="E9" i="14"/>
  <c r="E10" i="14"/>
  <c r="E11" i="14"/>
  <c r="E12" i="14"/>
  <c r="E13" i="14"/>
  <c r="E14" i="14"/>
  <c r="E15" i="14"/>
  <c r="E16" i="14"/>
  <c r="E17" i="14"/>
  <c r="E18" i="14"/>
  <c r="E19" i="14"/>
  <c r="E20" i="14"/>
  <c r="E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8" i="14"/>
  <c r="L13" i="13"/>
  <c r="L12" i="13"/>
  <c r="L11" i="13"/>
  <c r="L17" i="13"/>
  <c r="L10" i="13"/>
  <c r="L9" i="13"/>
  <c r="L8" i="13"/>
  <c r="L16" i="13"/>
  <c r="L7" i="13"/>
  <c r="L6" i="13"/>
  <c r="L15" i="13"/>
  <c r="L5" i="13"/>
  <c r="L4" i="13"/>
  <c r="L14" i="13"/>
  <c r="L3" i="13"/>
  <c r="E12" i="13"/>
  <c r="E10" i="13"/>
  <c r="E11" i="13"/>
  <c r="E8" i="13"/>
  <c r="E7" i="13"/>
  <c r="E15" i="13"/>
  <c r="E14" i="13"/>
  <c r="E17" i="13"/>
  <c r="E6" i="13"/>
  <c r="E5" i="13"/>
  <c r="E4" i="13"/>
  <c r="E3" i="13"/>
  <c r="E9" i="13"/>
  <c r="E13" i="13"/>
  <c r="E16" i="13"/>
  <c r="D29" i="9"/>
  <c r="D21" i="8"/>
  <c r="D19" i="8"/>
  <c r="J12" i="7"/>
  <c r="I12" i="7"/>
  <c r="H12" i="7"/>
  <c r="G12" i="7"/>
  <c r="J7" i="7"/>
  <c r="I7" i="7"/>
  <c r="H7" i="7"/>
  <c r="G7" i="7"/>
  <c r="F7" i="7"/>
  <c r="E32" i="6"/>
  <c r="E31" i="6"/>
  <c r="E27" i="6"/>
  <c r="E28" i="6"/>
  <c r="E26" i="6"/>
  <c r="E22" i="6"/>
  <c r="E23" i="6"/>
  <c r="E21" i="6"/>
  <c r="I7" i="6"/>
  <c r="E5" i="6"/>
  <c r="E18" i="6"/>
  <c r="E17" i="6"/>
  <c r="E16" i="6"/>
  <c r="E12" i="6"/>
  <c r="E13" i="6"/>
  <c r="E11" i="6"/>
  <c r="E4" i="6"/>
  <c r="E6" i="6"/>
  <c r="J25" i="5"/>
  <c r="J26" i="5"/>
  <c r="J27" i="5"/>
  <c r="J28" i="5"/>
  <c r="J29" i="5"/>
  <c r="J30" i="5"/>
  <c r="J31" i="5"/>
  <c r="J32" i="5"/>
  <c r="J33" i="5"/>
  <c r="J24" i="5"/>
  <c r="C34" i="5"/>
  <c r="D36" i="5"/>
  <c r="E36" i="5"/>
  <c r="D37" i="5"/>
  <c r="E37" i="5"/>
  <c r="C37" i="5"/>
  <c r="C36" i="5"/>
  <c r="D35" i="5"/>
  <c r="E35" i="5"/>
  <c r="D34" i="5"/>
  <c r="E34" i="5"/>
  <c r="C35" i="5"/>
  <c r="D10" i="5"/>
  <c r="D9" i="5"/>
  <c r="A9" i="5"/>
  <c r="D8" i="5"/>
  <c r="D7" i="5"/>
  <c r="C10" i="5"/>
  <c r="C9" i="5"/>
  <c r="C8" i="5"/>
  <c r="C7" i="5"/>
</calcChain>
</file>

<file path=xl/sharedStrings.xml><?xml version="1.0" encoding="utf-8"?>
<sst xmlns="http://schemas.openxmlformats.org/spreadsheetml/2006/main" count="598" uniqueCount="260">
  <si>
    <t>No</t>
  </si>
  <si>
    <t>Nama</t>
  </si>
  <si>
    <t>Kelas</t>
  </si>
  <si>
    <t>Asal Daerah</t>
  </si>
  <si>
    <t>Asal Sekolah</t>
  </si>
  <si>
    <t>Adli Fathi Rayhan</t>
  </si>
  <si>
    <t>Ahmad Tauhid</t>
  </si>
  <si>
    <t>Anas Nasuha</t>
  </si>
  <si>
    <t>Attar Rifai</t>
  </si>
  <si>
    <t>X-SIJA</t>
  </si>
  <si>
    <t>Dhiaraqi Ahmad Khaizuran</t>
  </si>
  <si>
    <t>Dhiandra Vieri Dwi Airlangga</t>
  </si>
  <si>
    <t>Fadhil Rabbani</t>
  </si>
  <si>
    <t>Fayyadh Rantisi</t>
  </si>
  <si>
    <t xml:space="preserve"> Hafith Muhammad Fauzan</t>
  </si>
  <si>
    <t xml:space="preserve"> Hanif Gibran Shidik</t>
  </si>
  <si>
    <t xml:space="preserve">Ibrahim </t>
  </si>
  <si>
    <t>Mufiz Ihsanulhaq</t>
  </si>
  <si>
    <t>Muhammad Abdullah Abdul Aziz</t>
  </si>
  <si>
    <t xml:space="preserve"> Muhammad Faiq Mustanir</t>
  </si>
  <si>
    <t xml:space="preserve"> Muhammad Ibrahim</t>
  </si>
  <si>
    <t xml:space="preserve">  Muhammad Raka Apandi </t>
  </si>
  <si>
    <t xml:space="preserve"> Muhammad Saeful Ramadhan </t>
  </si>
  <si>
    <t>Radid Aditia Renaldi</t>
  </si>
  <si>
    <t xml:space="preserve"> Rofi Dzaki Abdul Aziz</t>
  </si>
  <si>
    <t>Sahrul Romadhon</t>
  </si>
  <si>
    <t xml:space="preserve">Gemi Widodo </t>
  </si>
  <si>
    <t xml:space="preserve"> Syahban Syahputra</t>
  </si>
  <si>
    <t>Jakarta Pusat</t>
  </si>
  <si>
    <t>Jakarta Timur</t>
  </si>
  <si>
    <t>Padang</t>
  </si>
  <si>
    <t>Kebumen</t>
  </si>
  <si>
    <t>Bogor</t>
  </si>
  <si>
    <t>Serang</t>
  </si>
  <si>
    <t>Bekasi</t>
  </si>
  <si>
    <t>Banyumas</t>
  </si>
  <si>
    <t>Cirebon</t>
  </si>
  <si>
    <t>Lampung</t>
  </si>
  <si>
    <t>Sulawesi Selatan</t>
  </si>
  <si>
    <t>Sulawesi selatan</t>
  </si>
  <si>
    <t>Jakarta Utara</t>
  </si>
  <si>
    <t>Makasar</t>
  </si>
  <si>
    <t>Indramayu</t>
  </si>
  <si>
    <t>SMP N 1 GABUSWETAN</t>
  </si>
  <si>
    <t>MTs KUSUMA</t>
  </si>
  <si>
    <t>AL-ISLAH</t>
  </si>
  <si>
    <t>DARUL QUR'AN AL-KAUTSAR</t>
  </si>
  <si>
    <t>Current School</t>
  </si>
  <si>
    <t>SMK TI BAZMA</t>
  </si>
  <si>
    <t>ELTAHFIDH</t>
  </si>
  <si>
    <t>TURSINA PLN</t>
  </si>
  <si>
    <t>SMP N 136 JAKARTA</t>
  </si>
  <si>
    <t>QUEEN AL-FALAH</t>
  </si>
  <si>
    <t>MTs AL-AHSAN</t>
  </si>
  <si>
    <t>SMP IT AL-KAHFI</t>
  </si>
  <si>
    <t>SMP N 1 PETANAHAN</t>
  </si>
  <si>
    <t>SMP N 213 JAKRTA</t>
  </si>
  <si>
    <t>Ahmad Fuzan Arif Hakim</t>
  </si>
  <si>
    <t>Ahmad Sigbatullah Latif</t>
  </si>
  <si>
    <t>Ardian Arya Putra</t>
  </si>
  <si>
    <t>Bayu Bagaskara</t>
  </si>
  <si>
    <t>Bintang Rizki Sulistiyo</t>
  </si>
  <si>
    <t>Dzakir Muslimin</t>
  </si>
  <si>
    <t>Firmansyah</t>
  </si>
  <si>
    <t>Hafiz Alfitrah</t>
  </si>
  <si>
    <t>Hamidzan Pranajanala Bhamakerti</t>
  </si>
  <si>
    <t xml:space="preserve">Muh Rizqi S </t>
  </si>
  <si>
    <t>Muhammad Ilham Alfiansyah</t>
  </si>
  <si>
    <t>Muhammad Alamsyah</t>
  </si>
  <si>
    <t>Muhammad Farhan Nurrahmat Latif</t>
  </si>
  <si>
    <t>Muhammad Maulana Fikkry</t>
  </si>
  <si>
    <t>Muhammad Nabil Rabani</t>
  </si>
  <si>
    <t>Muhammad Syahru Ramadhan</t>
  </si>
  <si>
    <t>Sulton Amirudin</t>
  </si>
  <si>
    <t>Vincent Rahadian Utama</t>
  </si>
  <si>
    <t>Wahyuda</t>
  </si>
  <si>
    <t>Zaldi</t>
  </si>
  <si>
    <t>XI-SIJA</t>
  </si>
  <si>
    <t>MTs NDM SURAKARTA</t>
  </si>
  <si>
    <t>SMP IT INSANTAMA</t>
  </si>
  <si>
    <t>SMP N 80 JAKRTA</t>
  </si>
  <si>
    <t>Sulawasi Selatan</t>
  </si>
  <si>
    <t>Palembang</t>
  </si>
  <si>
    <t>Depok</t>
  </si>
  <si>
    <t>Bangka Belitung</t>
  </si>
  <si>
    <t>Tanggerang</t>
  </si>
  <si>
    <t>MTs AL-FARAWI</t>
  </si>
  <si>
    <t>SMP N 2 GUNUG JATI</t>
  </si>
  <si>
    <t>MTs N 1 Nanggung</t>
  </si>
  <si>
    <t>UMAR BIN ABDUL AZIZ</t>
  </si>
  <si>
    <t>Asus</t>
  </si>
  <si>
    <t>Lenovo</t>
  </si>
  <si>
    <t>Dell</t>
  </si>
  <si>
    <t>Acer</t>
  </si>
  <si>
    <t>Januari</t>
  </si>
  <si>
    <t>Februari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</si>
  <si>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</si>
  <si>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</si>
  <si>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</si>
  <si>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</si>
  <si>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</si>
  <si>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</si>
  <si>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</si>
  <si>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</si>
  <si>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Data Penjualan Laptop Toko Online Terus</t>
  </si>
  <si>
    <t>Penjualan Periode Januari-Desember 2022</t>
  </si>
  <si>
    <t>Periode</t>
  </si>
  <si>
    <t>Maret</t>
  </si>
  <si>
    <t>Desember</t>
  </si>
  <si>
    <t>Untuk membuat ukuran baris dan kolom menjadi sama secara bersamaan</t>
  </si>
  <si>
    <t>Adjust Size</t>
  </si>
  <si>
    <t>2 Fitur Lanjutan Ms. Excel</t>
  </si>
  <si>
    <t>a. Formula</t>
  </si>
  <si>
    <t>Pada ms. Excel juga menyediakan formula untuk menghitung, mengurangi, menambah dan membagi. Kita akan mencoba untuk menggunakan formula dasar yaitu :</t>
  </si>
  <si>
    <t xml:space="preserve">Penambahan + </t>
  </si>
  <si>
    <t>Perpangkatan ^</t>
  </si>
  <si>
    <t>Pengurangan -</t>
  </si>
  <si>
    <t xml:space="preserve">Perkalian * </t>
  </si>
  <si>
    <t>Pembagian /</t>
  </si>
  <si>
    <t>Pada ms. Excel untuk membuat suatu formula harus selalu diawali dengan tanda = (sama dengan)</t>
  </si>
  <si>
    <t>b. Fungsi Umum</t>
  </si>
  <si>
    <t>Di dalam Excel, fungsi yang paling umum digunakan yaitu :</t>
  </si>
  <si>
    <r>
      <rPr>
        <b/>
        <sz val="11"/>
        <color theme="1"/>
        <rFont val="Futura Bk BT"/>
        <family val="2"/>
      </rPr>
      <t>SUM</t>
    </r>
    <r>
      <rPr>
        <sz val="11"/>
        <color theme="1"/>
        <rFont val="Calibri"/>
        <family val="2"/>
        <scheme val="minor"/>
      </rPr>
      <t xml:space="preserve"> digunakan untuk menentukan penjumlahan</t>
    </r>
  </si>
  <si>
    <r>
      <rPr>
        <b/>
        <sz val="11"/>
        <color theme="1"/>
        <rFont val="Futura Bk BT"/>
        <family val="2"/>
      </rPr>
      <t>AVERAGE</t>
    </r>
    <r>
      <rPr>
        <sz val="11"/>
        <color theme="1"/>
        <rFont val="Calibri"/>
        <family val="2"/>
        <scheme val="minor"/>
      </rPr>
      <t xml:space="preserve"> digunakan untuk mencari rata-rata suatu variabel</t>
    </r>
  </si>
  <si>
    <r>
      <rPr>
        <b/>
        <sz val="11"/>
        <color theme="1"/>
        <rFont val="Futura Bk BT"/>
        <family val="2"/>
      </rPr>
      <t>MAX</t>
    </r>
    <r>
      <rPr>
        <sz val="11"/>
        <color theme="1"/>
        <rFont val="Calibri"/>
        <family val="2"/>
        <scheme val="minor"/>
      </rPr>
      <t xml:space="preserve"> digunakan untuk mencari nilai tertinggi dari suatu variabel</t>
    </r>
  </si>
  <si>
    <r>
      <rPr>
        <b/>
        <sz val="11"/>
        <color theme="1"/>
        <rFont val="Futura Bk BT"/>
        <family val="2"/>
      </rPr>
      <t>MIN</t>
    </r>
    <r>
      <rPr>
        <sz val="11"/>
        <color theme="1"/>
        <rFont val="Calibri"/>
        <family val="2"/>
        <scheme val="minor"/>
      </rPr>
      <t xml:space="preserve"> digunakan untuk mencari nilai terendah dari suatu variabel</t>
    </r>
  </si>
  <si>
    <t>Tugas1</t>
  </si>
  <si>
    <t>Tugas2</t>
  </si>
  <si>
    <t>Tugas3</t>
  </si>
  <si>
    <t>Tanggal</t>
  </si>
  <si>
    <t>Diandra Vieri Dwi Airlangga</t>
  </si>
  <si>
    <t>Gemi Widodo</t>
  </si>
  <si>
    <t>Hafith Muhammad Fauzan</t>
  </si>
  <si>
    <t>SUM</t>
  </si>
  <si>
    <t>AVERAGE</t>
  </si>
  <si>
    <t>MAX</t>
  </si>
  <si>
    <t>MIN</t>
  </si>
  <si>
    <t>Penjumlahan</t>
  </si>
  <si>
    <t>Penguragan</t>
  </si>
  <si>
    <t>Perkalian</t>
  </si>
  <si>
    <t>Pebagian</t>
  </si>
  <si>
    <t>Perpangkatan</t>
  </si>
  <si>
    <t>=</t>
  </si>
  <si>
    <t>Nilai</t>
  </si>
  <si>
    <t>Ket</t>
  </si>
  <si>
    <t>Fungsi Matematika</t>
  </si>
  <si>
    <t>Kegunaan</t>
  </si>
  <si>
    <t>ABS</t>
  </si>
  <si>
    <t>IINT</t>
  </si>
  <si>
    <t>ROUND</t>
  </si>
  <si>
    <t>EVEN</t>
  </si>
  <si>
    <t>ROUNDUP</t>
  </si>
  <si>
    <t>SORT</t>
  </si>
  <si>
    <t>COUNTA</t>
  </si>
  <si>
    <t>COUNTIF</t>
  </si>
  <si>
    <t xml:space="preserve">RANK </t>
  </si>
  <si>
    <t>MOD</t>
  </si>
  <si>
    <t>Menghasilkan nilai mutrak (absolut)</t>
  </si>
  <si>
    <t>Membulatkan nilai ke bilangan genap terdekat</t>
  </si>
  <si>
    <t>Membulatkan nilai ke bilangan genap terdekat ke atas</t>
  </si>
  <si>
    <t>Membulatkan suatu bilangan ke bawah</t>
  </si>
  <si>
    <t>Mmabulatkan suatu bilangan ke atas</t>
  </si>
  <si>
    <t xml:space="preserve">Mengurutkan posisi tingkatan dari suatu bilangan </t>
  </si>
  <si>
    <t>Memnghitung sel tak kosong pada satu bilangan</t>
  </si>
  <si>
    <t>Menghitng jumlah data dalam suatu range menurut kriteria</t>
  </si>
  <si>
    <t>Menghasilkan akar kuadrat</t>
  </si>
  <si>
    <t>Menghasilkan sisa pembagian</t>
  </si>
  <si>
    <t>Hasil</t>
  </si>
  <si>
    <t>INT</t>
  </si>
  <si>
    <t>Membulatkan nilai ke bilangan desimal yang ditentukan (menentukan Angka di belakang koma)</t>
  </si>
  <si>
    <t>Jumlah cell terisi:</t>
  </si>
  <si>
    <t>ROUNDDOWN</t>
  </si>
  <si>
    <t xml:space="preserve">Nama </t>
  </si>
  <si>
    <t xml:space="preserve">Adli Fathi Rayhan </t>
  </si>
  <si>
    <t>Dhiaraqi Ahmad Khairuzan</t>
  </si>
  <si>
    <t xml:space="preserve">Fadhil Rabbani </t>
  </si>
  <si>
    <t>Hanif Gibran Syidik</t>
  </si>
  <si>
    <t>Ibrahim]</t>
  </si>
  <si>
    <t>Mufiz Ihsanul Haq</t>
  </si>
  <si>
    <t>Muhamad Raka Apandi</t>
  </si>
  <si>
    <t>Muhamad Faiq Mustanir</t>
  </si>
  <si>
    <t>Muhammad Abdullah Al Aziz</t>
  </si>
  <si>
    <t>Muhammad Ibrahim</t>
  </si>
  <si>
    <t>Muhammad Saeful Ramadhan</t>
  </si>
  <si>
    <t>Rofi Dzaki Abdul Aziz</t>
  </si>
  <si>
    <t>Syahban Syahputra</t>
  </si>
  <si>
    <t>Jumlah Siswa Yang Mendapat Nilai (Manual)</t>
  </si>
  <si>
    <t>Jumah Siswa Yang Mendapat Nilai (Cell Reference)</t>
  </si>
  <si>
    <t>FUNGSI COUNTIFS</t>
  </si>
  <si>
    <t>Setekah mengenaL COUNTIF, selanjutnya ada ru,us yang sedkiti lebih kopleks</t>
  </si>
  <si>
    <t>pada dasarnya sama, yaitu untuk menghitung jumlah data dengan keriteria tertentu</t>
  </si>
  <si>
    <t>Bedanya, Pada rumus COUNTIFS, kriterianya bisa lebih dari satu. Kita bisa menghitung</t>
  </si>
  <si>
    <t>berdasarkan dua kriteria atau lebih</t>
  </si>
  <si>
    <t>Jenis Kelamain</t>
  </si>
  <si>
    <t>Ansu</t>
  </si>
  <si>
    <t>Ulpa</t>
  </si>
  <si>
    <t>Dito</t>
  </si>
  <si>
    <t>Ayu</t>
  </si>
  <si>
    <t>Dzikri</t>
  </si>
  <si>
    <t>Dalban</t>
  </si>
  <si>
    <t>Tasya</t>
  </si>
  <si>
    <t>Robert</t>
  </si>
  <si>
    <t>Nabila</t>
  </si>
  <si>
    <t>Fajar</t>
  </si>
  <si>
    <t>L</t>
  </si>
  <si>
    <t>P</t>
  </si>
  <si>
    <t>Hitunglah jumlah siswa laki-laki yang mendapatkan nilai 75</t>
  </si>
  <si>
    <t>Hitunglah jumlah siswa perempuan yang mendapatkan nilai 75</t>
  </si>
  <si>
    <t>FUNGSI COUNT</t>
  </si>
  <si>
    <t>Fungsi formula excel untuk menghitung jumlah sel memiliki data angka, jadi</t>
  </si>
  <si>
    <t xml:space="preserve">misalnya anda ingin menghitung berapa data yang sudah masuk bisa </t>
  </si>
  <si>
    <t>menggunakan rumus ini</t>
  </si>
  <si>
    <t>Nilai Informatika 1</t>
  </si>
  <si>
    <t>Nilai Informatika 2</t>
  </si>
  <si>
    <r>
      <t xml:space="preserve">Data Nilai Siswa X-SIJA </t>
    </r>
    <r>
      <rPr>
        <i/>
        <sz val="16"/>
        <color theme="1"/>
        <rFont val="Calibri"/>
        <family val="2"/>
        <scheme val="minor"/>
      </rPr>
      <t>SMK TI BAZMA</t>
    </r>
    <r>
      <rPr>
        <sz val="16"/>
        <color theme="1"/>
        <rFont val="Calibri"/>
        <family val="2"/>
        <scheme val="minor"/>
      </rPr>
      <t xml:space="preserve"> Mata Pelajaran Informatika</t>
    </r>
  </si>
  <si>
    <t>FUNGSI COUNTA</t>
  </si>
  <si>
    <t xml:space="preserve">Fungsi formula excel untuk </t>
  </si>
  <si>
    <t>Contoh dari data di atas, Jika anda ingin menghitung berapa jumlah data pada kolom nilai Inormatika 1</t>
  </si>
  <si>
    <t>Contoh dari data di atas, Jika anda ingin menghitung berapa jumlah data pada kolom nilai Inormatika 1 &amp; 2</t>
  </si>
  <si>
    <t>TANGGAL</t>
  </si>
  <si>
    <t>BARANG</t>
  </si>
  <si>
    <t>JUMLAH</t>
  </si>
  <si>
    <t>Laptop</t>
  </si>
  <si>
    <t>Mouse</t>
  </si>
  <si>
    <t>Keyboard</t>
  </si>
  <si>
    <t>Headset</t>
  </si>
  <si>
    <t>Cara Mengurutkan Data 1 Kolom Tanpa mengubah urutan kolom lain</t>
  </si>
  <si>
    <r>
      <rPr>
        <b/>
        <sz val="11"/>
        <color theme="1"/>
        <rFont val="Calibri"/>
        <family val="2"/>
        <scheme val="minor"/>
      </rPr>
      <t>Cara Mangurutkan Data di Excel (Tanggal, Angka dan Abjad</t>
    </r>
    <r>
      <rPr>
        <sz val="11"/>
        <color theme="1"/>
        <rFont val="Calibri"/>
        <family val="2"/>
        <scheme val="minor"/>
      </rPr>
      <t>)</t>
    </r>
  </si>
  <si>
    <t>Jumlah pada masing-masing barang sudah berurutan dai terkecil ke terbesar</t>
  </si>
  <si>
    <t>Custom sort: Cara mengurutkan Data (Banyak kolom) secara berurutan</t>
  </si>
  <si>
    <t>HARGA</t>
  </si>
  <si>
    <t>TOTAL</t>
  </si>
  <si>
    <t>Sorting Berdasarkan Cell Color</t>
  </si>
  <si>
    <t>Sorting berdasarkan Font color</t>
  </si>
  <si>
    <t>KODE</t>
  </si>
  <si>
    <t>NAMA</t>
  </si>
  <si>
    <t>JKL</t>
  </si>
  <si>
    <t>STATUS</t>
  </si>
  <si>
    <t>Mutiara Rahim Sekar</t>
  </si>
  <si>
    <t>Mufiz Ihsanul</t>
  </si>
  <si>
    <t>Ibrahim</t>
  </si>
  <si>
    <t>Hanin Dhiyana</t>
  </si>
  <si>
    <t>Andre Helena</t>
  </si>
  <si>
    <t>Anisa Pertamatasari</t>
  </si>
  <si>
    <t>Devina Anggraeni</t>
  </si>
  <si>
    <t>Diabdra Vieri Dwi A</t>
  </si>
  <si>
    <t>Ahmad Sigbatullah</t>
  </si>
  <si>
    <t>Rule Untuk Mengisi Kolom JKL</t>
  </si>
  <si>
    <t>1. Jika kode = 1 maka "L"</t>
  </si>
  <si>
    <t>Jika kode = 2 maka "p"</t>
  </si>
  <si>
    <t>2. Jika kode = 1 maka "Menikah"</t>
  </si>
  <si>
    <t>Jika kode = 2  maka "Belum"</t>
  </si>
  <si>
    <t>Ulfa Mujahidin</t>
  </si>
  <si>
    <t>Dzikri El Marselino</t>
  </si>
  <si>
    <t>FUNGI IF</t>
  </si>
  <si>
    <t>Akan menghasilkan sebuah nilai tertentu jika kondisi yang kita tentukan untuk di evaluasi terpenuhi tidak terpenuhi (FALSE)</t>
  </si>
  <si>
    <t>IF (Pertanyaan,Nilai TRUSE,Nilai FALSE</t>
  </si>
  <si>
    <t>WAJAH</t>
  </si>
  <si>
    <t>3. Jika kode= 1 maka "Ganteng"</t>
  </si>
  <si>
    <t>Jika kode=2 maka "Cantik"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</si>
</sst>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Rp-421]* #,##0_-;\-[$Rp-421]* #,##0_-;_-[$Rp-421]* &quot;-&quot;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Roboto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Futura Bk BT"/>
      <family val="2"/>
    </font>
    <font>
      <b/>
      <sz val="11"/>
      <color theme="1"/>
      <name val="Futura Bk BT"/>
      <family val="2"/>
    </font>
    <font>
      <sz val="11"/>
      <color theme="1"/>
      <name val="Futura Bk BT"/>
      <family val="2"/>
    </font>
    <font>
      <b/>
      <sz val="11"/>
      <color rgb="FF000000"/>
      <name val="Futura Bk BT"/>
      <family val="2"/>
    </font>
    <font>
      <sz val="11"/>
      <color theme="0"/>
      <name val="Futura Bk B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Futura Bk BT"/>
      <family val="2"/>
    </font>
    <font>
      <b/>
      <sz val="16"/>
      <color theme="1"/>
      <name val="Futura Bk BT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</borders>
  <cellStyleXfs count="3">
    <xf numFmtId="0" fontId="0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7" fillId="0" borderId="0" xfId="0" applyFont="1" applyBorder="1"/>
    <xf numFmtId="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1" fillId="6" borderId="1" xfId="1" applyBorder="1" applyAlignment="1">
      <alignment horizontal="center" vertical="center"/>
    </xf>
    <xf numFmtId="0" fontId="7" fillId="0" borderId="0" xfId="0" applyFont="1" applyFill="1" applyBorder="1"/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9" borderId="0" xfId="0" applyFont="1" applyFill="1"/>
    <xf numFmtId="0" fontId="0" fillId="9" borderId="0" xfId="0" applyFill="1"/>
    <xf numFmtId="0" fontId="3" fillId="6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14" xfId="0" applyBorder="1"/>
    <xf numFmtId="0" fontId="0" fillId="0" borderId="7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13" xfId="0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7" xfId="0" applyBorder="1"/>
    <xf numFmtId="165" fontId="0" fillId="12" borderId="16" xfId="0" applyNumberFormat="1" applyFill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0" fontId="0" fillId="0" borderId="18" xfId="0" applyBorder="1"/>
    <xf numFmtId="165" fontId="0" fillId="13" borderId="16" xfId="0" applyNumberFormat="1" applyFill="1" applyBorder="1" applyAlignment="1">
      <alignment horizontal="center"/>
    </xf>
    <xf numFmtId="165" fontId="0" fillId="11" borderId="16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65" fontId="0" fillId="14" borderId="16" xfId="0" applyNumberFormat="1" applyFill="1" applyBorder="1" applyAlignment="1">
      <alignment horizontal="center"/>
    </xf>
    <xf numFmtId="0" fontId="0" fillId="0" borderId="19" xfId="0" applyBorder="1"/>
    <xf numFmtId="0" fontId="15" fillId="0" borderId="0" xfId="0" applyFont="1"/>
    <xf numFmtId="0" fontId="16" fillId="0" borderId="0" xfId="0" applyFont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18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2" fillId="7" borderId="10" xfId="2" applyFont="1" applyBorder="1" applyAlignment="1">
      <alignment horizontal="center" vertical="center" wrapText="1"/>
    </xf>
    <xf numFmtId="0" fontId="12" fillId="7" borderId="11" xfId="2" applyFont="1" applyBorder="1" applyAlignment="1">
      <alignment horizontal="center" vertical="center" wrapText="1"/>
    </xf>
    <xf numFmtId="0" fontId="12" fillId="7" borderId="9" xfId="2" applyFont="1" applyBorder="1" applyAlignment="1">
      <alignment horizontal="center" vertical="center" wrapText="1"/>
    </xf>
    <xf numFmtId="0" fontId="12" fillId="7" borderId="12" xfId="2" applyFont="1" applyBorder="1" applyAlignment="1">
      <alignment horizontal="center" vertical="center" wrapText="1"/>
    </xf>
    <xf numFmtId="0" fontId="12" fillId="7" borderId="0" xfId="2" applyFont="1" applyBorder="1" applyAlignment="1">
      <alignment horizontal="center" vertical="center" wrapText="1"/>
    </xf>
    <xf numFmtId="0" fontId="12" fillId="7" borderId="13" xfId="2" applyFont="1" applyBorder="1" applyAlignment="1">
      <alignment horizontal="center" vertical="center" wrapText="1"/>
    </xf>
    <xf numFmtId="0" fontId="12" fillId="7" borderId="8" xfId="2" applyFont="1" applyBorder="1" applyAlignment="1">
      <alignment horizontal="center" vertical="center" wrapText="1"/>
    </xf>
    <xf numFmtId="0" fontId="12" fillId="7" borderId="14" xfId="2" applyFont="1" applyBorder="1" applyAlignment="1">
      <alignment horizontal="center" vertical="center" wrapText="1"/>
    </xf>
    <xf numFmtId="0" fontId="12" fillId="7" borderId="7" xfId="2" applyFont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9" borderId="0" xfId="0" applyFont="1" applyFill="1" applyAlignment="1">
      <alignment horizontal="left" vertical="top"/>
    </xf>
    <xf numFmtId="0" fontId="7" fillId="0" borderId="13" xfId="0" applyFont="1" applyFill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15" borderId="1" xfId="0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3">
    <cellStyle name="40% - Accent1" xfId="1" builtinId="31"/>
    <cellStyle name="40% - Accent3" xfId="2" builtinId="39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7B7B7B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99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'Penjualan Laptop'!$B$4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0-4C69-9432-B0B88A27EA2B}"/>
            </c:ext>
          </c:extLst>
        </c:ser>
        <c:ser>
          <c:idx val="1"/>
          <c:order val="1"/>
          <c:tx>
            <c:strRef>
              <c:f>'Penjualan Laptop'!$C$4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0-4C69-9432-B0B88A27EA2B}"/>
            </c:ext>
          </c:extLst>
        </c:ser>
        <c:ser>
          <c:idx val="2"/>
          <c:order val="2"/>
          <c:tx>
            <c:strRef>
              <c:f>'Penjualan Laptop'!$D$4</c:f>
              <c:strCache>
                <c:ptCount val="1"/>
                <c:pt idx="0">
                  <c:v>Dell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0-4C69-9432-B0B88A27EA2B}"/>
            </c:ext>
          </c:extLst>
        </c:ser>
        <c:ser>
          <c:idx val="3"/>
          <c:order val="3"/>
          <c:tx>
            <c:strRef>
              <c:f>'Penjualan Laptop'!$E$4</c:f>
              <c:strCache>
                <c:ptCount val="1"/>
                <c:pt idx="0">
                  <c:v>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0-4C69-9432-B0B88A27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5603840"/>
        <c:axId val="505590112"/>
        <c:axId val="0"/>
      </c:bar3DChart>
      <c:catAx>
        <c:axId val="5056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0112"/>
        <c:crosses val="autoZero"/>
        <c:auto val="1"/>
        <c:lblAlgn val="ctr"/>
        <c:lblOffset val="100"/>
        <c:noMultiLvlLbl val="0"/>
      </c:catAx>
      <c:valAx>
        <c:axId val="505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Oenjualan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1B3-8DF6-DE1878B67098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C-41B3-8DF6-DE1878B67098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C-41B3-8DF6-DE1878B67098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C-41B3-8DF6-DE1878B6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01664"/>
        <c:axId val="655795424"/>
      </c:radarChart>
      <c:catAx>
        <c:axId val="6558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5424"/>
        <c:crosses val="autoZero"/>
        <c:auto val="1"/>
        <c:lblAlgn val="ctr"/>
        <c:lblOffset val="100"/>
        <c:noMultiLvlLbl val="0"/>
      </c:catAx>
      <c:valAx>
        <c:axId val="655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6C2-9C0A-C49DA6B4748F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C-46C2-9C0A-C49DA6B4748F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C-46C2-9C0A-C49DA6B4748F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C-46C2-9C0A-C49DA6B4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37536"/>
        <c:axId val="505628384"/>
        <c:axId val="575476304"/>
      </c:area3DChart>
      <c:catAx>
        <c:axId val="5056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8384"/>
        <c:crosses val="autoZero"/>
        <c:auto val="1"/>
        <c:lblAlgn val="ctr"/>
        <c:lblOffset val="100"/>
        <c:noMultiLvlLbl val="0"/>
      </c:catAx>
      <c:valAx>
        <c:axId val="5056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7536"/>
        <c:crosses val="autoZero"/>
        <c:crossBetween val="midCat"/>
      </c:valAx>
      <c:serAx>
        <c:axId val="57547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8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E3B-9DF8-54954BEA4E4B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3-4E3B-9DF8-54954BEA4E4B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3-4E3B-9DF8-54954BEA4E4B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3-4E3B-9DF8-54954BEA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6304"/>
        <c:axId val="505615904"/>
      </c:scatterChart>
      <c:valAx>
        <c:axId val="5056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5904"/>
        <c:crosses val="autoZero"/>
        <c:crossBetween val="midCat"/>
      </c:valAx>
      <c:valAx>
        <c:axId val="505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90487</xdr:rowOff>
    </xdr:from>
    <xdr:to>
      <xdr:col>10</xdr:col>
      <xdr:colOff>762000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EA30-55FA-4C7A-98B7-B0500D6A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</xdr:row>
      <xdr:rowOff>147637</xdr:rowOff>
    </xdr:from>
    <xdr:to>
      <xdr:col>15</xdr:col>
      <xdr:colOff>95250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CEEAB-E78B-449D-9D0D-B4668964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18</xdr:row>
      <xdr:rowOff>14287</xdr:rowOff>
    </xdr:from>
    <xdr:to>
      <xdr:col>10</xdr:col>
      <xdr:colOff>514350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1C84F-151C-4BE4-8E2E-8AE43F4A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17</xdr:row>
      <xdr:rowOff>80962</xdr:rowOff>
    </xdr:from>
    <xdr:to>
      <xdr:col>15</xdr:col>
      <xdr:colOff>857250</xdr:colOff>
      <xdr:row>31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E14A4-807F-4775-978A-58DC1440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180976</xdr:rowOff>
    </xdr:from>
    <xdr:to>
      <xdr:col>4</xdr:col>
      <xdr:colOff>600075</xdr:colOff>
      <xdr:row>6</xdr:row>
      <xdr:rowOff>180976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5A3430CA-422B-468F-B4FB-03034CAF31B0}"/>
            </a:ext>
          </a:extLst>
        </xdr:cNvPr>
        <xdr:cNvSpPr/>
      </xdr:nvSpPr>
      <xdr:spPr>
        <a:xfrm>
          <a:off x="2571750" y="371476"/>
          <a:ext cx="1085850" cy="952500"/>
        </a:xfrm>
        <a:prstGeom prst="donu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</xdr:row>
      <xdr:rowOff>57150</xdr:rowOff>
    </xdr:from>
    <xdr:to>
      <xdr:col>2</xdr:col>
      <xdr:colOff>209550</xdr:colOff>
      <xdr:row>3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888B588-8E7F-443D-852B-AE3F61D11E71}"/>
            </a:ext>
          </a:extLst>
        </xdr:cNvPr>
        <xdr:cNvSpPr/>
      </xdr:nvSpPr>
      <xdr:spPr>
        <a:xfrm>
          <a:off x="1831975" y="257175"/>
          <a:ext cx="177800" cy="13335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31750</xdr:colOff>
      <xdr:row>12</xdr:row>
      <xdr:rowOff>44450</xdr:rowOff>
    </xdr:from>
    <xdr:to>
      <xdr:col>2</xdr:col>
      <xdr:colOff>209550</xdr:colOff>
      <xdr:row>12</xdr:row>
      <xdr:rowOff>171450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9D27625-1AF3-41A1-93A0-37DBD05A7589}"/>
            </a:ext>
          </a:extLst>
        </xdr:cNvPr>
        <xdr:cNvSpPr/>
      </xdr:nvSpPr>
      <xdr:spPr>
        <a:xfrm>
          <a:off x="1831975" y="434975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8</xdr:row>
      <xdr:rowOff>31750</xdr:rowOff>
    </xdr:from>
    <xdr:to>
      <xdr:col>2</xdr:col>
      <xdr:colOff>203200</xdr:colOff>
      <xdr:row>8</xdr:row>
      <xdr:rowOff>158750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D997080-2DFF-44BF-9EE5-FFC91E968794}"/>
            </a:ext>
          </a:extLst>
        </xdr:cNvPr>
        <xdr:cNvSpPr/>
      </xdr:nvSpPr>
      <xdr:spPr>
        <a:xfrm>
          <a:off x="1701800" y="803275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</xdr:colOff>
      <xdr:row>2</xdr:row>
      <xdr:rowOff>0</xdr:rowOff>
    </xdr:from>
    <xdr:to>
      <xdr:col>2</xdr:col>
      <xdr:colOff>139700</xdr:colOff>
      <xdr:row>2</xdr:row>
      <xdr:rowOff>127508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BD74D529-FFB4-46B1-823F-66EF18F00915}"/>
            </a:ext>
          </a:extLst>
        </xdr:cNvPr>
        <xdr:cNvSpPr/>
      </xdr:nvSpPr>
      <xdr:spPr>
        <a:xfrm>
          <a:off x="1844675" y="771525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50800</xdr:colOff>
      <xdr:row>3</xdr:row>
      <xdr:rowOff>31750</xdr:rowOff>
    </xdr:from>
    <xdr:to>
      <xdr:col>2</xdr:col>
      <xdr:colOff>146050</xdr:colOff>
      <xdr:row>3</xdr:row>
      <xdr:rowOff>159258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28B633CD-0878-45BC-8D34-AAAEC3C4BBDE}"/>
            </a:ext>
          </a:extLst>
        </xdr:cNvPr>
        <xdr:cNvSpPr/>
      </xdr:nvSpPr>
      <xdr:spPr>
        <a:xfrm>
          <a:off x="1851025" y="993775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4</xdr:row>
      <xdr:rowOff>31750</xdr:rowOff>
    </xdr:from>
    <xdr:to>
      <xdr:col>2</xdr:col>
      <xdr:colOff>133350</xdr:colOff>
      <xdr:row>4</xdr:row>
      <xdr:rowOff>178308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4785F78-9D06-464D-9D26-4AC7331D8C1E}"/>
            </a:ext>
          </a:extLst>
        </xdr:cNvPr>
        <xdr:cNvSpPr/>
      </xdr:nvSpPr>
      <xdr:spPr>
        <a:xfrm>
          <a:off x="1838325" y="1184275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5</xdr:row>
      <xdr:rowOff>19050</xdr:rowOff>
    </xdr:from>
    <xdr:to>
      <xdr:col>2</xdr:col>
      <xdr:colOff>133350</xdr:colOff>
      <xdr:row>5</xdr:row>
      <xdr:rowOff>165608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EB26F67B-F0EA-437D-80CB-61A04CE967E6}"/>
            </a:ext>
          </a:extLst>
        </xdr:cNvPr>
        <xdr:cNvSpPr/>
      </xdr:nvSpPr>
      <xdr:spPr>
        <a:xfrm>
          <a:off x="1838325" y="1362075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16</xdr:row>
      <xdr:rowOff>12700</xdr:rowOff>
    </xdr:from>
    <xdr:to>
      <xdr:col>2</xdr:col>
      <xdr:colOff>133350</xdr:colOff>
      <xdr:row>16</xdr:row>
      <xdr:rowOff>159258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DC910738-DA1F-4B9A-8AA4-2B1DB902C9E1}"/>
            </a:ext>
          </a:extLst>
        </xdr:cNvPr>
        <xdr:cNvSpPr/>
      </xdr:nvSpPr>
      <xdr:spPr>
        <a:xfrm>
          <a:off x="1838325" y="1546225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43051</xdr:colOff>
      <xdr:row>13</xdr:row>
      <xdr:rowOff>16144</xdr:rowOff>
    </xdr:from>
    <xdr:to>
      <xdr:col>2</xdr:col>
      <xdr:colOff>138301</xdr:colOff>
      <xdr:row>13</xdr:row>
      <xdr:rowOff>143652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4376F9A2-2859-46CE-8411-D707A3F956EC}"/>
            </a:ext>
          </a:extLst>
        </xdr:cNvPr>
        <xdr:cNvSpPr/>
      </xdr:nvSpPr>
      <xdr:spPr>
        <a:xfrm>
          <a:off x="1843276" y="1740169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37670</xdr:colOff>
      <xdr:row>14</xdr:row>
      <xdr:rowOff>21525</xdr:rowOff>
    </xdr:from>
    <xdr:to>
      <xdr:col>2</xdr:col>
      <xdr:colOff>132920</xdr:colOff>
      <xdr:row>14</xdr:row>
      <xdr:rowOff>149033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3E8027C-F080-47DA-B6A6-9338AB476AC5}"/>
            </a:ext>
          </a:extLst>
        </xdr:cNvPr>
        <xdr:cNvSpPr/>
      </xdr:nvSpPr>
      <xdr:spPr>
        <a:xfrm>
          <a:off x="1837895" y="1936050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32289</xdr:colOff>
      <xdr:row>6</xdr:row>
      <xdr:rowOff>21525</xdr:rowOff>
    </xdr:from>
    <xdr:to>
      <xdr:col>2</xdr:col>
      <xdr:colOff>210089</xdr:colOff>
      <xdr:row>6</xdr:row>
      <xdr:rowOff>148525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1656C7A7-19EC-4D4B-BDF9-449189BDCE58}"/>
            </a:ext>
          </a:extLst>
        </xdr:cNvPr>
        <xdr:cNvSpPr/>
      </xdr:nvSpPr>
      <xdr:spPr>
        <a:xfrm>
          <a:off x="1832514" y="2126550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28629</xdr:colOff>
      <xdr:row>11</xdr:row>
      <xdr:rowOff>23247</xdr:rowOff>
    </xdr:from>
    <xdr:to>
      <xdr:col>2</xdr:col>
      <xdr:colOff>206429</xdr:colOff>
      <xdr:row>11</xdr:row>
      <xdr:rowOff>150247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83C732E-D364-4D88-A5BC-E9E94B6EC317}"/>
            </a:ext>
          </a:extLst>
        </xdr:cNvPr>
        <xdr:cNvSpPr/>
      </xdr:nvSpPr>
      <xdr:spPr>
        <a:xfrm>
          <a:off x="1828854" y="2890272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43051</xdr:colOff>
      <xdr:row>7</xdr:row>
      <xdr:rowOff>26907</xdr:rowOff>
    </xdr:from>
    <xdr:to>
      <xdr:col>2</xdr:col>
      <xdr:colOff>138301</xdr:colOff>
      <xdr:row>7</xdr:row>
      <xdr:rowOff>173465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52099CCA-E576-4E67-B24F-1FE065C60411}"/>
            </a:ext>
          </a:extLst>
        </xdr:cNvPr>
        <xdr:cNvSpPr/>
      </xdr:nvSpPr>
      <xdr:spPr>
        <a:xfrm>
          <a:off x="1843276" y="2322432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48432</xdr:colOff>
      <xdr:row>14</xdr:row>
      <xdr:rowOff>43051</xdr:rowOff>
    </xdr:from>
    <xdr:to>
      <xdr:col>2</xdr:col>
      <xdr:colOff>143682</xdr:colOff>
      <xdr:row>15</xdr:row>
      <xdr:rowOff>6643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46F7ACCE-9871-4BEA-A46F-3A8794A22680}"/>
            </a:ext>
          </a:extLst>
        </xdr:cNvPr>
        <xdr:cNvSpPr/>
      </xdr:nvSpPr>
      <xdr:spPr>
        <a:xfrm>
          <a:off x="1848657" y="2529076"/>
          <a:ext cx="95250" cy="154092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43051</xdr:colOff>
      <xdr:row>15</xdr:row>
      <xdr:rowOff>37670</xdr:rowOff>
    </xdr:from>
    <xdr:to>
      <xdr:col>2</xdr:col>
      <xdr:colOff>138301</xdr:colOff>
      <xdr:row>16</xdr:row>
      <xdr:rowOff>1261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778339D3-E571-49FE-A1FB-EB76601AB88C}"/>
            </a:ext>
          </a:extLst>
        </xdr:cNvPr>
        <xdr:cNvSpPr/>
      </xdr:nvSpPr>
      <xdr:spPr>
        <a:xfrm>
          <a:off x="1843276" y="2714195"/>
          <a:ext cx="95250" cy="15409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</xdr:colOff>
      <xdr:row>2</xdr:row>
      <xdr:rowOff>57150</xdr:rowOff>
    </xdr:from>
    <xdr:to>
      <xdr:col>9</xdr:col>
      <xdr:colOff>209550</xdr:colOff>
      <xdr:row>3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BDCF2DCA-E382-44D9-A758-FCDA4B3B3AC3}"/>
            </a:ext>
          </a:extLst>
        </xdr:cNvPr>
        <xdr:cNvSpPr/>
      </xdr:nvSpPr>
      <xdr:spPr>
        <a:xfrm>
          <a:off x="1831975" y="495300"/>
          <a:ext cx="177800" cy="13335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</xdr:colOff>
      <xdr:row>13</xdr:row>
      <xdr:rowOff>44450</xdr:rowOff>
    </xdr:from>
    <xdr:to>
      <xdr:col>9</xdr:col>
      <xdr:colOff>209550</xdr:colOff>
      <xdr:row>13</xdr:row>
      <xdr:rowOff>171450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CF81E40C-A73B-4F6E-8B79-2F95091B5B4E}"/>
            </a:ext>
          </a:extLst>
        </xdr:cNvPr>
        <xdr:cNvSpPr/>
      </xdr:nvSpPr>
      <xdr:spPr>
        <a:xfrm>
          <a:off x="1831975" y="673100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606425</xdr:colOff>
      <xdr:row>3</xdr:row>
      <xdr:rowOff>165100</xdr:rowOff>
    </xdr:from>
    <xdr:to>
      <xdr:col>9</xdr:col>
      <xdr:colOff>174625</xdr:colOff>
      <xdr:row>4</xdr:row>
      <xdr:rowOff>101600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F4917A85-01E0-47E5-9A3E-2546716E6D9D}"/>
            </a:ext>
          </a:extLst>
        </xdr:cNvPr>
        <xdr:cNvSpPr/>
      </xdr:nvSpPr>
      <xdr:spPr>
        <a:xfrm>
          <a:off x="6521450" y="746125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44450</xdr:colOff>
      <xdr:row>4</xdr:row>
      <xdr:rowOff>0</xdr:rowOff>
    </xdr:from>
    <xdr:to>
      <xdr:col>9</xdr:col>
      <xdr:colOff>139700</xdr:colOff>
      <xdr:row>4</xdr:row>
      <xdr:rowOff>127508</xdr:rowOff>
    </xdr:to>
    <xdr:sp macro="" textlink="">
      <xdr:nvSpPr>
        <xdr:cNvPr id="20" name="Arrow: Up 19">
          <a:extLst>
            <a:ext uri="{FF2B5EF4-FFF2-40B4-BE49-F238E27FC236}">
              <a16:creationId xmlns:a16="http://schemas.microsoft.com/office/drawing/2014/main" id="{FAF2BF6E-7EAA-45B8-9857-FB4BFCB1FF63}"/>
            </a:ext>
          </a:extLst>
        </xdr:cNvPr>
        <xdr:cNvSpPr/>
      </xdr:nvSpPr>
      <xdr:spPr>
        <a:xfrm>
          <a:off x="1844675" y="1009650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50800</xdr:colOff>
      <xdr:row>14</xdr:row>
      <xdr:rowOff>31750</xdr:rowOff>
    </xdr:from>
    <xdr:to>
      <xdr:col>9</xdr:col>
      <xdr:colOff>146050</xdr:colOff>
      <xdr:row>14</xdr:row>
      <xdr:rowOff>159258</xdr:rowOff>
    </xdr:to>
    <xdr:sp macro="" textlink="">
      <xdr:nvSpPr>
        <xdr:cNvPr id="21" name="Arrow: Up 20">
          <a:extLst>
            <a:ext uri="{FF2B5EF4-FFF2-40B4-BE49-F238E27FC236}">
              <a16:creationId xmlns:a16="http://schemas.microsoft.com/office/drawing/2014/main" id="{88224B0E-F27D-4CD4-A65B-C25293C00123}"/>
            </a:ext>
          </a:extLst>
        </xdr:cNvPr>
        <xdr:cNvSpPr/>
      </xdr:nvSpPr>
      <xdr:spPr>
        <a:xfrm>
          <a:off x="1851025" y="1231900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5</xdr:row>
      <xdr:rowOff>31750</xdr:rowOff>
    </xdr:from>
    <xdr:to>
      <xdr:col>9</xdr:col>
      <xdr:colOff>133350</xdr:colOff>
      <xdr:row>5</xdr:row>
      <xdr:rowOff>178308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CC653C9D-8120-432A-93C1-78F6E95669C7}"/>
            </a:ext>
          </a:extLst>
        </xdr:cNvPr>
        <xdr:cNvSpPr/>
      </xdr:nvSpPr>
      <xdr:spPr>
        <a:xfrm>
          <a:off x="1838325" y="1422400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6</xdr:row>
      <xdr:rowOff>19050</xdr:rowOff>
    </xdr:from>
    <xdr:to>
      <xdr:col>9</xdr:col>
      <xdr:colOff>133350</xdr:colOff>
      <xdr:row>6</xdr:row>
      <xdr:rowOff>165608</xdr:rowOff>
    </xdr:to>
    <xdr:sp macro="" textlink="">
      <xdr:nvSpPr>
        <xdr:cNvPr id="23" name="Arrow: Down 22">
          <a:extLst>
            <a:ext uri="{FF2B5EF4-FFF2-40B4-BE49-F238E27FC236}">
              <a16:creationId xmlns:a16="http://schemas.microsoft.com/office/drawing/2014/main" id="{094128E5-7676-4DF4-94C0-913B2965F6CC}"/>
            </a:ext>
          </a:extLst>
        </xdr:cNvPr>
        <xdr:cNvSpPr/>
      </xdr:nvSpPr>
      <xdr:spPr>
        <a:xfrm>
          <a:off x="1838325" y="1600200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15</xdr:row>
      <xdr:rowOff>12700</xdr:rowOff>
    </xdr:from>
    <xdr:to>
      <xdr:col>9</xdr:col>
      <xdr:colOff>133350</xdr:colOff>
      <xdr:row>15</xdr:row>
      <xdr:rowOff>159258</xdr:rowOff>
    </xdr:to>
    <xdr:sp macro="" textlink="">
      <xdr:nvSpPr>
        <xdr:cNvPr id="24" name="Arrow: Down 23">
          <a:extLst>
            <a:ext uri="{FF2B5EF4-FFF2-40B4-BE49-F238E27FC236}">
              <a16:creationId xmlns:a16="http://schemas.microsoft.com/office/drawing/2014/main" id="{DE747D6C-04C7-432C-B7BC-582FDC7F3442}"/>
            </a:ext>
          </a:extLst>
        </xdr:cNvPr>
        <xdr:cNvSpPr/>
      </xdr:nvSpPr>
      <xdr:spPr>
        <a:xfrm>
          <a:off x="1838325" y="1784350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43051</xdr:colOff>
      <xdr:row>7</xdr:row>
      <xdr:rowOff>16144</xdr:rowOff>
    </xdr:from>
    <xdr:to>
      <xdr:col>9</xdr:col>
      <xdr:colOff>138301</xdr:colOff>
      <xdr:row>7</xdr:row>
      <xdr:rowOff>143652</xdr:rowOff>
    </xdr:to>
    <xdr:sp macro="" textlink="">
      <xdr:nvSpPr>
        <xdr:cNvPr id="25" name="Arrow: Up 24">
          <a:extLst>
            <a:ext uri="{FF2B5EF4-FFF2-40B4-BE49-F238E27FC236}">
              <a16:creationId xmlns:a16="http://schemas.microsoft.com/office/drawing/2014/main" id="{A167D31C-6680-4A7B-B878-956528EAC5E8}"/>
            </a:ext>
          </a:extLst>
        </xdr:cNvPr>
        <xdr:cNvSpPr/>
      </xdr:nvSpPr>
      <xdr:spPr>
        <a:xfrm>
          <a:off x="1843276" y="1978294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37670</xdr:colOff>
      <xdr:row>8</xdr:row>
      <xdr:rowOff>21525</xdr:rowOff>
    </xdr:from>
    <xdr:to>
      <xdr:col>9</xdr:col>
      <xdr:colOff>132920</xdr:colOff>
      <xdr:row>8</xdr:row>
      <xdr:rowOff>149033</xdr:rowOff>
    </xdr:to>
    <xdr:sp macro="" textlink="">
      <xdr:nvSpPr>
        <xdr:cNvPr id="26" name="Arrow: Up 25">
          <a:extLst>
            <a:ext uri="{FF2B5EF4-FFF2-40B4-BE49-F238E27FC236}">
              <a16:creationId xmlns:a16="http://schemas.microsoft.com/office/drawing/2014/main" id="{A647F414-8517-47BE-B0FE-818096323F9E}"/>
            </a:ext>
          </a:extLst>
        </xdr:cNvPr>
        <xdr:cNvSpPr/>
      </xdr:nvSpPr>
      <xdr:spPr>
        <a:xfrm>
          <a:off x="1837895" y="2174175"/>
          <a:ext cx="95250" cy="1275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32289</xdr:colOff>
      <xdr:row>9</xdr:row>
      <xdr:rowOff>21525</xdr:rowOff>
    </xdr:from>
    <xdr:to>
      <xdr:col>9</xdr:col>
      <xdr:colOff>210089</xdr:colOff>
      <xdr:row>9</xdr:row>
      <xdr:rowOff>148525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AB0560ED-DCED-4666-92DF-F3D41469ACFC}"/>
            </a:ext>
          </a:extLst>
        </xdr:cNvPr>
        <xdr:cNvSpPr/>
      </xdr:nvSpPr>
      <xdr:spPr>
        <a:xfrm>
          <a:off x="1832514" y="2364675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28629</xdr:colOff>
      <xdr:row>12</xdr:row>
      <xdr:rowOff>23247</xdr:rowOff>
    </xdr:from>
    <xdr:to>
      <xdr:col>9</xdr:col>
      <xdr:colOff>206429</xdr:colOff>
      <xdr:row>12</xdr:row>
      <xdr:rowOff>150247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D04449C2-9423-4C54-9719-D35BD33307BA}"/>
            </a:ext>
          </a:extLst>
        </xdr:cNvPr>
        <xdr:cNvSpPr/>
      </xdr:nvSpPr>
      <xdr:spPr>
        <a:xfrm>
          <a:off x="1828854" y="3128397"/>
          <a:ext cx="177800" cy="127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43051</xdr:colOff>
      <xdr:row>16</xdr:row>
      <xdr:rowOff>26907</xdr:rowOff>
    </xdr:from>
    <xdr:to>
      <xdr:col>9</xdr:col>
      <xdr:colOff>138301</xdr:colOff>
      <xdr:row>16</xdr:row>
      <xdr:rowOff>173465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1C34258F-123A-45E8-A6C6-B1DF86C4B14A}"/>
            </a:ext>
          </a:extLst>
        </xdr:cNvPr>
        <xdr:cNvSpPr/>
      </xdr:nvSpPr>
      <xdr:spPr>
        <a:xfrm>
          <a:off x="1843276" y="2560557"/>
          <a:ext cx="95250" cy="1465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48432</xdr:colOff>
      <xdr:row>14</xdr:row>
      <xdr:rowOff>43051</xdr:rowOff>
    </xdr:from>
    <xdr:to>
      <xdr:col>9</xdr:col>
      <xdr:colOff>143682</xdr:colOff>
      <xdr:row>15</xdr:row>
      <xdr:rowOff>6643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0D9572AD-650F-4AD6-A922-CE9A836ACEEC}"/>
            </a:ext>
          </a:extLst>
        </xdr:cNvPr>
        <xdr:cNvSpPr/>
      </xdr:nvSpPr>
      <xdr:spPr>
        <a:xfrm>
          <a:off x="1848657" y="2767201"/>
          <a:ext cx="95250" cy="154092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43051</xdr:colOff>
      <xdr:row>15</xdr:row>
      <xdr:rowOff>37670</xdr:rowOff>
    </xdr:from>
    <xdr:to>
      <xdr:col>9</xdr:col>
      <xdr:colOff>138301</xdr:colOff>
      <xdr:row>16</xdr:row>
      <xdr:rowOff>1261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9E45B2E4-508A-4360-9B53-C4A52F9326B7}"/>
            </a:ext>
          </a:extLst>
        </xdr:cNvPr>
        <xdr:cNvSpPr/>
      </xdr:nvSpPr>
      <xdr:spPr>
        <a:xfrm>
          <a:off x="1843276" y="2952320"/>
          <a:ext cx="95250" cy="15409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9B60-9C6E-44B8-8E81-1B4C885E7EC6}">
  <dimension ref="A2:F25"/>
  <sheetViews>
    <sheetView showGridLines="0" zoomScaleNormal="100" workbookViewId="0">
      <selection activeCell="G20" sqref="G20"/>
    </sheetView>
  </sheetViews>
  <sheetFormatPr defaultRowHeight="15" x14ac:dyDescent="0.25"/>
  <cols>
    <col min="1" max="1" width="4.5703125" style="1" customWidth="1"/>
    <col min="2" max="2" width="25.85546875" customWidth="1"/>
    <col min="3" max="3" width="8.140625" style="1" customWidth="1"/>
    <col min="4" max="4" width="18.140625" style="7" customWidth="1"/>
    <col min="5" max="5" width="29.5703125" style="1" customWidth="1"/>
    <col min="6" max="6" width="19.5703125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47</v>
      </c>
    </row>
    <row r="3" spans="1:6" x14ac:dyDescent="0.25">
      <c r="A3" s="3">
        <v>1</v>
      </c>
      <c r="B3" s="4" t="s">
        <v>5</v>
      </c>
      <c r="C3" s="3" t="s">
        <v>9</v>
      </c>
      <c r="D3" s="6" t="s">
        <v>40</v>
      </c>
      <c r="E3" s="3" t="s">
        <v>51</v>
      </c>
      <c r="F3" s="3" t="s">
        <v>48</v>
      </c>
    </row>
    <row r="4" spans="1:6" x14ac:dyDescent="0.25">
      <c r="A4" s="3">
        <v>2</v>
      </c>
      <c r="B4" s="4" t="s">
        <v>6</v>
      </c>
      <c r="C4" s="3" t="s">
        <v>9</v>
      </c>
      <c r="D4" s="6" t="s">
        <v>41</v>
      </c>
      <c r="E4" s="3" t="s">
        <v>50</v>
      </c>
      <c r="F4" s="3" t="s">
        <v>48</v>
      </c>
    </row>
    <row r="5" spans="1:6" x14ac:dyDescent="0.25">
      <c r="A5" s="3">
        <v>3</v>
      </c>
      <c r="B5" s="4" t="s">
        <v>7</v>
      </c>
      <c r="C5" s="3" t="s">
        <v>9</v>
      </c>
      <c r="D5" s="6" t="s">
        <v>42</v>
      </c>
      <c r="E5" s="3" t="s">
        <v>43</v>
      </c>
      <c r="F5" s="3" t="s">
        <v>48</v>
      </c>
    </row>
    <row r="6" spans="1:6" x14ac:dyDescent="0.25">
      <c r="A6" s="3">
        <v>4</v>
      </c>
      <c r="B6" s="4" t="s">
        <v>8</v>
      </c>
      <c r="C6" s="3" t="s">
        <v>9</v>
      </c>
      <c r="D6" s="6" t="s">
        <v>29</v>
      </c>
      <c r="E6" s="3" t="s">
        <v>52</v>
      </c>
      <c r="F6" s="3" t="s">
        <v>48</v>
      </c>
    </row>
    <row r="7" spans="1:6" x14ac:dyDescent="0.25">
      <c r="A7" s="3">
        <v>5</v>
      </c>
      <c r="B7" s="4" t="s">
        <v>10</v>
      </c>
      <c r="C7" s="3" t="s">
        <v>9</v>
      </c>
      <c r="D7" s="6" t="s">
        <v>32</v>
      </c>
      <c r="E7" s="3" t="s">
        <v>53</v>
      </c>
      <c r="F7" s="3" t="s">
        <v>48</v>
      </c>
    </row>
    <row r="8" spans="1:6" x14ac:dyDescent="0.25">
      <c r="A8" s="3">
        <v>6</v>
      </c>
      <c r="B8" s="4" t="s">
        <v>11</v>
      </c>
      <c r="C8" s="3" t="s">
        <v>9</v>
      </c>
      <c r="D8" s="6" t="s">
        <v>29</v>
      </c>
      <c r="E8" s="3" t="s">
        <v>45</v>
      </c>
      <c r="F8" s="3" t="s">
        <v>48</v>
      </c>
    </row>
    <row r="9" spans="1:6" x14ac:dyDescent="0.25">
      <c r="A9" s="3">
        <v>7</v>
      </c>
      <c r="B9" s="4" t="s">
        <v>12</v>
      </c>
      <c r="C9" s="3" t="s">
        <v>9</v>
      </c>
      <c r="D9" s="6" t="s">
        <v>28</v>
      </c>
      <c r="E9" s="3" t="s">
        <v>49</v>
      </c>
      <c r="F9" s="3" t="s">
        <v>48</v>
      </c>
    </row>
    <row r="10" spans="1:6" x14ac:dyDescent="0.25">
      <c r="A10" s="3">
        <v>8</v>
      </c>
      <c r="B10" s="4" t="s">
        <v>13</v>
      </c>
      <c r="C10" s="3" t="s">
        <v>9</v>
      </c>
      <c r="D10" s="6" t="s">
        <v>30</v>
      </c>
      <c r="E10" s="3" t="s">
        <v>54</v>
      </c>
      <c r="F10" s="3" t="s">
        <v>48</v>
      </c>
    </row>
    <row r="11" spans="1:6" x14ac:dyDescent="0.25">
      <c r="A11" s="3">
        <v>9</v>
      </c>
      <c r="B11" s="5" t="s">
        <v>26</v>
      </c>
      <c r="C11" s="3" t="s">
        <v>9</v>
      </c>
      <c r="D11" s="6" t="s">
        <v>31</v>
      </c>
      <c r="E11" s="3" t="s">
        <v>55</v>
      </c>
      <c r="F11" s="3" t="s">
        <v>48</v>
      </c>
    </row>
    <row r="12" spans="1:6" x14ac:dyDescent="0.25">
      <c r="A12" s="3">
        <v>10</v>
      </c>
      <c r="B12" s="4" t="s">
        <v>14</v>
      </c>
      <c r="C12" s="3" t="s">
        <v>9</v>
      </c>
      <c r="D12" s="6" t="s">
        <v>32</v>
      </c>
      <c r="E12" s="3" t="s">
        <v>46</v>
      </c>
      <c r="F12" s="3" t="s">
        <v>48</v>
      </c>
    </row>
    <row r="13" spans="1:6" x14ac:dyDescent="0.25">
      <c r="A13" s="3">
        <v>11</v>
      </c>
      <c r="B13" s="4" t="s">
        <v>15</v>
      </c>
      <c r="C13" s="3" t="s">
        <v>9</v>
      </c>
      <c r="D13" s="6" t="s">
        <v>33</v>
      </c>
      <c r="E13" s="3"/>
      <c r="F13" s="3" t="s">
        <v>48</v>
      </c>
    </row>
    <row r="14" spans="1:6" x14ac:dyDescent="0.25">
      <c r="A14" s="3">
        <v>12</v>
      </c>
      <c r="B14" s="4" t="s">
        <v>16</v>
      </c>
      <c r="C14" s="3" t="s">
        <v>9</v>
      </c>
      <c r="D14" s="6" t="s">
        <v>39</v>
      </c>
      <c r="E14" s="3" t="s">
        <v>46</v>
      </c>
      <c r="F14" s="3" t="s">
        <v>48</v>
      </c>
    </row>
    <row r="15" spans="1:6" x14ac:dyDescent="0.25">
      <c r="A15" s="3">
        <v>13</v>
      </c>
      <c r="B15" s="4" t="s">
        <v>17</v>
      </c>
      <c r="C15" s="3" t="s">
        <v>9</v>
      </c>
      <c r="D15" s="6" t="s">
        <v>34</v>
      </c>
      <c r="E15" s="3" t="s">
        <v>56</v>
      </c>
      <c r="F15" s="3" t="s">
        <v>48</v>
      </c>
    </row>
    <row r="16" spans="1:6" x14ac:dyDescent="0.25">
      <c r="A16" s="3">
        <v>14</v>
      </c>
      <c r="B16" s="4" t="s">
        <v>18</v>
      </c>
      <c r="C16" s="3" t="s">
        <v>9</v>
      </c>
      <c r="D16" s="6" t="s">
        <v>35</v>
      </c>
      <c r="E16" s="3" t="s">
        <v>78</v>
      </c>
      <c r="F16" s="3" t="s">
        <v>48</v>
      </c>
    </row>
    <row r="17" spans="1:6" x14ac:dyDescent="0.25">
      <c r="A17" s="3">
        <v>15</v>
      </c>
      <c r="B17" s="4" t="s">
        <v>19</v>
      </c>
      <c r="C17" s="3" t="s">
        <v>9</v>
      </c>
      <c r="D17" s="6" t="s">
        <v>32</v>
      </c>
      <c r="E17" s="3" t="s">
        <v>79</v>
      </c>
      <c r="F17" s="3" t="s">
        <v>48</v>
      </c>
    </row>
    <row r="18" spans="1:6" x14ac:dyDescent="0.25">
      <c r="A18" s="3">
        <v>16</v>
      </c>
      <c r="B18" s="4" t="s">
        <v>20</v>
      </c>
      <c r="C18" s="3" t="s">
        <v>9</v>
      </c>
      <c r="D18" s="6" t="s">
        <v>29</v>
      </c>
      <c r="E18" s="3" t="s">
        <v>80</v>
      </c>
      <c r="F18" s="3" t="s">
        <v>48</v>
      </c>
    </row>
    <row r="19" spans="1:6" x14ac:dyDescent="0.25">
      <c r="A19" s="3">
        <v>17</v>
      </c>
      <c r="B19" s="4" t="s">
        <v>21</v>
      </c>
      <c r="C19" s="3" t="s">
        <v>9</v>
      </c>
      <c r="D19" s="6" t="s">
        <v>32</v>
      </c>
      <c r="E19" s="3" t="s">
        <v>86</v>
      </c>
      <c r="F19" s="3" t="s">
        <v>48</v>
      </c>
    </row>
    <row r="20" spans="1:6" x14ac:dyDescent="0.25">
      <c r="A20" s="3">
        <v>18</v>
      </c>
      <c r="B20" s="4" t="s">
        <v>22</v>
      </c>
      <c r="C20" s="3" t="s">
        <v>9</v>
      </c>
      <c r="D20" s="6" t="s">
        <v>36</v>
      </c>
      <c r="E20" s="3" t="s">
        <v>87</v>
      </c>
      <c r="F20" s="3" t="s">
        <v>48</v>
      </c>
    </row>
    <row r="21" spans="1:6" x14ac:dyDescent="0.25">
      <c r="A21" s="3">
        <v>19</v>
      </c>
      <c r="B21" s="4" t="s">
        <v>23</v>
      </c>
      <c r="C21" s="3" t="s">
        <v>9</v>
      </c>
      <c r="D21" s="6" t="s">
        <v>37</v>
      </c>
      <c r="E21" s="3" t="s">
        <v>44</v>
      </c>
      <c r="F21" s="3" t="s">
        <v>48</v>
      </c>
    </row>
    <row r="22" spans="1:6" x14ac:dyDescent="0.25">
      <c r="A22" s="3">
        <v>20</v>
      </c>
      <c r="B22" s="4" t="s">
        <v>24</v>
      </c>
      <c r="C22" s="3" t="s">
        <v>9</v>
      </c>
      <c r="D22" s="6" t="s">
        <v>32</v>
      </c>
      <c r="E22" s="3"/>
      <c r="F22" s="3" t="s">
        <v>48</v>
      </c>
    </row>
    <row r="23" spans="1:6" x14ac:dyDescent="0.25">
      <c r="A23" s="3">
        <v>21</v>
      </c>
      <c r="B23" s="4" t="s">
        <v>25</v>
      </c>
      <c r="C23" s="3" t="s">
        <v>9</v>
      </c>
      <c r="D23" s="6" t="s">
        <v>32</v>
      </c>
      <c r="E23" s="3" t="s">
        <v>88</v>
      </c>
      <c r="F23" s="3" t="s">
        <v>48</v>
      </c>
    </row>
    <row r="24" spans="1:6" x14ac:dyDescent="0.25">
      <c r="A24" s="3">
        <v>22</v>
      </c>
      <c r="B24" s="4" t="s">
        <v>27</v>
      </c>
      <c r="C24" s="3" t="s">
        <v>9</v>
      </c>
      <c r="D24" s="6" t="s">
        <v>38</v>
      </c>
      <c r="E24" s="3" t="s">
        <v>89</v>
      </c>
      <c r="F24" s="3" t="s">
        <v>48</v>
      </c>
    </row>
    <row r="25" spans="1:6" x14ac:dyDescent="0.25">
      <c r="F2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FA19-8B7A-4CEE-A71F-807A4A4F0C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7E84-834E-4246-83EC-C32F421A8B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6D1A-BE90-4006-A338-84DE72CD49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9172-1E8E-4C36-9910-339AB7F167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83B3-5123-4515-9E16-E9E0034E8B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E30E-BE8E-4559-8B25-A574773644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B5B-7BF7-4F17-B711-5FEC6B9BCC89}">
  <dimension ref="A1:H37"/>
  <sheetViews>
    <sheetView workbookViewId="0">
      <selection activeCell="D38" sqref="D38"/>
    </sheetView>
  </sheetViews>
  <sheetFormatPr defaultRowHeight="15" x14ac:dyDescent="0.25"/>
  <cols>
    <col min="1" max="1" width="6.7109375" customWidth="1"/>
    <col min="2" max="2" width="37" customWidth="1"/>
    <col min="3" max="4" width="19.42578125" customWidth="1"/>
  </cols>
  <sheetData>
    <row r="1" spans="1:8" x14ac:dyDescent="0.25">
      <c r="A1" s="38" t="s">
        <v>208</v>
      </c>
      <c r="B1" s="39"/>
      <c r="G1" s="39" t="s">
        <v>215</v>
      </c>
      <c r="H1" s="39"/>
    </row>
    <row r="2" spans="1:8" x14ac:dyDescent="0.25">
      <c r="A2" t="s">
        <v>209</v>
      </c>
      <c r="G2" t="s">
        <v>216</v>
      </c>
    </row>
    <row r="3" spans="1:8" x14ac:dyDescent="0.25">
      <c r="A3" t="s">
        <v>210</v>
      </c>
    </row>
    <row r="4" spans="1:8" x14ac:dyDescent="0.25">
      <c r="A4" t="s">
        <v>211</v>
      </c>
    </row>
    <row r="6" spans="1:8" x14ac:dyDescent="0.25">
      <c r="A6" s="40" t="s">
        <v>0</v>
      </c>
      <c r="B6" s="40" t="s">
        <v>172</v>
      </c>
      <c r="C6" s="40" t="s">
        <v>212</v>
      </c>
      <c r="D6" s="40" t="s">
        <v>213</v>
      </c>
    </row>
    <row r="7" spans="1:8" x14ac:dyDescent="0.25">
      <c r="A7" s="31">
        <v>1</v>
      </c>
      <c r="B7" s="26" t="s">
        <v>173</v>
      </c>
      <c r="C7" s="31">
        <v>75</v>
      </c>
      <c r="D7" s="32">
        <v>80</v>
      </c>
    </row>
    <row r="8" spans="1:8" x14ac:dyDescent="0.25">
      <c r="A8" s="31">
        <v>2</v>
      </c>
      <c r="B8" s="26" t="s">
        <v>6</v>
      </c>
      <c r="C8" s="31">
        <v>80</v>
      </c>
      <c r="D8" s="32">
        <v>90</v>
      </c>
    </row>
    <row r="9" spans="1:8" x14ac:dyDescent="0.25">
      <c r="A9" s="31">
        <v>3</v>
      </c>
      <c r="B9" s="26" t="s">
        <v>7</v>
      </c>
      <c r="C9" s="31">
        <v>90</v>
      </c>
      <c r="D9" s="32">
        <v>100</v>
      </c>
    </row>
    <row r="10" spans="1:8" x14ac:dyDescent="0.25">
      <c r="A10" s="31">
        <v>4</v>
      </c>
      <c r="B10" s="26" t="s">
        <v>8</v>
      </c>
      <c r="C10" s="31">
        <v>95</v>
      </c>
      <c r="D10" s="32">
        <v>95</v>
      </c>
    </row>
    <row r="11" spans="1:8" x14ac:dyDescent="0.25">
      <c r="A11" s="31">
        <v>5</v>
      </c>
      <c r="B11" s="26" t="s">
        <v>174</v>
      </c>
      <c r="C11" s="31">
        <v>90</v>
      </c>
      <c r="D11" s="32">
        <v>80</v>
      </c>
    </row>
    <row r="12" spans="1:8" x14ac:dyDescent="0.25">
      <c r="A12" s="31">
        <v>6</v>
      </c>
      <c r="B12" s="26" t="s">
        <v>130</v>
      </c>
      <c r="C12" s="31">
        <v>80</v>
      </c>
      <c r="D12" s="32">
        <v>90</v>
      </c>
    </row>
    <row r="13" spans="1:8" x14ac:dyDescent="0.25">
      <c r="A13" s="31">
        <v>7</v>
      </c>
      <c r="B13" s="26" t="s">
        <v>175</v>
      </c>
      <c r="C13" s="31">
        <v>75</v>
      </c>
      <c r="D13" s="32">
        <v>75</v>
      </c>
    </row>
    <row r="14" spans="1:8" x14ac:dyDescent="0.25">
      <c r="A14" s="31">
        <v>8</v>
      </c>
      <c r="B14" s="26" t="s">
        <v>13</v>
      </c>
      <c r="C14" s="31">
        <v>75</v>
      </c>
      <c r="D14" s="32">
        <v>75</v>
      </c>
    </row>
    <row r="15" spans="1:8" x14ac:dyDescent="0.25">
      <c r="A15" s="31">
        <v>9</v>
      </c>
      <c r="B15" s="26" t="s">
        <v>131</v>
      </c>
      <c r="C15" s="31">
        <v>80</v>
      </c>
      <c r="D15" s="32">
        <v>95</v>
      </c>
    </row>
    <row r="16" spans="1:8" x14ac:dyDescent="0.25">
      <c r="A16" s="31">
        <v>10</v>
      </c>
      <c r="B16" s="26" t="s">
        <v>132</v>
      </c>
      <c r="C16" s="31">
        <v>80</v>
      </c>
      <c r="D16" s="32">
        <v>90</v>
      </c>
    </row>
    <row r="17" spans="1:4" x14ac:dyDescent="0.25">
      <c r="A17" s="31">
        <v>11</v>
      </c>
      <c r="B17" s="26" t="s">
        <v>176</v>
      </c>
      <c r="C17" s="31">
        <v>90</v>
      </c>
      <c r="D17" s="32">
        <v>90</v>
      </c>
    </row>
    <row r="18" spans="1:4" x14ac:dyDescent="0.25">
      <c r="A18" s="31">
        <v>12</v>
      </c>
      <c r="B18" s="26" t="s">
        <v>177</v>
      </c>
      <c r="C18" s="31">
        <v>95</v>
      </c>
      <c r="D18" s="32">
        <v>80</v>
      </c>
    </row>
    <row r="19" spans="1:4" x14ac:dyDescent="0.25">
      <c r="A19" s="31">
        <v>13</v>
      </c>
      <c r="B19" s="26" t="s">
        <v>178</v>
      </c>
      <c r="C19" s="31">
        <v>90</v>
      </c>
      <c r="D19" s="32">
        <v>80</v>
      </c>
    </row>
    <row r="20" spans="1:4" x14ac:dyDescent="0.25">
      <c r="A20" s="31">
        <v>14</v>
      </c>
      <c r="B20" s="26" t="s">
        <v>180</v>
      </c>
      <c r="C20" s="31">
        <v>80</v>
      </c>
      <c r="D20" s="32">
        <v>75</v>
      </c>
    </row>
    <row r="21" spans="1:4" x14ac:dyDescent="0.25">
      <c r="A21" s="31">
        <v>15</v>
      </c>
      <c r="B21" s="26" t="s">
        <v>179</v>
      </c>
      <c r="C21" s="31">
        <v>80</v>
      </c>
      <c r="D21" s="32">
        <v>95</v>
      </c>
    </row>
    <row r="22" spans="1:4" x14ac:dyDescent="0.25">
      <c r="A22" s="31">
        <v>16</v>
      </c>
      <c r="B22" s="26" t="s">
        <v>181</v>
      </c>
      <c r="C22" s="31">
        <v>75</v>
      </c>
      <c r="D22" s="32">
        <v>90</v>
      </c>
    </row>
    <row r="23" spans="1:4" x14ac:dyDescent="0.25">
      <c r="A23" s="31">
        <v>17</v>
      </c>
      <c r="B23" s="26" t="s">
        <v>182</v>
      </c>
      <c r="C23" s="31">
        <v>95</v>
      </c>
      <c r="D23" s="32">
        <v>75</v>
      </c>
    </row>
    <row r="24" spans="1:4" x14ac:dyDescent="0.25">
      <c r="A24" s="31">
        <v>18</v>
      </c>
      <c r="B24" s="26" t="s">
        <v>183</v>
      </c>
      <c r="C24" s="31">
        <v>90</v>
      </c>
      <c r="D24" s="32">
        <v>95</v>
      </c>
    </row>
    <row r="25" spans="1:4" x14ac:dyDescent="0.25">
      <c r="A25" s="31">
        <v>19</v>
      </c>
      <c r="B25" s="26" t="s">
        <v>23</v>
      </c>
      <c r="C25" s="31">
        <v>80</v>
      </c>
      <c r="D25" s="32">
        <v>80</v>
      </c>
    </row>
    <row r="26" spans="1:4" x14ac:dyDescent="0.25">
      <c r="A26" s="31">
        <v>20</v>
      </c>
      <c r="B26" s="26" t="s">
        <v>184</v>
      </c>
      <c r="C26" s="31">
        <v>75</v>
      </c>
      <c r="D26" s="32">
        <v>90</v>
      </c>
    </row>
    <row r="27" spans="1:4" x14ac:dyDescent="0.25">
      <c r="A27" s="31">
        <v>21</v>
      </c>
      <c r="B27" s="26" t="s">
        <v>25</v>
      </c>
      <c r="C27" s="31">
        <v>75</v>
      </c>
      <c r="D27" s="32">
        <v>95</v>
      </c>
    </row>
    <row r="28" spans="1:4" x14ac:dyDescent="0.25">
      <c r="A28" s="31">
        <v>22</v>
      </c>
      <c r="B28" s="26" t="s">
        <v>185</v>
      </c>
      <c r="C28" s="31">
        <v>90</v>
      </c>
      <c r="D28" s="32">
        <v>80</v>
      </c>
    </row>
    <row r="29" spans="1:4" x14ac:dyDescent="0.25">
      <c r="C29" s="76">
        <f>COUNT(C7:C28)</f>
        <v>22</v>
      </c>
      <c r="D29" s="76">
        <f>COUNT(C7:D28)</f>
        <v>44</v>
      </c>
    </row>
    <row r="30" spans="1:4" x14ac:dyDescent="0.25">
      <c r="B30" s="105" t="s">
        <v>217</v>
      </c>
      <c r="C30" s="76"/>
      <c r="D30" s="76"/>
    </row>
    <row r="31" spans="1:4" x14ac:dyDescent="0.25">
      <c r="B31" s="105"/>
      <c r="C31" s="76"/>
      <c r="D31" s="76"/>
    </row>
    <row r="32" spans="1:4" x14ac:dyDescent="0.25">
      <c r="B32" s="105"/>
      <c r="C32" s="76"/>
      <c r="D32" s="76"/>
    </row>
    <row r="33" spans="3:6" ht="15" customHeight="1" x14ac:dyDescent="0.25">
      <c r="D33" s="106" t="s">
        <v>218</v>
      </c>
      <c r="E33" s="106"/>
      <c r="F33" s="106"/>
    </row>
    <row r="34" spans="3:6" x14ac:dyDescent="0.25">
      <c r="D34" s="106"/>
      <c r="E34" s="106"/>
      <c r="F34" s="106"/>
    </row>
    <row r="35" spans="3:6" x14ac:dyDescent="0.25">
      <c r="D35" s="106"/>
      <c r="E35" s="106"/>
      <c r="F35" s="106"/>
    </row>
    <row r="37" spans="3:6" x14ac:dyDescent="0.25">
      <c r="C37" t="s">
        <v>7</v>
      </c>
      <c r="D37">
        <f>VLOOKUP(C37,B7:C28,2,FALSE)</f>
        <v>90</v>
      </c>
    </row>
  </sheetData>
  <mergeCells count="4">
    <mergeCell ref="C29:C32"/>
    <mergeCell ref="D29:D32"/>
    <mergeCell ref="B30:B32"/>
    <mergeCell ref="D33:F35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FC18-2E08-4AED-B120-A042CC8485EA}">
  <dimension ref="A1:C17"/>
  <sheetViews>
    <sheetView workbookViewId="0">
      <selection activeCell="A2" sqref="A2:C17"/>
    </sheetView>
  </sheetViews>
  <sheetFormatPr defaultRowHeight="15" x14ac:dyDescent="0.25"/>
  <cols>
    <col min="1" max="1" width="15.7109375" customWidth="1"/>
    <col min="2" max="2" width="18.42578125" customWidth="1"/>
  </cols>
  <sheetData>
    <row r="1" spans="1:3" s="42" customFormat="1" x14ac:dyDescent="0.25">
      <c r="A1" s="42" t="s">
        <v>227</v>
      </c>
    </row>
    <row r="2" spans="1:3" x14ac:dyDescent="0.25">
      <c r="A2" s="43" t="s">
        <v>219</v>
      </c>
      <c r="B2" s="44" t="s">
        <v>220</v>
      </c>
      <c r="C2" s="45" t="s">
        <v>221</v>
      </c>
    </row>
    <row r="3" spans="1:3" x14ac:dyDescent="0.25">
      <c r="A3" s="46">
        <v>44805</v>
      </c>
      <c r="B3" s="10" t="s">
        <v>225</v>
      </c>
      <c r="C3" s="47">
        <v>10</v>
      </c>
    </row>
    <row r="4" spans="1:3" x14ac:dyDescent="0.25">
      <c r="A4" s="46">
        <v>44806</v>
      </c>
      <c r="B4" s="42" t="s">
        <v>225</v>
      </c>
      <c r="C4" s="47">
        <v>10</v>
      </c>
    </row>
    <row r="5" spans="1:3" x14ac:dyDescent="0.25">
      <c r="A5" s="46">
        <v>44807</v>
      </c>
      <c r="B5" s="42" t="s">
        <v>225</v>
      </c>
      <c r="C5" s="47">
        <v>20</v>
      </c>
    </row>
    <row r="6" spans="1:3" x14ac:dyDescent="0.25">
      <c r="A6" s="46">
        <v>44808</v>
      </c>
      <c r="B6" s="42" t="s">
        <v>224</v>
      </c>
      <c r="C6" s="47">
        <v>20</v>
      </c>
    </row>
    <row r="7" spans="1:3" x14ac:dyDescent="0.25">
      <c r="A7" s="46">
        <v>44809</v>
      </c>
      <c r="B7" s="42" t="s">
        <v>224</v>
      </c>
      <c r="C7" s="47">
        <v>10</v>
      </c>
    </row>
    <row r="8" spans="1:3" x14ac:dyDescent="0.25">
      <c r="A8" s="46">
        <v>44810</v>
      </c>
      <c r="B8" s="42" t="s">
        <v>222</v>
      </c>
      <c r="C8" s="47">
        <v>50</v>
      </c>
    </row>
    <row r="9" spans="1:3" x14ac:dyDescent="0.25">
      <c r="A9" s="46">
        <v>44811</v>
      </c>
      <c r="B9" s="42" t="s">
        <v>222</v>
      </c>
      <c r="C9" s="47">
        <v>25</v>
      </c>
    </row>
    <row r="10" spans="1:3" x14ac:dyDescent="0.25">
      <c r="A10" s="46">
        <v>44812</v>
      </c>
      <c r="B10" s="42" t="s">
        <v>222</v>
      </c>
      <c r="C10" s="47">
        <v>50</v>
      </c>
    </row>
    <row r="11" spans="1:3" x14ac:dyDescent="0.25">
      <c r="A11" s="46">
        <v>44813</v>
      </c>
      <c r="B11" s="42" t="s">
        <v>222</v>
      </c>
      <c r="C11" s="47">
        <v>100</v>
      </c>
    </row>
    <row r="12" spans="1:3" x14ac:dyDescent="0.25">
      <c r="A12" s="46">
        <v>44814</v>
      </c>
      <c r="B12" s="42" t="s">
        <v>222</v>
      </c>
      <c r="C12" s="47">
        <v>150</v>
      </c>
    </row>
    <row r="13" spans="1:3" x14ac:dyDescent="0.25">
      <c r="A13" s="46">
        <v>44815</v>
      </c>
      <c r="B13" s="10" t="s">
        <v>222</v>
      </c>
      <c r="C13" s="47">
        <v>35</v>
      </c>
    </row>
    <row r="14" spans="1:3" x14ac:dyDescent="0.25">
      <c r="A14" s="46">
        <v>44816</v>
      </c>
      <c r="B14" s="42" t="s">
        <v>223</v>
      </c>
      <c r="C14" s="47">
        <v>30</v>
      </c>
    </row>
    <row r="15" spans="1:3" x14ac:dyDescent="0.25">
      <c r="A15" s="46">
        <v>44817</v>
      </c>
      <c r="B15" s="42" t="s">
        <v>223</v>
      </c>
      <c r="C15" s="47">
        <v>50</v>
      </c>
    </row>
    <row r="16" spans="1:3" x14ac:dyDescent="0.25">
      <c r="A16" s="46">
        <v>44818</v>
      </c>
      <c r="B16" s="42" t="s">
        <v>223</v>
      </c>
      <c r="C16" s="47">
        <v>10</v>
      </c>
    </row>
    <row r="17" spans="1:3" x14ac:dyDescent="0.25">
      <c r="A17" s="48">
        <v>44819</v>
      </c>
      <c r="B17" s="49" t="s">
        <v>223</v>
      </c>
      <c r="C17" s="50">
        <v>20</v>
      </c>
    </row>
  </sheetData>
  <autoFilter ref="A2:C17" xr:uid="{A122FC18-2E08-4AED-B120-A042CC8485EA}">
    <sortState xmlns:xlrd2="http://schemas.microsoft.com/office/spreadsheetml/2017/richdata2" ref="A3:C17">
      <sortCondition ref="A2:A17"/>
    </sortState>
  </autoFilter>
  <sortState xmlns:xlrd2="http://schemas.microsoft.com/office/spreadsheetml/2017/richdata2" ref="B3:B17">
    <sortCondition ref="B3:B1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98B-A0A6-49E5-AEE5-F5DF6FFD897A}">
  <dimension ref="A1:C17"/>
  <sheetViews>
    <sheetView workbookViewId="0">
      <selection activeCell="E3" sqref="E3"/>
    </sheetView>
  </sheetViews>
  <sheetFormatPr defaultRowHeight="15" x14ac:dyDescent="0.25"/>
  <cols>
    <col min="1" max="1" width="11.140625" customWidth="1"/>
  </cols>
  <sheetData>
    <row r="1" spans="1:3" x14ac:dyDescent="0.25">
      <c r="A1" s="21" t="s">
        <v>226</v>
      </c>
    </row>
    <row r="2" spans="1:3" x14ac:dyDescent="0.25">
      <c r="A2" s="43" t="s">
        <v>219</v>
      </c>
      <c r="B2" s="44" t="s">
        <v>220</v>
      </c>
      <c r="C2" s="45" t="s">
        <v>221</v>
      </c>
    </row>
    <row r="3" spans="1:3" x14ac:dyDescent="0.25">
      <c r="A3" s="46">
        <v>44819</v>
      </c>
      <c r="B3" s="10" t="s">
        <v>225</v>
      </c>
      <c r="C3" s="47">
        <v>10</v>
      </c>
    </row>
    <row r="4" spans="1:3" x14ac:dyDescent="0.25">
      <c r="A4" s="46">
        <v>44818</v>
      </c>
      <c r="B4" s="42" t="s">
        <v>225</v>
      </c>
      <c r="C4" s="47">
        <v>10</v>
      </c>
    </row>
    <row r="5" spans="1:3" x14ac:dyDescent="0.25">
      <c r="A5" s="46">
        <v>44817</v>
      </c>
      <c r="B5" s="42" t="s">
        <v>225</v>
      </c>
      <c r="C5" s="47">
        <v>20</v>
      </c>
    </row>
    <row r="6" spans="1:3" x14ac:dyDescent="0.25">
      <c r="A6" s="46">
        <v>44816</v>
      </c>
      <c r="B6" s="42" t="s">
        <v>224</v>
      </c>
      <c r="C6" s="47">
        <v>20</v>
      </c>
    </row>
    <row r="7" spans="1:3" x14ac:dyDescent="0.25">
      <c r="A7" s="46">
        <v>44815</v>
      </c>
      <c r="B7" s="42" t="s">
        <v>224</v>
      </c>
      <c r="C7" s="47">
        <v>10</v>
      </c>
    </row>
    <row r="8" spans="1:3" x14ac:dyDescent="0.25">
      <c r="A8" s="46">
        <v>44814</v>
      </c>
      <c r="B8" s="42" t="s">
        <v>222</v>
      </c>
      <c r="C8" s="47">
        <v>50</v>
      </c>
    </row>
    <row r="9" spans="1:3" x14ac:dyDescent="0.25">
      <c r="A9" s="46">
        <v>44813</v>
      </c>
      <c r="B9" s="42" t="s">
        <v>222</v>
      </c>
      <c r="C9" s="47">
        <v>25</v>
      </c>
    </row>
    <row r="10" spans="1:3" x14ac:dyDescent="0.25">
      <c r="A10" s="46">
        <v>44812</v>
      </c>
      <c r="B10" s="42" t="s">
        <v>222</v>
      </c>
      <c r="C10" s="47">
        <v>50</v>
      </c>
    </row>
    <row r="11" spans="1:3" x14ac:dyDescent="0.25">
      <c r="A11" s="46">
        <v>44811</v>
      </c>
      <c r="B11" s="42" t="s">
        <v>222</v>
      </c>
      <c r="C11" s="47">
        <v>100</v>
      </c>
    </row>
    <row r="12" spans="1:3" x14ac:dyDescent="0.25">
      <c r="A12" s="46">
        <v>44810</v>
      </c>
      <c r="B12" s="42" t="s">
        <v>222</v>
      </c>
      <c r="C12" s="47">
        <v>150</v>
      </c>
    </row>
    <row r="13" spans="1:3" x14ac:dyDescent="0.25">
      <c r="A13" s="46">
        <v>44809</v>
      </c>
      <c r="B13" s="10" t="s">
        <v>222</v>
      </c>
      <c r="C13" s="47">
        <v>35</v>
      </c>
    </row>
    <row r="14" spans="1:3" x14ac:dyDescent="0.25">
      <c r="A14" s="46">
        <v>44808</v>
      </c>
      <c r="B14" s="42" t="s">
        <v>223</v>
      </c>
      <c r="C14" s="47">
        <v>30</v>
      </c>
    </row>
    <row r="15" spans="1:3" x14ac:dyDescent="0.25">
      <c r="A15" s="46">
        <v>44807</v>
      </c>
      <c r="B15" s="42" t="s">
        <v>223</v>
      </c>
      <c r="C15" s="47">
        <v>50</v>
      </c>
    </row>
    <row r="16" spans="1:3" x14ac:dyDescent="0.25">
      <c r="A16" s="46">
        <v>44806</v>
      </c>
      <c r="B16" s="42" t="s">
        <v>223</v>
      </c>
      <c r="C16" s="47">
        <v>10</v>
      </c>
    </row>
    <row r="17" spans="1:3" x14ac:dyDescent="0.25">
      <c r="A17" s="48">
        <v>44805</v>
      </c>
      <c r="B17" s="49" t="s">
        <v>223</v>
      </c>
      <c r="C17" s="50">
        <v>20</v>
      </c>
    </row>
  </sheetData>
  <autoFilter ref="A2:C17" xr:uid="{0DC5498B-A0A6-49E5-AEE5-F5DF6FFD897A}"/>
  <sortState xmlns:xlrd2="http://schemas.microsoft.com/office/spreadsheetml/2017/richdata2" ref="A3:A17">
    <sortCondition descending="1" ref="A3:A17"/>
  </sortState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301-EF4C-4B1C-A5BD-AF5454ACB9F2}">
  <dimension ref="A1:I23"/>
  <sheetViews>
    <sheetView topLeftCell="A4" workbookViewId="0">
      <selection activeCell="B4" sqref="B4"/>
    </sheetView>
  </sheetViews>
  <sheetFormatPr defaultRowHeight="15" x14ac:dyDescent="0.25"/>
  <cols>
    <col min="1" max="1" width="18.42578125" customWidth="1"/>
    <col min="7" max="7" width="11.7109375" customWidth="1"/>
    <col min="9" max="9" width="14.140625" customWidth="1"/>
  </cols>
  <sheetData>
    <row r="1" spans="1:9" x14ac:dyDescent="0.25">
      <c r="A1" s="21" t="s">
        <v>229</v>
      </c>
      <c r="B1" s="21"/>
      <c r="C1" s="21"/>
      <c r="D1" s="21"/>
      <c r="E1" s="21"/>
      <c r="F1" s="21"/>
    </row>
    <row r="2" spans="1:9" x14ac:dyDescent="0.25">
      <c r="A2" s="51"/>
      <c r="B2" s="51"/>
      <c r="C2" s="51"/>
    </row>
    <row r="3" spans="1:9" x14ac:dyDescent="0.25">
      <c r="A3" s="43" t="s">
        <v>219</v>
      </c>
      <c r="B3" s="44" t="s">
        <v>220</v>
      </c>
      <c r="C3" s="45" t="s">
        <v>221</v>
      </c>
      <c r="F3" s="21" t="s">
        <v>228</v>
      </c>
    </row>
    <row r="4" spans="1:9" x14ac:dyDescent="0.25">
      <c r="A4" s="46">
        <v>44818</v>
      </c>
      <c r="B4" s="52" t="s">
        <v>225</v>
      </c>
      <c r="C4" s="53">
        <v>10</v>
      </c>
    </row>
    <row r="5" spans="1:9" x14ac:dyDescent="0.25">
      <c r="A5" s="46">
        <v>44811</v>
      </c>
      <c r="B5" s="52" t="s">
        <v>225</v>
      </c>
      <c r="C5" s="53">
        <v>25</v>
      </c>
    </row>
    <row r="6" spans="1:9" x14ac:dyDescent="0.25">
      <c r="A6" s="46">
        <v>44817</v>
      </c>
      <c r="B6" s="52" t="s">
        <v>225</v>
      </c>
      <c r="C6" s="53">
        <v>50</v>
      </c>
    </row>
    <row r="7" spans="1:9" x14ac:dyDescent="0.25">
      <c r="A7" s="46">
        <v>44808</v>
      </c>
      <c r="B7" s="52" t="s">
        <v>224</v>
      </c>
      <c r="C7" s="53">
        <v>20</v>
      </c>
    </row>
    <row r="8" spans="1:9" x14ac:dyDescent="0.25">
      <c r="A8" s="46">
        <v>44815</v>
      </c>
      <c r="B8" s="42" t="s">
        <v>224</v>
      </c>
      <c r="C8" s="47">
        <v>35</v>
      </c>
      <c r="G8" s="43" t="s">
        <v>219</v>
      </c>
      <c r="H8" s="44" t="s">
        <v>220</v>
      </c>
      <c r="I8" s="45" t="s">
        <v>221</v>
      </c>
    </row>
    <row r="9" spans="1:9" x14ac:dyDescent="0.25">
      <c r="A9" s="46">
        <v>44805</v>
      </c>
      <c r="B9" s="42" t="s">
        <v>222</v>
      </c>
      <c r="C9" s="47">
        <v>10</v>
      </c>
      <c r="G9" s="46">
        <v>44814</v>
      </c>
      <c r="H9" s="10" t="s">
        <v>222</v>
      </c>
      <c r="I9" s="47">
        <v>150</v>
      </c>
    </row>
    <row r="10" spans="1:9" x14ac:dyDescent="0.25">
      <c r="A10" s="46">
        <v>44807</v>
      </c>
      <c r="B10" s="42" t="s">
        <v>222</v>
      </c>
      <c r="C10" s="47">
        <v>20</v>
      </c>
      <c r="G10" s="46">
        <v>44813</v>
      </c>
      <c r="H10" s="42" t="s">
        <v>222</v>
      </c>
      <c r="I10" s="47">
        <v>100</v>
      </c>
    </row>
    <row r="11" spans="1:9" x14ac:dyDescent="0.25">
      <c r="A11" s="46">
        <v>44819</v>
      </c>
      <c r="B11" s="10" t="s">
        <v>222</v>
      </c>
      <c r="C11" s="47">
        <v>20</v>
      </c>
      <c r="G11" s="46">
        <v>44817</v>
      </c>
      <c r="H11" s="42" t="s">
        <v>225</v>
      </c>
      <c r="I11" s="47">
        <v>50</v>
      </c>
    </row>
    <row r="12" spans="1:9" x14ac:dyDescent="0.25">
      <c r="A12" s="46">
        <v>44810</v>
      </c>
      <c r="B12" s="42" t="s">
        <v>222</v>
      </c>
      <c r="C12" s="47">
        <v>50</v>
      </c>
      <c r="G12" s="46">
        <v>44810</v>
      </c>
      <c r="H12" s="42" t="s">
        <v>222</v>
      </c>
      <c r="I12" s="47">
        <v>50</v>
      </c>
    </row>
    <row r="13" spans="1:9" x14ac:dyDescent="0.25">
      <c r="A13" s="46">
        <v>44813</v>
      </c>
      <c r="B13" s="42" t="s">
        <v>222</v>
      </c>
      <c r="C13" s="47">
        <v>100</v>
      </c>
      <c r="G13" s="46">
        <v>44812</v>
      </c>
      <c r="H13" s="10" t="s">
        <v>223</v>
      </c>
      <c r="I13" s="47">
        <v>50</v>
      </c>
    </row>
    <row r="14" spans="1:9" x14ac:dyDescent="0.25">
      <c r="A14" s="46">
        <v>44814</v>
      </c>
      <c r="B14" s="10" t="s">
        <v>222</v>
      </c>
      <c r="C14" s="47">
        <v>150</v>
      </c>
      <c r="G14" s="46">
        <v>44815</v>
      </c>
      <c r="H14" s="42" t="s">
        <v>224</v>
      </c>
      <c r="I14" s="47">
        <v>35</v>
      </c>
    </row>
    <row r="15" spans="1:9" x14ac:dyDescent="0.25">
      <c r="A15" s="46">
        <v>44806</v>
      </c>
      <c r="B15" s="42" t="s">
        <v>223</v>
      </c>
      <c r="C15" s="47">
        <v>10</v>
      </c>
      <c r="G15" s="46">
        <v>44816</v>
      </c>
      <c r="H15" s="10" t="s">
        <v>223</v>
      </c>
      <c r="I15" s="47">
        <v>30</v>
      </c>
    </row>
    <row r="16" spans="1:9" x14ac:dyDescent="0.25">
      <c r="A16" s="46">
        <v>44809</v>
      </c>
      <c r="B16" s="42" t="s">
        <v>223</v>
      </c>
      <c r="C16" s="47">
        <v>10</v>
      </c>
      <c r="G16" s="46">
        <v>44811</v>
      </c>
      <c r="H16" s="42" t="s">
        <v>225</v>
      </c>
      <c r="I16" s="47">
        <v>25</v>
      </c>
    </row>
    <row r="17" spans="1:9" x14ac:dyDescent="0.25">
      <c r="A17" s="46">
        <v>44816</v>
      </c>
      <c r="B17" s="10" t="s">
        <v>223</v>
      </c>
      <c r="C17" s="47">
        <v>30</v>
      </c>
      <c r="G17" s="46">
        <v>44808</v>
      </c>
      <c r="H17" s="42" t="s">
        <v>224</v>
      </c>
      <c r="I17" s="47">
        <v>20</v>
      </c>
    </row>
    <row r="18" spans="1:9" x14ac:dyDescent="0.25">
      <c r="A18" s="48">
        <v>44812</v>
      </c>
      <c r="B18" s="49" t="s">
        <v>223</v>
      </c>
      <c r="C18" s="50">
        <v>50</v>
      </c>
      <c r="G18" s="46">
        <v>44807</v>
      </c>
      <c r="H18" s="42" t="s">
        <v>222</v>
      </c>
      <c r="I18" s="47">
        <v>20</v>
      </c>
    </row>
    <row r="19" spans="1:9" x14ac:dyDescent="0.25">
      <c r="G19" s="46">
        <v>44819</v>
      </c>
      <c r="H19" s="10" t="s">
        <v>222</v>
      </c>
      <c r="I19" s="47">
        <v>20</v>
      </c>
    </row>
    <row r="20" spans="1:9" x14ac:dyDescent="0.25">
      <c r="G20" s="46">
        <v>44818</v>
      </c>
      <c r="H20" s="42" t="s">
        <v>225</v>
      </c>
      <c r="I20" s="47">
        <v>10</v>
      </c>
    </row>
    <row r="21" spans="1:9" x14ac:dyDescent="0.25">
      <c r="G21" s="46">
        <v>44805</v>
      </c>
      <c r="H21" s="42" t="s">
        <v>222</v>
      </c>
      <c r="I21" s="47">
        <v>10</v>
      </c>
    </row>
    <row r="22" spans="1:9" x14ac:dyDescent="0.25">
      <c r="G22" s="46">
        <v>44806</v>
      </c>
      <c r="H22" s="42" t="s">
        <v>223</v>
      </c>
      <c r="I22" s="47">
        <v>10</v>
      </c>
    </row>
    <row r="23" spans="1:9" x14ac:dyDescent="0.25">
      <c r="G23" s="48">
        <v>44809</v>
      </c>
      <c r="H23" s="49" t="s">
        <v>223</v>
      </c>
      <c r="I23" s="50">
        <v>10</v>
      </c>
    </row>
  </sheetData>
  <autoFilter ref="A3:C18" xr:uid="{2D4DC301-EF4C-4B1C-A5BD-AF5454ACB9F2}">
    <sortState xmlns:xlrd2="http://schemas.microsoft.com/office/spreadsheetml/2017/richdata2" ref="A4:C18">
      <sortCondition ref="B4:B18"/>
    </sortState>
  </autoFilter>
  <sortState xmlns:xlrd2="http://schemas.microsoft.com/office/spreadsheetml/2017/richdata2" ref="G9:I23">
    <sortCondition descending="1" ref="I9:I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B800-71FD-48D1-B6F6-82E24F11BE1F}">
  <dimension ref="A2:E22"/>
  <sheetViews>
    <sheetView showGridLines="0" workbookViewId="0">
      <selection sqref="A1:A1048576"/>
    </sheetView>
  </sheetViews>
  <sheetFormatPr defaultRowHeight="15" x14ac:dyDescent="0.25"/>
  <cols>
    <col min="1" max="1" width="4" customWidth="1"/>
    <col min="2" max="2" width="35.42578125" customWidth="1"/>
    <col min="4" max="4" width="18.42578125" customWidth="1"/>
    <col min="5" max="5" width="15.710937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>
        <v>1</v>
      </c>
      <c r="B3" s="4" t="s">
        <v>57</v>
      </c>
      <c r="C3" s="3" t="s">
        <v>77</v>
      </c>
      <c r="D3" s="6" t="s">
        <v>42</v>
      </c>
      <c r="E3" s="3" t="s">
        <v>48</v>
      </c>
    </row>
    <row r="4" spans="1:5" x14ac:dyDescent="0.25">
      <c r="A4" s="3">
        <v>2</v>
      </c>
      <c r="B4" s="4" t="s">
        <v>58</v>
      </c>
      <c r="C4" s="3" t="s">
        <v>77</v>
      </c>
      <c r="D4" s="6" t="s">
        <v>81</v>
      </c>
      <c r="E4" s="3" t="s">
        <v>48</v>
      </c>
    </row>
    <row r="5" spans="1:5" x14ac:dyDescent="0.25">
      <c r="A5" s="3">
        <v>3</v>
      </c>
      <c r="B5" s="4" t="s">
        <v>59</v>
      </c>
      <c r="C5" s="3" t="s">
        <v>77</v>
      </c>
      <c r="D5" s="6" t="s">
        <v>85</v>
      </c>
      <c r="E5" s="3" t="s">
        <v>48</v>
      </c>
    </row>
    <row r="6" spans="1:5" x14ac:dyDescent="0.25">
      <c r="A6" s="3">
        <v>4</v>
      </c>
      <c r="B6" s="4" t="s">
        <v>60</v>
      </c>
      <c r="C6" s="3" t="s">
        <v>77</v>
      </c>
      <c r="D6" s="6" t="s">
        <v>82</v>
      </c>
      <c r="E6" s="3" t="s">
        <v>48</v>
      </c>
    </row>
    <row r="7" spans="1:5" x14ac:dyDescent="0.25">
      <c r="A7" s="3">
        <v>5</v>
      </c>
      <c r="B7" s="4" t="s">
        <v>61</v>
      </c>
      <c r="C7" s="3" t="s">
        <v>77</v>
      </c>
      <c r="D7" s="6" t="s">
        <v>83</v>
      </c>
      <c r="E7" s="3" t="s">
        <v>48</v>
      </c>
    </row>
    <row r="8" spans="1:5" x14ac:dyDescent="0.25">
      <c r="A8" s="3">
        <v>6</v>
      </c>
      <c r="B8" s="4" t="s">
        <v>62</v>
      </c>
      <c r="C8" s="3" t="s">
        <v>77</v>
      </c>
      <c r="D8" s="6" t="s">
        <v>81</v>
      </c>
      <c r="E8" s="3" t="s">
        <v>48</v>
      </c>
    </row>
    <row r="9" spans="1:5" x14ac:dyDescent="0.25">
      <c r="A9" s="3">
        <v>7</v>
      </c>
      <c r="B9" s="4" t="s">
        <v>63</v>
      </c>
      <c r="C9" s="3" t="s">
        <v>77</v>
      </c>
      <c r="D9" s="6" t="s">
        <v>32</v>
      </c>
      <c r="E9" s="3" t="s">
        <v>48</v>
      </c>
    </row>
    <row r="10" spans="1:5" x14ac:dyDescent="0.25">
      <c r="A10" s="3">
        <v>8</v>
      </c>
      <c r="B10" s="4" t="s">
        <v>64</v>
      </c>
      <c r="C10" s="3" t="s">
        <v>77</v>
      </c>
      <c r="D10" s="6" t="s">
        <v>84</v>
      </c>
      <c r="E10" s="3" t="s">
        <v>48</v>
      </c>
    </row>
    <row r="11" spans="1:5" x14ac:dyDescent="0.25">
      <c r="A11" s="3">
        <v>9</v>
      </c>
      <c r="B11" s="5" t="s">
        <v>65</v>
      </c>
      <c r="C11" s="3" t="s">
        <v>77</v>
      </c>
      <c r="D11" s="6" t="s">
        <v>35</v>
      </c>
      <c r="E11" s="3" t="s">
        <v>48</v>
      </c>
    </row>
    <row r="12" spans="1:5" x14ac:dyDescent="0.25">
      <c r="A12" s="3">
        <v>10</v>
      </c>
      <c r="B12" s="4" t="s">
        <v>66</v>
      </c>
      <c r="C12" s="3" t="s">
        <v>77</v>
      </c>
      <c r="D12" s="6" t="s">
        <v>81</v>
      </c>
      <c r="E12" s="3" t="s">
        <v>48</v>
      </c>
    </row>
    <row r="13" spans="1:5" x14ac:dyDescent="0.25">
      <c r="A13" s="3">
        <v>11</v>
      </c>
      <c r="B13" s="4" t="s">
        <v>67</v>
      </c>
      <c r="C13" s="3" t="s">
        <v>77</v>
      </c>
      <c r="D13" s="6" t="s">
        <v>36</v>
      </c>
      <c r="E13" s="3" t="s">
        <v>48</v>
      </c>
    </row>
    <row r="14" spans="1:5" x14ac:dyDescent="0.25">
      <c r="A14" s="3">
        <v>12</v>
      </c>
      <c r="B14" s="4" t="s">
        <v>68</v>
      </c>
      <c r="C14" s="3" t="s">
        <v>77</v>
      </c>
      <c r="D14" s="6" t="s">
        <v>81</v>
      </c>
      <c r="E14" s="3" t="s">
        <v>48</v>
      </c>
    </row>
    <row r="15" spans="1:5" x14ac:dyDescent="0.25">
      <c r="A15" s="3">
        <v>13</v>
      </c>
      <c r="B15" s="4" t="s">
        <v>69</v>
      </c>
      <c r="C15" s="3" t="s">
        <v>77</v>
      </c>
      <c r="D15" s="6" t="s">
        <v>41</v>
      </c>
      <c r="E15" s="3" t="s">
        <v>48</v>
      </c>
    </row>
    <row r="16" spans="1:5" x14ac:dyDescent="0.25">
      <c r="A16" s="3">
        <v>14</v>
      </c>
      <c r="B16" s="4" t="s">
        <v>70</v>
      </c>
      <c r="C16" s="3" t="s">
        <v>77</v>
      </c>
      <c r="D16" s="6" t="s">
        <v>34</v>
      </c>
      <c r="E16" s="3" t="s">
        <v>48</v>
      </c>
    </row>
    <row r="17" spans="1:5" x14ac:dyDescent="0.25">
      <c r="A17" s="3">
        <v>15</v>
      </c>
      <c r="B17" s="4" t="s">
        <v>71</v>
      </c>
      <c r="C17" s="3" t="s">
        <v>77</v>
      </c>
      <c r="D17" s="6" t="s">
        <v>34</v>
      </c>
      <c r="E17" s="3" t="s">
        <v>48</v>
      </c>
    </row>
    <row r="18" spans="1:5" x14ac:dyDescent="0.25">
      <c r="A18" s="3">
        <v>16</v>
      </c>
      <c r="B18" s="4" t="s">
        <v>72</v>
      </c>
      <c r="C18" s="3" t="s">
        <v>77</v>
      </c>
      <c r="D18" s="6" t="s">
        <v>36</v>
      </c>
      <c r="E18" s="3" t="s">
        <v>48</v>
      </c>
    </row>
    <row r="19" spans="1:5" x14ac:dyDescent="0.25">
      <c r="A19" s="3">
        <v>17</v>
      </c>
      <c r="B19" s="4" t="s">
        <v>73</v>
      </c>
      <c r="C19" s="3" t="s">
        <v>77</v>
      </c>
      <c r="D19" s="6" t="s">
        <v>42</v>
      </c>
      <c r="E19" s="3" t="s">
        <v>48</v>
      </c>
    </row>
    <row r="20" spans="1:5" x14ac:dyDescent="0.25">
      <c r="A20" s="3">
        <v>18</v>
      </c>
      <c r="B20" s="4" t="s">
        <v>74</v>
      </c>
      <c r="C20" s="3" t="s">
        <v>77</v>
      </c>
      <c r="D20" s="6" t="s">
        <v>32</v>
      </c>
      <c r="E20" s="3" t="s">
        <v>48</v>
      </c>
    </row>
    <row r="21" spans="1:5" x14ac:dyDescent="0.25">
      <c r="A21" s="3">
        <v>19</v>
      </c>
      <c r="B21" s="4" t="s">
        <v>75</v>
      </c>
      <c r="C21" s="3" t="s">
        <v>77</v>
      </c>
      <c r="D21" s="6" t="s">
        <v>81</v>
      </c>
      <c r="E21" s="3" t="s">
        <v>48</v>
      </c>
    </row>
    <row r="22" spans="1:5" x14ac:dyDescent="0.25">
      <c r="A22" s="3">
        <v>20</v>
      </c>
      <c r="B22" s="4" t="s">
        <v>76</v>
      </c>
      <c r="C22" s="3" t="s">
        <v>77</v>
      </c>
      <c r="D22" s="6" t="s">
        <v>81</v>
      </c>
      <c r="E22" s="3" t="s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DD16-E23D-4BC0-A55E-8F7CD105BD83}">
  <dimension ref="A1:L17"/>
  <sheetViews>
    <sheetView workbookViewId="0">
      <selection activeCell="M5" sqref="M5"/>
    </sheetView>
  </sheetViews>
  <sheetFormatPr defaultRowHeight="15" x14ac:dyDescent="0.25"/>
  <cols>
    <col min="2" max="2" width="16" customWidth="1"/>
    <col min="5" max="5" width="17.85546875" customWidth="1"/>
    <col min="9" max="9" width="14" customWidth="1"/>
    <col min="12" max="12" width="22.42578125" customWidth="1"/>
  </cols>
  <sheetData>
    <row r="1" spans="1:12" ht="20.25" x14ac:dyDescent="0.3">
      <c r="A1" s="67" t="s">
        <v>232</v>
      </c>
      <c r="H1" s="68" t="s">
        <v>233</v>
      </c>
    </row>
    <row r="2" spans="1:12" ht="15.75" thickBot="1" x14ac:dyDescent="0.3">
      <c r="A2" s="54" t="s">
        <v>0</v>
      </c>
      <c r="B2" s="54" t="s">
        <v>230</v>
      </c>
      <c r="C2" s="54" t="s">
        <v>221</v>
      </c>
      <c r="D2" s="55" t="s">
        <v>220</v>
      </c>
      <c r="E2" s="54" t="s">
        <v>231</v>
      </c>
      <c r="H2" s="54" t="s">
        <v>0</v>
      </c>
      <c r="I2" s="54" t="s">
        <v>230</v>
      </c>
      <c r="J2" s="54" t="s">
        <v>221</v>
      </c>
      <c r="K2" s="55" t="s">
        <v>220</v>
      </c>
      <c r="L2" s="54" t="s">
        <v>231</v>
      </c>
    </row>
    <row r="3" spans="1:12" x14ac:dyDescent="0.25">
      <c r="A3" s="56">
        <v>4</v>
      </c>
      <c r="B3" s="57">
        <v>150000</v>
      </c>
      <c r="C3" s="56">
        <v>20</v>
      </c>
      <c r="D3" s="58" t="s">
        <v>224</v>
      </c>
      <c r="E3" s="64">
        <f t="shared" ref="E3:E17" si="0">B3*C3</f>
        <v>3000000</v>
      </c>
      <c r="H3" s="56">
        <v>1</v>
      </c>
      <c r="I3" s="57">
        <v>7000000</v>
      </c>
      <c r="J3" s="56">
        <v>10</v>
      </c>
      <c r="K3" s="58" t="s">
        <v>222</v>
      </c>
      <c r="L3" s="59">
        <f t="shared" ref="L3:L17" si="1">I3*J3</f>
        <v>70000000</v>
      </c>
    </row>
    <row r="4" spans="1:12" x14ac:dyDescent="0.25">
      <c r="A4" s="56">
        <v>5</v>
      </c>
      <c r="B4" s="60">
        <v>35000</v>
      </c>
      <c r="C4" s="56">
        <v>10</v>
      </c>
      <c r="D4" s="61" t="s">
        <v>223</v>
      </c>
      <c r="E4" s="64">
        <f t="shared" si="0"/>
        <v>350000</v>
      </c>
      <c r="H4" s="56">
        <v>3</v>
      </c>
      <c r="I4" s="57">
        <v>5500000</v>
      </c>
      <c r="J4" s="56">
        <v>20</v>
      </c>
      <c r="K4" s="61" t="s">
        <v>222</v>
      </c>
      <c r="L4" s="63">
        <f t="shared" si="1"/>
        <v>110000000</v>
      </c>
    </row>
    <row r="5" spans="1:12" x14ac:dyDescent="0.25">
      <c r="A5" s="56">
        <v>6</v>
      </c>
      <c r="B5" s="57">
        <v>10000000</v>
      </c>
      <c r="C5" s="56">
        <v>50</v>
      </c>
      <c r="D5" s="61" t="s">
        <v>222</v>
      </c>
      <c r="E5" s="64">
        <f t="shared" si="0"/>
        <v>500000000</v>
      </c>
      <c r="H5" s="56">
        <v>4</v>
      </c>
      <c r="I5" s="57">
        <v>150000</v>
      </c>
      <c r="J5" s="56">
        <v>20</v>
      </c>
      <c r="K5" s="61" t="s">
        <v>224</v>
      </c>
      <c r="L5" s="64">
        <f t="shared" si="1"/>
        <v>3000000</v>
      </c>
    </row>
    <row r="6" spans="1:12" x14ac:dyDescent="0.25">
      <c r="A6" s="56">
        <v>7</v>
      </c>
      <c r="B6" s="57">
        <v>200000</v>
      </c>
      <c r="C6" s="56">
        <v>25</v>
      </c>
      <c r="D6" s="61" t="s">
        <v>225</v>
      </c>
      <c r="E6" s="64">
        <f t="shared" si="0"/>
        <v>5000000</v>
      </c>
      <c r="H6" s="56">
        <v>6</v>
      </c>
      <c r="I6" s="57">
        <v>10000000</v>
      </c>
      <c r="J6" s="56">
        <v>50</v>
      </c>
      <c r="K6" s="61" t="s">
        <v>222</v>
      </c>
      <c r="L6" s="64">
        <f t="shared" si="1"/>
        <v>500000000</v>
      </c>
    </row>
    <row r="7" spans="1:12" x14ac:dyDescent="0.25">
      <c r="A7" s="56">
        <v>11</v>
      </c>
      <c r="B7" s="57">
        <v>200000</v>
      </c>
      <c r="C7" s="56">
        <v>35</v>
      </c>
      <c r="D7" s="61" t="s">
        <v>224</v>
      </c>
      <c r="E7" s="64">
        <f t="shared" si="0"/>
        <v>7000000</v>
      </c>
      <c r="H7" s="56">
        <v>7</v>
      </c>
      <c r="I7" s="57">
        <v>200000</v>
      </c>
      <c r="J7" s="56">
        <v>25</v>
      </c>
      <c r="K7" s="61" t="s">
        <v>225</v>
      </c>
      <c r="L7" s="64">
        <f t="shared" si="1"/>
        <v>5000000</v>
      </c>
    </row>
    <row r="8" spans="1:12" x14ac:dyDescent="0.25">
      <c r="A8" s="56">
        <v>12</v>
      </c>
      <c r="B8" s="60">
        <v>50000</v>
      </c>
      <c r="C8" s="56">
        <v>30</v>
      </c>
      <c r="D8" s="61" t="s">
        <v>223</v>
      </c>
      <c r="E8" s="64">
        <f t="shared" si="0"/>
        <v>1500000</v>
      </c>
      <c r="H8" s="56">
        <v>9</v>
      </c>
      <c r="I8" s="57">
        <v>8000000</v>
      </c>
      <c r="J8" s="56">
        <v>100</v>
      </c>
      <c r="K8" s="61" t="s">
        <v>222</v>
      </c>
      <c r="L8" s="62">
        <f t="shared" si="1"/>
        <v>800000000</v>
      </c>
    </row>
    <row r="9" spans="1:12" x14ac:dyDescent="0.25">
      <c r="A9" s="56">
        <v>3</v>
      </c>
      <c r="B9" s="57">
        <v>5500000</v>
      </c>
      <c r="C9" s="56">
        <v>20</v>
      </c>
      <c r="D9" s="61" t="s">
        <v>222</v>
      </c>
      <c r="E9" s="63">
        <f t="shared" si="0"/>
        <v>110000000</v>
      </c>
      <c r="H9" s="56">
        <v>10</v>
      </c>
      <c r="I9" s="57">
        <v>9000000</v>
      </c>
      <c r="J9" s="56">
        <v>150</v>
      </c>
      <c r="K9" s="61" t="s">
        <v>222</v>
      </c>
      <c r="L9" s="62">
        <f t="shared" si="1"/>
        <v>1350000000</v>
      </c>
    </row>
    <row r="10" spans="1:12" x14ac:dyDescent="0.25">
      <c r="A10" s="56">
        <v>14</v>
      </c>
      <c r="B10" s="57">
        <v>50000</v>
      </c>
      <c r="C10" s="56">
        <v>10</v>
      </c>
      <c r="D10" s="61" t="s">
        <v>225</v>
      </c>
      <c r="E10" s="63">
        <f t="shared" si="0"/>
        <v>500000</v>
      </c>
      <c r="H10" s="56">
        <v>11</v>
      </c>
      <c r="I10" s="57">
        <v>200000</v>
      </c>
      <c r="J10" s="56">
        <v>35</v>
      </c>
      <c r="K10" s="61" t="s">
        <v>224</v>
      </c>
      <c r="L10" s="64">
        <f t="shared" si="1"/>
        <v>7000000</v>
      </c>
    </row>
    <row r="11" spans="1:12" x14ac:dyDescent="0.25">
      <c r="A11" s="56">
        <v>13</v>
      </c>
      <c r="B11" s="57">
        <v>150000</v>
      </c>
      <c r="C11" s="56">
        <v>50</v>
      </c>
      <c r="D11" s="61" t="s">
        <v>225</v>
      </c>
      <c r="E11" s="65">
        <f t="shared" si="0"/>
        <v>7500000</v>
      </c>
      <c r="H11" s="56">
        <v>13</v>
      </c>
      <c r="I11" s="57">
        <v>150000</v>
      </c>
      <c r="J11" s="56">
        <v>50</v>
      </c>
      <c r="K11" s="61" t="s">
        <v>225</v>
      </c>
      <c r="L11" s="65">
        <f t="shared" si="1"/>
        <v>7500000</v>
      </c>
    </row>
    <row r="12" spans="1:12" x14ac:dyDescent="0.25">
      <c r="A12" s="56">
        <v>15</v>
      </c>
      <c r="B12" s="57">
        <v>9500000</v>
      </c>
      <c r="C12" s="56">
        <v>20</v>
      </c>
      <c r="D12" s="61" t="s">
        <v>222</v>
      </c>
      <c r="E12" s="65">
        <f t="shared" si="0"/>
        <v>190000000</v>
      </c>
      <c r="H12" s="56">
        <v>14</v>
      </c>
      <c r="I12" s="57">
        <v>50000</v>
      </c>
      <c r="J12" s="56">
        <v>10</v>
      </c>
      <c r="K12" s="61" t="s">
        <v>225</v>
      </c>
      <c r="L12" s="63">
        <f t="shared" si="1"/>
        <v>500000</v>
      </c>
    </row>
    <row r="13" spans="1:12" x14ac:dyDescent="0.25">
      <c r="A13" s="56">
        <v>2</v>
      </c>
      <c r="B13" s="60">
        <v>50000</v>
      </c>
      <c r="C13" s="56">
        <v>10</v>
      </c>
      <c r="D13" s="61" t="s">
        <v>223</v>
      </c>
      <c r="E13" s="62">
        <f t="shared" si="0"/>
        <v>500000</v>
      </c>
      <c r="H13" s="56">
        <v>15</v>
      </c>
      <c r="I13" s="57">
        <v>9500000</v>
      </c>
      <c r="J13" s="56">
        <v>20</v>
      </c>
      <c r="K13" s="61" t="s">
        <v>222</v>
      </c>
      <c r="L13" s="65">
        <f t="shared" si="1"/>
        <v>190000000</v>
      </c>
    </row>
    <row r="14" spans="1:12" x14ac:dyDescent="0.25">
      <c r="A14" s="56">
        <v>9</v>
      </c>
      <c r="B14" s="57">
        <v>8000000</v>
      </c>
      <c r="C14" s="56">
        <v>100</v>
      </c>
      <c r="D14" s="61" t="s">
        <v>222</v>
      </c>
      <c r="E14" s="62">
        <f t="shared" si="0"/>
        <v>800000000</v>
      </c>
      <c r="H14" s="56">
        <v>2</v>
      </c>
      <c r="I14" s="60">
        <v>50000</v>
      </c>
      <c r="J14" s="56">
        <v>10</v>
      </c>
      <c r="K14" s="61" t="s">
        <v>223</v>
      </c>
      <c r="L14" s="62">
        <f t="shared" si="1"/>
        <v>500000</v>
      </c>
    </row>
    <row r="15" spans="1:12" x14ac:dyDescent="0.25">
      <c r="A15" s="56">
        <v>10</v>
      </c>
      <c r="B15" s="57">
        <v>9000000</v>
      </c>
      <c r="C15" s="56">
        <v>150</v>
      </c>
      <c r="D15" s="61" t="s">
        <v>222</v>
      </c>
      <c r="E15" s="62">
        <f t="shared" si="0"/>
        <v>1350000000</v>
      </c>
      <c r="H15" s="56">
        <v>5</v>
      </c>
      <c r="I15" s="60">
        <v>35000</v>
      </c>
      <c r="J15" s="56">
        <v>10</v>
      </c>
      <c r="K15" s="61" t="s">
        <v>223</v>
      </c>
      <c r="L15" s="64">
        <f t="shared" si="1"/>
        <v>350000</v>
      </c>
    </row>
    <row r="16" spans="1:12" x14ac:dyDescent="0.25">
      <c r="A16" s="56">
        <v>1</v>
      </c>
      <c r="B16" s="57">
        <v>7000000</v>
      </c>
      <c r="C16" s="56">
        <v>10</v>
      </c>
      <c r="D16" s="61" t="s">
        <v>222</v>
      </c>
      <c r="E16" s="59">
        <f t="shared" si="0"/>
        <v>70000000</v>
      </c>
      <c r="H16" s="56">
        <v>8</v>
      </c>
      <c r="I16" s="60">
        <v>50000</v>
      </c>
      <c r="J16" s="56">
        <v>50</v>
      </c>
      <c r="K16" s="61" t="s">
        <v>223</v>
      </c>
      <c r="L16" s="59">
        <f t="shared" si="1"/>
        <v>2500000</v>
      </c>
    </row>
    <row r="17" spans="1:12" ht="15.75" thickBot="1" x14ac:dyDescent="0.3">
      <c r="A17" s="56">
        <v>8</v>
      </c>
      <c r="B17" s="60">
        <v>50000</v>
      </c>
      <c r="C17" s="56">
        <v>50</v>
      </c>
      <c r="D17" s="66" t="s">
        <v>223</v>
      </c>
      <c r="E17" s="59">
        <f t="shared" si="0"/>
        <v>2500000</v>
      </c>
      <c r="H17" s="56">
        <v>12</v>
      </c>
      <c r="I17" s="60">
        <v>50000</v>
      </c>
      <c r="J17" s="56">
        <v>30</v>
      </c>
      <c r="K17" s="66" t="s">
        <v>223</v>
      </c>
      <c r="L17" s="64">
        <f t="shared" si="1"/>
        <v>1500000</v>
      </c>
    </row>
  </sheetData>
  <autoFilter ref="A2:E17" xr:uid="{C5A8DD16-E23D-4BC0-A55E-8F7CD105BD83}">
    <sortState xmlns:xlrd2="http://schemas.microsoft.com/office/spreadsheetml/2017/richdata2" ref="A3:E17">
      <sortCondition sortBy="cellColor" ref="E3:E17" dxfId="5"/>
      <sortCondition sortBy="cellColor" ref="E3:E17" dxfId="4"/>
      <sortCondition sortBy="cellColor" ref="E3:E17" dxfId="3"/>
      <sortCondition sortBy="cellColor" ref="E3:E17" dxfId="2"/>
      <sortCondition sortBy="cellColor" ref="E3:E17" dxfId="1"/>
    </sortState>
  </autoFilter>
  <sortState xmlns:xlrd2="http://schemas.microsoft.com/office/spreadsheetml/2017/richdata2" ref="H3:L17">
    <sortCondition descending="1" sortBy="fontColor" ref="I3:I17" dxfId="0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FFB3-8006-46F7-8CB4-39B610F20951}">
  <dimension ref="A1:H20"/>
  <sheetViews>
    <sheetView topLeftCell="A5" workbookViewId="0">
      <selection activeCell="J30" sqref="J30"/>
    </sheetView>
  </sheetViews>
  <sheetFormatPr defaultRowHeight="15" x14ac:dyDescent="0.25"/>
  <cols>
    <col min="1" max="1" width="9.140625" style="41"/>
    <col min="2" max="2" width="23.5703125" customWidth="1"/>
    <col min="3" max="3" width="9.140625" style="41"/>
    <col min="4" max="5" width="11.7109375" style="41" customWidth="1"/>
  </cols>
  <sheetData>
    <row r="1" spans="1:8" s="42" customFormat="1" ht="20.25" x14ac:dyDescent="0.3">
      <c r="A1" s="110" t="s">
        <v>254</v>
      </c>
      <c r="B1" s="111"/>
      <c r="C1" s="111"/>
      <c r="D1" s="111"/>
      <c r="E1" s="74"/>
    </row>
    <row r="2" spans="1:8" s="42" customFormat="1" ht="15" customHeight="1" x14ac:dyDescent="0.25">
      <c r="A2" s="107" t="s">
        <v>255</v>
      </c>
      <c r="B2" s="107"/>
      <c r="C2" s="107"/>
      <c r="D2" s="107"/>
      <c r="E2" s="75"/>
    </row>
    <row r="3" spans="1:8" s="42" customFormat="1" ht="15" customHeight="1" x14ac:dyDescent="0.25">
      <c r="A3" s="107"/>
      <c r="B3" s="107"/>
      <c r="C3" s="107"/>
      <c r="D3" s="107"/>
      <c r="E3" s="75"/>
    </row>
    <row r="4" spans="1:8" s="42" customFormat="1" ht="15" customHeight="1" x14ac:dyDescent="0.25">
      <c r="A4" s="107"/>
      <c r="B4" s="107"/>
      <c r="C4" s="107"/>
      <c r="D4" s="107"/>
      <c r="E4" s="75"/>
    </row>
    <row r="5" spans="1:8" s="42" customFormat="1" ht="15" customHeight="1" x14ac:dyDescent="0.25">
      <c r="A5" s="108" t="s">
        <v>256</v>
      </c>
      <c r="B5" s="109"/>
      <c r="C5" s="109"/>
      <c r="D5" s="109"/>
      <c r="E5" s="75"/>
    </row>
    <row r="6" spans="1:8" x14ac:dyDescent="0.25">
      <c r="F6" s="42"/>
    </row>
    <row r="7" spans="1:8" ht="21" x14ac:dyDescent="0.25">
      <c r="A7" s="69" t="s">
        <v>234</v>
      </c>
      <c r="B7" s="70" t="s">
        <v>235</v>
      </c>
      <c r="C7" s="69" t="s">
        <v>236</v>
      </c>
      <c r="D7" s="69" t="s">
        <v>237</v>
      </c>
      <c r="E7" s="69" t="s">
        <v>257</v>
      </c>
      <c r="H7" s="73" t="s">
        <v>247</v>
      </c>
    </row>
    <row r="8" spans="1:8" x14ac:dyDescent="0.25">
      <c r="A8" s="71">
        <v>1</v>
      </c>
      <c r="B8" s="72" t="s">
        <v>7</v>
      </c>
      <c r="C8" s="71" t="str">
        <f>IF(A8=1,"L","P")</f>
        <v>L</v>
      </c>
      <c r="D8" s="71" t="str">
        <f>IF(A8=1,"Menikah","Belum")</f>
        <v>Menikah</v>
      </c>
      <c r="E8" s="71" t="str">
        <f>IF(A8=1,"Ganteng","Cantik")</f>
        <v>Ganteng</v>
      </c>
      <c r="F8" s="18"/>
      <c r="H8" t="s">
        <v>248</v>
      </c>
    </row>
    <row r="9" spans="1:8" x14ac:dyDescent="0.25">
      <c r="A9" s="71">
        <v>2</v>
      </c>
      <c r="B9" s="72" t="s">
        <v>242</v>
      </c>
      <c r="C9" s="71" t="str">
        <f t="shared" ref="C9:C20" si="0">IF(A9=1,"L","P")</f>
        <v>P</v>
      </c>
      <c r="D9" s="71" t="str">
        <f t="shared" ref="D9:D20" si="1">IF(A9=1,"Menikah","Belum")</f>
        <v>Belum</v>
      </c>
      <c r="E9" s="71" t="str">
        <f t="shared" ref="E9:E20" si="2">IF(A9=1,"Ganteng","Cantik")</f>
        <v>Cantik</v>
      </c>
      <c r="H9" t="s">
        <v>249</v>
      </c>
    </row>
    <row r="10" spans="1:8" x14ac:dyDescent="0.25">
      <c r="A10" s="71">
        <v>2</v>
      </c>
      <c r="B10" s="72" t="s">
        <v>243</v>
      </c>
      <c r="C10" s="71" t="str">
        <f t="shared" si="0"/>
        <v>P</v>
      </c>
      <c r="D10" s="71" t="str">
        <f t="shared" si="1"/>
        <v>Belum</v>
      </c>
      <c r="E10" s="71" t="str">
        <f t="shared" si="2"/>
        <v>Cantik</v>
      </c>
    </row>
    <row r="11" spans="1:8" x14ac:dyDescent="0.25">
      <c r="A11" s="71">
        <v>1</v>
      </c>
      <c r="B11" s="72" t="s">
        <v>8</v>
      </c>
      <c r="C11" s="71" t="str">
        <f t="shared" si="0"/>
        <v>L</v>
      </c>
      <c r="D11" s="71" t="str">
        <f t="shared" si="1"/>
        <v>Menikah</v>
      </c>
      <c r="E11" s="71" t="str">
        <f t="shared" si="2"/>
        <v>Ganteng</v>
      </c>
      <c r="H11" t="s">
        <v>250</v>
      </c>
    </row>
    <row r="12" spans="1:8" x14ac:dyDescent="0.25">
      <c r="A12" s="71">
        <v>2</v>
      </c>
      <c r="B12" s="72" t="s">
        <v>244</v>
      </c>
      <c r="C12" s="71" t="str">
        <f t="shared" si="0"/>
        <v>P</v>
      </c>
      <c r="D12" s="71" t="str">
        <f t="shared" si="1"/>
        <v>Belum</v>
      </c>
      <c r="E12" s="71" t="str">
        <f t="shared" si="2"/>
        <v>Cantik</v>
      </c>
      <c r="H12" t="s">
        <v>251</v>
      </c>
    </row>
    <row r="13" spans="1:8" x14ac:dyDescent="0.25">
      <c r="A13" s="71">
        <v>1</v>
      </c>
      <c r="B13" s="72" t="s">
        <v>245</v>
      </c>
      <c r="C13" s="71" t="str">
        <f t="shared" si="0"/>
        <v>L</v>
      </c>
      <c r="D13" s="71" t="str">
        <f t="shared" si="1"/>
        <v>Menikah</v>
      </c>
      <c r="E13" s="71" t="str">
        <f t="shared" si="2"/>
        <v>Ganteng</v>
      </c>
      <c r="G13" s="42"/>
    </row>
    <row r="14" spans="1:8" x14ac:dyDescent="0.25">
      <c r="A14" s="71">
        <v>1</v>
      </c>
      <c r="B14" s="72" t="s">
        <v>253</v>
      </c>
      <c r="C14" s="71" t="str">
        <f t="shared" si="0"/>
        <v>L</v>
      </c>
      <c r="D14" s="71" t="str">
        <f t="shared" si="1"/>
        <v>Menikah</v>
      </c>
      <c r="E14" s="71" t="str">
        <f t="shared" si="2"/>
        <v>Ganteng</v>
      </c>
      <c r="G14" s="42"/>
      <c r="H14" t="s">
        <v>258</v>
      </c>
    </row>
    <row r="15" spans="1:8" x14ac:dyDescent="0.25">
      <c r="A15" s="71">
        <v>2</v>
      </c>
      <c r="B15" s="72" t="s">
        <v>252</v>
      </c>
      <c r="C15" s="71" t="str">
        <f t="shared" si="0"/>
        <v>P</v>
      </c>
      <c r="D15" s="71" t="str">
        <f t="shared" si="1"/>
        <v>Belum</v>
      </c>
      <c r="E15" s="71" t="str">
        <f t="shared" si="2"/>
        <v>Cantik</v>
      </c>
      <c r="G15" s="42"/>
      <c r="H15" t="s">
        <v>259</v>
      </c>
    </row>
    <row r="16" spans="1:8" x14ac:dyDescent="0.25">
      <c r="A16" s="71">
        <v>1</v>
      </c>
      <c r="B16" s="72" t="s">
        <v>246</v>
      </c>
      <c r="C16" s="71" t="str">
        <f t="shared" si="0"/>
        <v>L</v>
      </c>
      <c r="D16" s="71" t="str">
        <f t="shared" si="1"/>
        <v>Menikah</v>
      </c>
      <c r="E16" s="71" t="str">
        <f t="shared" si="2"/>
        <v>Ganteng</v>
      </c>
    </row>
    <row r="17" spans="1:5" x14ac:dyDescent="0.25">
      <c r="A17" s="71">
        <v>2</v>
      </c>
      <c r="B17" s="72" t="s">
        <v>241</v>
      </c>
      <c r="C17" s="71" t="str">
        <f t="shared" si="0"/>
        <v>P</v>
      </c>
      <c r="D17" s="71" t="str">
        <f t="shared" si="1"/>
        <v>Belum</v>
      </c>
      <c r="E17" s="71" t="str">
        <f t="shared" si="2"/>
        <v>Cantik</v>
      </c>
    </row>
    <row r="18" spans="1:5" x14ac:dyDescent="0.25">
      <c r="A18" s="71">
        <v>1</v>
      </c>
      <c r="B18" s="72" t="s">
        <v>240</v>
      </c>
      <c r="C18" s="71" t="str">
        <f t="shared" si="0"/>
        <v>L</v>
      </c>
      <c r="D18" s="71" t="str">
        <f t="shared" si="1"/>
        <v>Menikah</v>
      </c>
      <c r="E18" s="71" t="str">
        <f t="shared" si="2"/>
        <v>Ganteng</v>
      </c>
    </row>
    <row r="19" spans="1:5" x14ac:dyDescent="0.25">
      <c r="A19" s="71">
        <v>1</v>
      </c>
      <c r="B19" s="72" t="s">
        <v>239</v>
      </c>
      <c r="C19" s="71" t="str">
        <f t="shared" si="0"/>
        <v>L</v>
      </c>
      <c r="D19" s="71" t="str">
        <f t="shared" si="1"/>
        <v>Menikah</v>
      </c>
      <c r="E19" s="71" t="str">
        <f t="shared" si="2"/>
        <v>Ganteng</v>
      </c>
    </row>
    <row r="20" spans="1:5" x14ac:dyDescent="0.25">
      <c r="A20" s="71">
        <v>2</v>
      </c>
      <c r="B20" s="72" t="s">
        <v>238</v>
      </c>
      <c r="C20" s="71" t="str">
        <f t="shared" si="0"/>
        <v>P</v>
      </c>
      <c r="D20" s="71" t="str">
        <f t="shared" si="1"/>
        <v>Belum</v>
      </c>
      <c r="E20" s="71" t="str">
        <f t="shared" si="2"/>
        <v>Cantik</v>
      </c>
    </row>
  </sheetData>
  <mergeCells count="3">
    <mergeCell ref="A2:D4"/>
    <mergeCell ref="A5:D5"/>
    <mergeCell ref="A1:D1"/>
  </mergeCells>
  <dataValidations count="2">
    <dataValidation allowBlank="1" showInputMessage="1" showErrorMessage="1" promptTitle="JKL" prompt="Jika kode = 1_x000a_maka &quot;L&quot;_x000a_Jika kode= 2_x000a_maka &quot;P&quot;_x000a_" sqref="C8" xr:uid="{67143DF6-92E0-476A-9DA7-7F7D9DD319D7}"/>
    <dataValidation allowBlank="1" showInputMessage="1" showErrorMessage="1" promptTitle="STATUS" prompt="Jika kode = 1 _x000a_maka &quot;Menikah&quot;_x000a_Jika kode = 2_x000a_maka &quot;Belum&quot;" sqref="D8" xr:uid="{A6D7DBF0-1435-4A4B-A587-242937B19947}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FCD7-3531-4AF9-859B-43ED385BE80D}">
  <dimension ref="A1:H20"/>
  <sheetViews>
    <sheetView showGridLines="0" topLeftCell="B1" workbookViewId="0">
      <selection activeCell="E12" sqref="E12"/>
    </sheetView>
  </sheetViews>
  <sheetFormatPr defaultColWidth="13" defaultRowHeight="15" x14ac:dyDescent="0.25"/>
  <cols>
    <col min="1" max="1" width="13" style="9"/>
    <col min="2" max="5" width="13" style="8"/>
  </cols>
  <sheetData>
    <row r="1" spans="1:6" ht="15" customHeight="1" x14ac:dyDescent="0.25">
      <c r="A1" s="12" t="s">
        <v>104</v>
      </c>
      <c r="B1" s="12"/>
      <c r="C1" s="12"/>
      <c r="D1" s="12"/>
      <c r="E1" s="12"/>
      <c r="F1" s="10"/>
    </row>
    <row r="2" spans="1:6" x14ac:dyDescent="0.25">
      <c r="A2" s="12" t="s">
        <v>105</v>
      </c>
      <c r="B2" s="12"/>
      <c r="C2" s="12"/>
      <c r="D2" s="12"/>
      <c r="E2" s="12"/>
      <c r="F2" s="10"/>
    </row>
    <row r="3" spans="1:6" x14ac:dyDescent="0.25">
      <c r="A3" s="11"/>
      <c r="B3" s="11"/>
      <c r="C3" s="11"/>
      <c r="D3" s="11"/>
      <c r="E3" s="11"/>
      <c r="F3" s="10"/>
    </row>
    <row r="4" spans="1:6" x14ac:dyDescent="0.25">
      <c r="A4" s="13" t="s">
        <v>106</v>
      </c>
      <c r="B4" s="13" t="s">
        <v>90</v>
      </c>
      <c r="C4" s="13" t="s">
        <v>91</v>
      </c>
      <c r="D4" s="13" t="s">
        <v>92</v>
      </c>
      <c r="E4" s="13" t="s">
        <v>93</v>
      </c>
      <c r="F4" s="10"/>
    </row>
    <row r="5" spans="1:6" x14ac:dyDescent="0.25">
      <c r="A5" s="13" t="s">
        <v>94</v>
      </c>
      <c r="B5" s="13">
        <v>123</v>
      </c>
      <c r="C5" s="13">
        <v>172</v>
      </c>
      <c r="D5" s="13">
        <v>236</v>
      </c>
      <c r="E5" s="13">
        <v>121</v>
      </c>
      <c r="F5" s="10"/>
    </row>
    <row r="6" spans="1:6" x14ac:dyDescent="0.25">
      <c r="A6" s="13" t="s">
        <v>95</v>
      </c>
      <c r="B6" s="13">
        <v>12</v>
      </c>
      <c r="C6" s="13">
        <v>473</v>
      </c>
      <c r="D6" s="13">
        <v>352</v>
      </c>
      <c r="E6" s="13">
        <v>132</v>
      </c>
      <c r="F6" s="10"/>
    </row>
    <row r="7" spans="1:6" x14ac:dyDescent="0.25">
      <c r="A7" s="13" t="s">
        <v>107</v>
      </c>
      <c r="B7" s="13">
        <v>123</v>
      </c>
      <c r="C7" s="13">
        <v>364</v>
      </c>
      <c r="D7" s="13">
        <v>123</v>
      </c>
      <c r="E7" s="13">
        <v>24</v>
      </c>
      <c r="F7" s="10"/>
    </row>
    <row r="8" spans="1:6" x14ac:dyDescent="0.25">
      <c r="A8" s="13" t="s">
        <v>96</v>
      </c>
      <c r="B8" s="13">
        <v>373</v>
      </c>
      <c r="C8" s="13">
        <v>215</v>
      </c>
      <c r="D8" s="13">
        <v>424</v>
      </c>
      <c r="E8" s="13">
        <v>234</v>
      </c>
      <c r="F8" s="10"/>
    </row>
    <row r="9" spans="1:6" x14ac:dyDescent="0.25">
      <c r="A9" s="13" t="s">
        <v>97</v>
      </c>
      <c r="B9" s="13">
        <v>378</v>
      </c>
      <c r="C9" s="13">
        <v>212</v>
      </c>
      <c r="D9" s="13">
        <v>557</v>
      </c>
      <c r="E9" s="13">
        <v>67</v>
      </c>
      <c r="F9" s="10"/>
    </row>
    <row r="10" spans="1:6" x14ac:dyDescent="0.25">
      <c r="A10" s="13" t="s">
        <v>98</v>
      </c>
      <c r="B10" s="13">
        <v>392</v>
      </c>
      <c r="C10" s="13">
        <v>121</v>
      </c>
      <c r="D10" s="13">
        <v>343</v>
      </c>
      <c r="E10" s="13">
        <v>480</v>
      </c>
      <c r="F10" s="10"/>
    </row>
    <row r="11" spans="1:6" x14ac:dyDescent="0.25">
      <c r="A11" s="13" t="s">
        <v>99</v>
      </c>
      <c r="B11" s="13">
        <v>534</v>
      </c>
      <c r="C11" s="13">
        <v>321</v>
      </c>
      <c r="D11" s="13">
        <v>231</v>
      </c>
      <c r="E11" s="13">
        <v>34</v>
      </c>
      <c r="F11" s="10"/>
    </row>
    <row r="12" spans="1:6" x14ac:dyDescent="0.25">
      <c r="A12" s="13" t="s">
        <v>100</v>
      </c>
      <c r="B12" s="13">
        <v>45</v>
      </c>
      <c r="C12" s="13">
        <v>352</v>
      </c>
      <c r="D12" s="13">
        <v>132</v>
      </c>
      <c r="E12" s="13">
        <v>132</v>
      </c>
      <c r="F12" s="10"/>
    </row>
    <row r="13" spans="1:6" x14ac:dyDescent="0.25">
      <c r="A13" s="13" t="s">
        <v>101</v>
      </c>
      <c r="B13" s="13">
        <v>231</v>
      </c>
      <c r="C13" s="13">
        <v>131</v>
      </c>
      <c r="D13" s="13">
        <v>244</v>
      </c>
      <c r="E13" s="13">
        <v>242</v>
      </c>
      <c r="F13" s="10"/>
    </row>
    <row r="14" spans="1:6" x14ac:dyDescent="0.25">
      <c r="A14" s="13" t="s">
        <v>102</v>
      </c>
      <c r="B14" s="13">
        <v>244</v>
      </c>
      <c r="C14" s="13">
        <v>237</v>
      </c>
      <c r="D14" s="13">
        <v>132</v>
      </c>
      <c r="E14" s="13">
        <v>344</v>
      </c>
      <c r="F14" s="10"/>
    </row>
    <row r="15" spans="1:6" x14ac:dyDescent="0.25">
      <c r="A15" s="13" t="s">
        <v>103</v>
      </c>
      <c r="B15" s="13">
        <v>78</v>
      </c>
      <c r="C15" s="13">
        <v>231</v>
      </c>
      <c r="D15" s="13">
        <v>435</v>
      </c>
      <c r="E15" s="13">
        <v>132</v>
      </c>
      <c r="F15" s="10"/>
    </row>
    <row r="16" spans="1:6" x14ac:dyDescent="0.25">
      <c r="A16" s="13" t="s">
        <v>108</v>
      </c>
      <c r="B16" s="13">
        <v>244</v>
      </c>
      <c r="C16" s="13">
        <v>123</v>
      </c>
      <c r="D16" s="13">
        <v>564</v>
      </c>
      <c r="E16" s="13">
        <v>342</v>
      </c>
      <c r="F16" s="10"/>
    </row>
    <row r="19" spans="1:8" x14ac:dyDescent="0.25">
      <c r="A19" s="12" t="s">
        <v>110</v>
      </c>
      <c r="B19" s="12"/>
      <c r="C19" s="12"/>
      <c r="D19" s="12"/>
      <c r="E19" s="12"/>
      <c r="F19" s="12"/>
      <c r="G19" s="12"/>
      <c r="H19" s="12"/>
    </row>
    <row r="20" spans="1:8" x14ac:dyDescent="0.25">
      <c r="A20" s="14" t="s">
        <v>109</v>
      </c>
      <c r="B20" s="14"/>
      <c r="C20" s="14"/>
      <c r="D20" s="14"/>
      <c r="E20" s="14"/>
      <c r="F20" s="14"/>
      <c r="G20" s="14"/>
      <c r="H20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0B63-F19F-42FF-A6C8-2166CC3BEDF7}">
  <dimension ref="A1:H20"/>
  <sheetViews>
    <sheetView topLeftCell="D10" workbookViewId="0">
      <selection activeCell="P16" sqref="P16"/>
    </sheetView>
  </sheetViews>
  <sheetFormatPr defaultColWidth="13" defaultRowHeight="15" x14ac:dyDescent="0.25"/>
  <cols>
    <col min="1" max="1" width="13" style="9"/>
    <col min="2" max="5" width="13" style="8"/>
    <col min="6" max="16384" width="13" style="12"/>
  </cols>
  <sheetData>
    <row r="1" spans="1:6" ht="15" customHeight="1" x14ac:dyDescent="0.25">
      <c r="A1" s="12" t="s">
        <v>104</v>
      </c>
      <c r="B1" s="12"/>
      <c r="C1" s="12"/>
      <c r="D1" s="12"/>
      <c r="E1" s="12"/>
      <c r="F1" s="10"/>
    </row>
    <row r="2" spans="1:6" x14ac:dyDescent="0.25">
      <c r="A2" s="12" t="s">
        <v>105</v>
      </c>
      <c r="B2" s="12"/>
      <c r="C2" s="12"/>
      <c r="D2" s="12"/>
      <c r="E2" s="12"/>
      <c r="F2" s="10"/>
    </row>
    <row r="3" spans="1:6" x14ac:dyDescent="0.25">
      <c r="A3" s="11"/>
      <c r="B3" s="11"/>
      <c r="C3" s="11"/>
      <c r="D3" s="11"/>
      <c r="E3" s="11"/>
      <c r="F3" s="10"/>
    </row>
    <row r="4" spans="1:6" x14ac:dyDescent="0.25">
      <c r="A4" s="13" t="s">
        <v>106</v>
      </c>
      <c r="B4" s="13" t="s">
        <v>90</v>
      </c>
      <c r="C4" s="13" t="s">
        <v>91</v>
      </c>
      <c r="D4" s="13" t="s">
        <v>92</v>
      </c>
      <c r="E4" s="13" t="s">
        <v>93</v>
      </c>
      <c r="F4" s="10"/>
    </row>
    <row r="5" spans="1:6" x14ac:dyDescent="0.25">
      <c r="A5" s="13" t="s">
        <v>94</v>
      </c>
      <c r="B5" s="13">
        <v>123</v>
      </c>
      <c r="C5" s="13">
        <v>172</v>
      </c>
      <c r="D5" s="13">
        <v>236</v>
      </c>
      <c r="E5" s="13">
        <v>121</v>
      </c>
      <c r="F5" s="10"/>
    </row>
    <row r="6" spans="1:6" x14ac:dyDescent="0.25">
      <c r="A6" s="13" t="s">
        <v>95</v>
      </c>
      <c r="B6" s="13">
        <v>12</v>
      </c>
      <c r="C6" s="13">
        <v>473</v>
      </c>
      <c r="D6" s="13">
        <v>352</v>
      </c>
      <c r="E6" s="13">
        <v>132</v>
      </c>
      <c r="F6" s="10"/>
    </row>
    <row r="7" spans="1:6" x14ac:dyDescent="0.25">
      <c r="A7" s="13" t="s">
        <v>107</v>
      </c>
      <c r="B7" s="13">
        <v>123</v>
      </c>
      <c r="C7" s="13">
        <v>364</v>
      </c>
      <c r="D7" s="13">
        <v>123</v>
      </c>
      <c r="E7" s="13">
        <v>24</v>
      </c>
      <c r="F7" s="10"/>
    </row>
    <row r="8" spans="1:6" x14ac:dyDescent="0.25">
      <c r="A8" s="13" t="s">
        <v>96</v>
      </c>
      <c r="B8" s="13">
        <v>373</v>
      </c>
      <c r="C8" s="13">
        <v>215</v>
      </c>
      <c r="D8" s="13">
        <v>424</v>
      </c>
      <c r="E8" s="13">
        <v>234</v>
      </c>
      <c r="F8" s="10"/>
    </row>
    <row r="9" spans="1:6" x14ac:dyDescent="0.25">
      <c r="A9" s="13" t="s">
        <v>97</v>
      </c>
      <c r="B9" s="13">
        <v>378</v>
      </c>
      <c r="C9" s="13">
        <v>212</v>
      </c>
      <c r="D9" s="13">
        <v>557</v>
      </c>
      <c r="E9" s="13">
        <v>67</v>
      </c>
      <c r="F9" s="10"/>
    </row>
    <row r="10" spans="1:6" x14ac:dyDescent="0.25">
      <c r="A10" s="13" t="s">
        <v>98</v>
      </c>
      <c r="B10" s="13">
        <v>392</v>
      </c>
      <c r="C10" s="13">
        <v>121</v>
      </c>
      <c r="D10" s="13">
        <v>343</v>
      </c>
      <c r="E10" s="13">
        <v>480</v>
      </c>
      <c r="F10" s="10"/>
    </row>
    <row r="11" spans="1:6" x14ac:dyDescent="0.25">
      <c r="A11" s="13" t="s">
        <v>99</v>
      </c>
      <c r="B11" s="13">
        <v>534</v>
      </c>
      <c r="C11" s="13">
        <v>321</v>
      </c>
      <c r="D11" s="13">
        <v>231</v>
      </c>
      <c r="E11" s="13">
        <v>34</v>
      </c>
      <c r="F11" s="10"/>
    </row>
    <row r="12" spans="1:6" x14ac:dyDescent="0.25">
      <c r="A12" s="13" t="s">
        <v>100</v>
      </c>
      <c r="B12" s="13">
        <v>45</v>
      </c>
      <c r="C12" s="13">
        <v>352</v>
      </c>
      <c r="D12" s="13">
        <v>132</v>
      </c>
      <c r="E12" s="13">
        <v>132</v>
      </c>
      <c r="F12" s="10"/>
    </row>
    <row r="13" spans="1:6" x14ac:dyDescent="0.25">
      <c r="A13" s="13" t="s">
        <v>101</v>
      </c>
      <c r="B13" s="13">
        <v>231</v>
      </c>
      <c r="C13" s="13">
        <v>131</v>
      </c>
      <c r="D13" s="13">
        <v>244</v>
      </c>
      <c r="E13" s="13">
        <v>242</v>
      </c>
      <c r="F13" s="10"/>
    </row>
    <row r="14" spans="1:6" x14ac:dyDescent="0.25">
      <c r="A14" s="13" t="s">
        <v>102</v>
      </c>
      <c r="B14" s="13">
        <v>244</v>
      </c>
      <c r="C14" s="13">
        <v>237</v>
      </c>
      <c r="D14" s="13">
        <v>132</v>
      </c>
      <c r="E14" s="13">
        <v>344</v>
      </c>
      <c r="F14" s="10"/>
    </row>
    <row r="15" spans="1:6" x14ac:dyDescent="0.25">
      <c r="A15" s="13" t="s">
        <v>103</v>
      </c>
      <c r="B15" s="13">
        <v>78</v>
      </c>
      <c r="C15" s="13">
        <v>231</v>
      </c>
      <c r="D15" s="13">
        <v>435</v>
      </c>
      <c r="E15" s="13">
        <v>132</v>
      </c>
      <c r="F15" s="10"/>
    </row>
    <row r="16" spans="1:6" x14ac:dyDescent="0.25">
      <c r="A16" s="13" t="s">
        <v>108</v>
      </c>
      <c r="B16" s="13">
        <v>244</v>
      </c>
      <c r="C16" s="13">
        <v>123</v>
      </c>
      <c r="D16" s="13">
        <v>564</v>
      </c>
      <c r="E16" s="13">
        <v>342</v>
      </c>
      <c r="F16" s="10"/>
    </row>
    <row r="19" spans="1:8" x14ac:dyDescent="0.25">
      <c r="A19" s="12" t="s">
        <v>110</v>
      </c>
      <c r="B19" s="12"/>
      <c r="C19" s="12"/>
      <c r="D19" s="12"/>
      <c r="E19" s="12"/>
    </row>
    <row r="20" spans="1:8" x14ac:dyDescent="0.25">
      <c r="A20" s="14" t="s">
        <v>109</v>
      </c>
      <c r="B20" s="14"/>
      <c r="C20" s="14"/>
      <c r="D20" s="14"/>
      <c r="E20" s="14"/>
      <c r="F20" s="14"/>
      <c r="G20" s="14"/>
      <c r="H20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891F-0417-4411-B151-6B0189849B0E}">
  <dimension ref="A1:J37"/>
  <sheetViews>
    <sheetView topLeftCell="A7" workbookViewId="0">
      <selection activeCell="H36" sqref="H36"/>
    </sheetView>
  </sheetViews>
  <sheetFormatPr defaultRowHeight="15" x14ac:dyDescent="0.25"/>
  <cols>
    <col min="2" max="2" width="31.42578125" customWidth="1"/>
    <col min="3" max="5" width="18.85546875" customWidth="1"/>
    <col min="6" max="6" width="14.85546875" customWidth="1"/>
    <col min="7" max="7" width="7.28515625" customWidth="1"/>
    <col min="8" max="8" width="32.85546875" customWidth="1"/>
    <col min="10" max="10" width="14.5703125" style="8" customWidth="1"/>
  </cols>
  <sheetData>
    <row r="1" spans="1:7" x14ac:dyDescent="0.25">
      <c r="A1" s="12" t="s">
        <v>111</v>
      </c>
      <c r="B1" s="12"/>
      <c r="C1" s="12"/>
      <c r="D1" s="12"/>
      <c r="E1" s="12"/>
    </row>
    <row r="2" spans="1:7" x14ac:dyDescent="0.25">
      <c r="A2" s="12" t="s">
        <v>112</v>
      </c>
      <c r="B2" s="12"/>
      <c r="C2" s="12"/>
      <c r="D2" s="12"/>
      <c r="E2" s="12"/>
    </row>
    <row r="3" spans="1:7" x14ac:dyDescent="0.25">
      <c r="A3" s="14" t="s">
        <v>113</v>
      </c>
      <c r="B3" s="14"/>
      <c r="C3" s="14"/>
      <c r="D3" s="14"/>
      <c r="E3" s="14"/>
    </row>
    <row r="4" spans="1:7" x14ac:dyDescent="0.25">
      <c r="A4" s="17" t="s">
        <v>114</v>
      </c>
      <c r="B4" s="17"/>
      <c r="C4" s="21" t="s">
        <v>115</v>
      </c>
      <c r="D4" s="12"/>
      <c r="E4" s="12"/>
    </row>
    <row r="5" spans="1:7" x14ac:dyDescent="0.25">
      <c r="A5" s="17" t="s">
        <v>116</v>
      </c>
      <c r="B5" s="17"/>
      <c r="C5" s="12"/>
      <c r="D5" s="12"/>
      <c r="E5" s="12"/>
    </row>
    <row r="6" spans="1:7" x14ac:dyDescent="0.25">
      <c r="A6" s="17" t="s">
        <v>117</v>
      </c>
      <c r="B6" s="17"/>
      <c r="C6" s="15" t="s">
        <v>137</v>
      </c>
      <c r="D6" s="15" t="s">
        <v>138</v>
      </c>
      <c r="E6" s="15" t="s">
        <v>139</v>
      </c>
      <c r="F6" s="15" t="s">
        <v>140</v>
      </c>
      <c r="G6" s="15" t="s">
        <v>141</v>
      </c>
    </row>
    <row r="7" spans="1:7" x14ac:dyDescent="0.25">
      <c r="A7" s="17" t="s">
        <v>118</v>
      </c>
      <c r="B7" s="17"/>
      <c r="C7" s="15">
        <f>450+34</f>
        <v>484</v>
      </c>
      <c r="D7" s="15">
        <f>980-456</f>
        <v>524</v>
      </c>
      <c r="E7" s="15"/>
      <c r="F7" s="15"/>
      <c r="G7" s="15"/>
    </row>
    <row r="8" spans="1:7" x14ac:dyDescent="0.25">
      <c r="A8" s="12"/>
      <c r="B8" s="12"/>
      <c r="C8" s="15">
        <f>98+324</f>
        <v>422</v>
      </c>
      <c r="D8" s="15">
        <f>90-98</f>
        <v>-8</v>
      </c>
      <c r="E8" s="15" t="s">
        <v>142</v>
      </c>
      <c r="F8" s="15"/>
      <c r="G8" s="15"/>
    </row>
    <row r="9" spans="1:7" x14ac:dyDescent="0.25">
      <c r="A9" s="12">
        <f>D9</f>
        <v>1110</v>
      </c>
      <c r="B9" s="12"/>
      <c r="C9" s="15">
        <f>8+5</f>
        <v>13</v>
      </c>
      <c r="D9" s="15">
        <f>5676-4566</f>
        <v>1110</v>
      </c>
      <c r="E9" s="15" t="s">
        <v>142</v>
      </c>
      <c r="F9" s="15"/>
      <c r="G9" s="15"/>
    </row>
    <row r="10" spans="1:7" x14ac:dyDescent="0.25">
      <c r="A10" s="12"/>
      <c r="B10" s="12"/>
      <c r="C10" s="15">
        <f>89+345</f>
        <v>434</v>
      </c>
      <c r="D10" s="15">
        <f>78-98</f>
        <v>-20</v>
      </c>
      <c r="E10" s="15" t="s">
        <v>142</v>
      </c>
      <c r="F10" s="15"/>
      <c r="G10" s="15"/>
    </row>
    <row r="11" spans="1:7" x14ac:dyDescent="0.25">
      <c r="A11" s="12"/>
      <c r="B11" s="12"/>
      <c r="C11" s="12"/>
      <c r="D11" s="12"/>
      <c r="E11" s="12"/>
    </row>
    <row r="12" spans="1:7" x14ac:dyDescent="0.25">
      <c r="A12" s="12" t="s">
        <v>119</v>
      </c>
      <c r="B12" s="12"/>
      <c r="C12" s="12"/>
      <c r="D12" s="12"/>
      <c r="E12" s="12"/>
    </row>
    <row r="13" spans="1:7" x14ac:dyDescent="0.25">
      <c r="A13" s="12"/>
      <c r="B13" s="12"/>
      <c r="C13" s="12"/>
      <c r="D13" s="12"/>
      <c r="E13" s="12"/>
    </row>
    <row r="14" spans="1:7" x14ac:dyDescent="0.25">
      <c r="A14" s="12" t="s">
        <v>120</v>
      </c>
      <c r="B14" s="12"/>
      <c r="C14" s="12"/>
      <c r="D14" s="12"/>
      <c r="E14" s="12"/>
    </row>
    <row r="15" spans="1:7" x14ac:dyDescent="0.25">
      <c r="A15" s="12" t="s">
        <v>121</v>
      </c>
      <c r="B15" s="12"/>
      <c r="C15" s="12"/>
      <c r="D15" s="12"/>
      <c r="E15" s="12"/>
    </row>
    <row r="16" spans="1:7" x14ac:dyDescent="0.25">
      <c r="A16" s="12">
        <v>1</v>
      </c>
      <c r="B16" s="18" t="s">
        <v>122</v>
      </c>
      <c r="C16" s="12"/>
      <c r="D16" s="12"/>
      <c r="E16" s="12"/>
    </row>
    <row r="17" spans="1:10" x14ac:dyDescent="0.25">
      <c r="A17" s="12">
        <v>2</v>
      </c>
      <c r="B17" s="18" t="s">
        <v>123</v>
      </c>
      <c r="C17" s="12"/>
      <c r="D17" s="12"/>
      <c r="E17" s="12"/>
    </row>
    <row r="18" spans="1:10" x14ac:dyDescent="0.25">
      <c r="A18" s="12">
        <v>3</v>
      </c>
      <c r="B18" s="18" t="s">
        <v>124</v>
      </c>
      <c r="C18" s="12"/>
      <c r="D18" s="12"/>
      <c r="E18" s="12"/>
    </row>
    <row r="19" spans="1:10" x14ac:dyDescent="0.25">
      <c r="A19" s="12">
        <v>4</v>
      </c>
      <c r="B19" s="18" t="s">
        <v>125</v>
      </c>
      <c r="C19" s="12"/>
      <c r="D19" s="12"/>
      <c r="E19" s="12"/>
    </row>
    <row r="20" spans="1:10" x14ac:dyDescent="0.25">
      <c r="A20" s="12"/>
      <c r="B20" s="12"/>
      <c r="C20" s="12"/>
      <c r="D20" s="12"/>
      <c r="E20" s="12"/>
    </row>
    <row r="21" spans="1:10" x14ac:dyDescent="0.25">
      <c r="A21" s="77" t="s">
        <v>0</v>
      </c>
      <c r="B21" s="77" t="s">
        <v>1</v>
      </c>
      <c r="C21" s="15" t="s">
        <v>126</v>
      </c>
      <c r="D21" s="15" t="s">
        <v>127</v>
      </c>
      <c r="E21" s="15" t="s">
        <v>128</v>
      </c>
      <c r="G21" s="77" t="s">
        <v>0</v>
      </c>
      <c r="H21" s="77" t="s">
        <v>1</v>
      </c>
      <c r="I21" s="76" t="s">
        <v>143</v>
      </c>
      <c r="J21" s="76" t="s">
        <v>144</v>
      </c>
    </row>
    <row r="22" spans="1:10" x14ac:dyDescent="0.25">
      <c r="A22" s="78"/>
      <c r="B22" s="78"/>
      <c r="C22" s="76" t="s">
        <v>129</v>
      </c>
      <c r="D22" s="76"/>
      <c r="E22" s="76"/>
      <c r="G22" s="78"/>
      <c r="H22" s="78"/>
      <c r="I22" s="76"/>
      <c r="J22" s="76"/>
    </row>
    <row r="23" spans="1:10" x14ac:dyDescent="0.25">
      <c r="A23" s="79"/>
      <c r="B23" s="79"/>
      <c r="C23" s="22">
        <v>44814</v>
      </c>
      <c r="D23" s="22">
        <v>44829</v>
      </c>
      <c r="E23" s="22">
        <v>44845</v>
      </c>
      <c r="G23" s="79"/>
      <c r="H23" s="79"/>
      <c r="I23" s="76"/>
      <c r="J23" s="76"/>
    </row>
    <row r="24" spans="1:10" x14ac:dyDescent="0.25">
      <c r="A24" s="13">
        <v>1</v>
      </c>
      <c r="B24" s="16" t="s">
        <v>5</v>
      </c>
      <c r="C24" s="13">
        <v>90</v>
      </c>
      <c r="D24" s="13">
        <v>80</v>
      </c>
      <c r="E24" s="13">
        <v>75</v>
      </c>
      <c r="G24" s="13">
        <v>1</v>
      </c>
      <c r="H24" s="16" t="s">
        <v>5</v>
      </c>
      <c r="I24" s="13">
        <v>87</v>
      </c>
      <c r="J24" s="15" t="str">
        <f>IF(I24&gt;=95,"LULUS",IF(I24&gt;=80,"NILAI KURANG","TIDAK LULUS"))</f>
        <v>NILAI KURANG</v>
      </c>
    </row>
    <row r="25" spans="1:10" x14ac:dyDescent="0.25">
      <c r="A25" s="13">
        <v>2</v>
      </c>
      <c r="B25" s="16" t="s">
        <v>6</v>
      </c>
      <c r="C25" s="13">
        <v>70</v>
      </c>
      <c r="D25" s="23">
        <v>95</v>
      </c>
      <c r="E25" s="13">
        <v>80</v>
      </c>
      <c r="G25" s="13">
        <v>2</v>
      </c>
      <c r="H25" s="16" t="s">
        <v>6</v>
      </c>
      <c r="I25" s="13">
        <v>85</v>
      </c>
      <c r="J25" s="15" t="str">
        <f t="shared" ref="J25:J33" si="0">IF(I25&gt;=95,"LULUS",IF(I25&gt;=80,"NILAI KURANG","TIDAK LULUS"))</f>
        <v>NILAI KURANG</v>
      </c>
    </row>
    <row r="26" spans="1:10" x14ac:dyDescent="0.25">
      <c r="A26" s="13">
        <v>3</v>
      </c>
      <c r="B26" s="16" t="s">
        <v>7</v>
      </c>
      <c r="C26" s="13">
        <v>100</v>
      </c>
      <c r="D26" s="13">
        <v>100</v>
      </c>
      <c r="E26" s="13">
        <v>100</v>
      </c>
      <c r="G26" s="13">
        <v>3</v>
      </c>
      <c r="H26" s="16" t="s">
        <v>7</v>
      </c>
      <c r="I26" s="13">
        <v>100</v>
      </c>
      <c r="J26" s="15" t="str">
        <f t="shared" si="0"/>
        <v>LULUS</v>
      </c>
    </row>
    <row r="27" spans="1:10" x14ac:dyDescent="0.25">
      <c r="A27" s="13">
        <v>4</v>
      </c>
      <c r="B27" s="16" t="s">
        <v>8</v>
      </c>
      <c r="C27" s="13">
        <v>75</v>
      </c>
      <c r="D27" s="13">
        <v>85</v>
      </c>
      <c r="E27" s="13">
        <v>95</v>
      </c>
      <c r="G27" s="13">
        <v>4</v>
      </c>
      <c r="H27" s="16" t="s">
        <v>8</v>
      </c>
      <c r="I27" s="13">
        <v>90</v>
      </c>
      <c r="J27" s="15" t="str">
        <f t="shared" si="0"/>
        <v>NILAI KURANG</v>
      </c>
    </row>
    <row r="28" spans="1:10" x14ac:dyDescent="0.25">
      <c r="A28" s="13">
        <v>5</v>
      </c>
      <c r="B28" s="16" t="s">
        <v>10</v>
      </c>
      <c r="C28" s="13">
        <v>80</v>
      </c>
      <c r="D28" s="13">
        <v>95</v>
      </c>
      <c r="E28" s="13">
        <v>80</v>
      </c>
      <c r="G28" s="13">
        <v>5</v>
      </c>
      <c r="H28" s="16" t="s">
        <v>10</v>
      </c>
      <c r="I28" s="13">
        <v>86</v>
      </c>
      <c r="J28" s="15" t="str">
        <f t="shared" si="0"/>
        <v>NILAI KURANG</v>
      </c>
    </row>
    <row r="29" spans="1:10" x14ac:dyDescent="0.25">
      <c r="A29" s="13">
        <v>6</v>
      </c>
      <c r="B29" s="16" t="s">
        <v>130</v>
      </c>
      <c r="C29" s="13">
        <v>75</v>
      </c>
      <c r="D29" s="13">
        <v>90</v>
      </c>
      <c r="E29" s="13">
        <v>90</v>
      </c>
      <c r="G29" s="13">
        <v>6</v>
      </c>
      <c r="H29" s="16" t="s">
        <v>130</v>
      </c>
      <c r="I29" s="13">
        <v>57</v>
      </c>
      <c r="J29" s="15" t="str">
        <f t="shared" si="0"/>
        <v>TIDAK LULUS</v>
      </c>
    </row>
    <row r="30" spans="1:10" x14ac:dyDescent="0.25">
      <c r="A30" s="13">
        <v>7</v>
      </c>
      <c r="B30" s="16" t="s">
        <v>12</v>
      </c>
      <c r="C30" s="13">
        <v>85</v>
      </c>
      <c r="D30" s="13">
        <v>80</v>
      </c>
      <c r="E30" s="13">
        <v>75</v>
      </c>
      <c r="G30" s="13">
        <v>7</v>
      </c>
      <c r="H30" s="16" t="s">
        <v>12</v>
      </c>
      <c r="I30" s="13">
        <v>75</v>
      </c>
      <c r="J30" s="15" t="str">
        <f t="shared" si="0"/>
        <v>TIDAK LULUS</v>
      </c>
    </row>
    <row r="31" spans="1:10" x14ac:dyDescent="0.25">
      <c r="A31" s="13">
        <v>8</v>
      </c>
      <c r="B31" s="16" t="s">
        <v>13</v>
      </c>
      <c r="C31" s="13">
        <v>70</v>
      </c>
      <c r="D31" s="13">
        <v>90</v>
      </c>
      <c r="E31" s="13">
        <v>85</v>
      </c>
      <c r="G31" s="13">
        <v>8</v>
      </c>
      <c r="H31" s="16" t="s">
        <v>13</v>
      </c>
      <c r="I31" s="13">
        <v>90</v>
      </c>
      <c r="J31" s="15" t="str">
        <f t="shared" si="0"/>
        <v>NILAI KURANG</v>
      </c>
    </row>
    <row r="32" spans="1:10" x14ac:dyDescent="0.25">
      <c r="A32" s="13">
        <v>9</v>
      </c>
      <c r="B32" s="16" t="s">
        <v>131</v>
      </c>
      <c r="C32" s="13">
        <v>80</v>
      </c>
      <c r="D32" s="13">
        <v>85</v>
      </c>
      <c r="E32" s="13">
        <v>90</v>
      </c>
      <c r="G32" s="13">
        <v>9</v>
      </c>
      <c r="H32" s="16" t="s">
        <v>131</v>
      </c>
      <c r="I32" s="13">
        <v>89</v>
      </c>
      <c r="J32" s="15" t="str">
        <f t="shared" si="0"/>
        <v>NILAI KURANG</v>
      </c>
    </row>
    <row r="33" spans="1:10" x14ac:dyDescent="0.25">
      <c r="A33" s="13">
        <v>10</v>
      </c>
      <c r="B33" s="16" t="s">
        <v>132</v>
      </c>
      <c r="C33" s="13">
        <v>90</v>
      </c>
      <c r="D33" s="13">
        <v>80</v>
      </c>
      <c r="E33" s="13">
        <v>70</v>
      </c>
      <c r="G33" s="13">
        <v>10</v>
      </c>
      <c r="H33" s="16" t="s">
        <v>132</v>
      </c>
      <c r="I33" s="13">
        <v>79</v>
      </c>
      <c r="J33" s="15" t="str">
        <f t="shared" si="0"/>
        <v>TIDAK LULUS</v>
      </c>
    </row>
    <row r="34" spans="1:10" x14ac:dyDescent="0.25">
      <c r="A34" s="12"/>
      <c r="B34" s="19" t="s">
        <v>133</v>
      </c>
      <c r="C34" s="20">
        <f>SUM(C24:C33)</f>
        <v>815</v>
      </c>
      <c r="D34" s="20">
        <f t="shared" ref="D34:E34" si="1">SUM(D24:D33)</f>
        <v>880</v>
      </c>
      <c r="E34" s="20">
        <f t="shared" si="1"/>
        <v>840</v>
      </c>
    </row>
    <row r="35" spans="1:10" x14ac:dyDescent="0.25">
      <c r="A35" s="12"/>
      <c r="B35" s="19" t="s">
        <v>134</v>
      </c>
      <c r="C35" s="20">
        <f>AVERAGE(C24:C33)</f>
        <v>81.5</v>
      </c>
      <c r="D35" s="20">
        <f t="shared" ref="D35:E35" si="2">AVERAGE(D24:D33)</f>
        <v>88</v>
      </c>
      <c r="E35" s="20">
        <f t="shared" si="2"/>
        <v>84</v>
      </c>
    </row>
    <row r="36" spans="1:10" x14ac:dyDescent="0.25">
      <c r="A36" s="12"/>
      <c r="B36" s="19" t="s">
        <v>135</v>
      </c>
      <c r="C36" s="20">
        <f>MAX(C24:C33)</f>
        <v>100</v>
      </c>
      <c r="D36" s="20">
        <f t="shared" ref="D36:E36" si="3">MAX(D24:D33)</f>
        <v>100</v>
      </c>
      <c r="E36" s="20">
        <f t="shared" si="3"/>
        <v>100</v>
      </c>
    </row>
    <row r="37" spans="1:10" x14ac:dyDescent="0.25">
      <c r="A37" s="12"/>
      <c r="B37" s="19" t="s">
        <v>136</v>
      </c>
      <c r="C37" s="20">
        <f>MIN(C24:C33)</f>
        <v>70</v>
      </c>
      <c r="D37" s="20">
        <f t="shared" ref="D37:E37" si="4">MIN(D24:D33)</f>
        <v>80</v>
      </c>
      <c r="E37" s="20">
        <f t="shared" si="4"/>
        <v>70</v>
      </c>
    </row>
  </sheetData>
  <mergeCells count="7">
    <mergeCell ref="J21:J23"/>
    <mergeCell ref="A21:A23"/>
    <mergeCell ref="B21:B23"/>
    <mergeCell ref="C22:E22"/>
    <mergeCell ref="G21:G23"/>
    <mergeCell ref="H21:H23"/>
    <mergeCell ref="I21:I23"/>
  </mergeCells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{711463E4-EEDD-4A2F-BC02-041B607696AA}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463E4-EEDD-4A2F-BC02-041B60769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04E-7CDA-42EE-B347-631C6ED73CC9}">
  <dimension ref="A1:I33"/>
  <sheetViews>
    <sheetView workbookViewId="0">
      <selection activeCell="B11" sqref="B11"/>
    </sheetView>
  </sheetViews>
  <sheetFormatPr defaultRowHeight="15" x14ac:dyDescent="0.25"/>
  <cols>
    <col min="1" max="1" width="24.7109375" customWidth="1"/>
    <col min="2" max="2" width="58.28515625" customWidth="1"/>
    <col min="4" max="4" width="9.140625" style="8"/>
    <col min="5" max="5" width="10.85546875" style="8" customWidth="1"/>
    <col min="6" max="6" width="11.85546875" style="1" customWidth="1"/>
  </cols>
  <sheetData>
    <row r="1" spans="1:9" x14ac:dyDescent="0.25">
      <c r="A1" s="25" t="s">
        <v>145</v>
      </c>
      <c r="B1" s="25" t="s">
        <v>146</v>
      </c>
    </row>
    <row r="2" spans="1:9" x14ac:dyDescent="0.25">
      <c r="A2" s="26" t="s">
        <v>147</v>
      </c>
      <c r="B2" s="26" t="s">
        <v>157</v>
      </c>
      <c r="D2" s="83" t="s">
        <v>147</v>
      </c>
      <c r="E2" s="83"/>
      <c r="G2" s="83" t="s">
        <v>153</v>
      </c>
      <c r="H2" s="83"/>
      <c r="I2" s="83"/>
    </row>
    <row r="3" spans="1:9" x14ac:dyDescent="0.25">
      <c r="A3" s="26" t="s">
        <v>148</v>
      </c>
      <c r="B3" s="26" t="s">
        <v>158</v>
      </c>
      <c r="D3" s="8" t="s">
        <v>143</v>
      </c>
      <c r="E3" s="8" t="s">
        <v>167</v>
      </c>
      <c r="G3" s="3">
        <v>3</v>
      </c>
      <c r="H3" s="3"/>
      <c r="I3" s="3"/>
    </row>
    <row r="4" spans="1:9" x14ac:dyDescent="0.25">
      <c r="A4" s="80" t="s">
        <v>149</v>
      </c>
      <c r="B4" s="87" t="s">
        <v>169</v>
      </c>
      <c r="D4" s="8">
        <v>3</v>
      </c>
      <c r="E4" s="8">
        <f>ABS(D4)</f>
        <v>3</v>
      </c>
      <c r="G4" s="3">
        <v>5</v>
      </c>
      <c r="H4" s="3">
        <v>6</v>
      </c>
      <c r="I4" s="3">
        <v>7</v>
      </c>
    </row>
    <row r="5" spans="1:9" s="12" customFormat="1" x14ac:dyDescent="0.25">
      <c r="A5" s="81"/>
      <c r="B5" s="88"/>
      <c r="D5" s="8">
        <v>7</v>
      </c>
      <c r="E5" s="1">
        <f>ABS(D5)</f>
        <v>7</v>
      </c>
      <c r="F5" s="1"/>
      <c r="G5" s="3">
        <v>5</v>
      </c>
      <c r="H5" s="3">
        <v>4</v>
      </c>
      <c r="I5" s="3"/>
    </row>
    <row r="6" spans="1:9" x14ac:dyDescent="0.25">
      <c r="A6" s="26" t="s">
        <v>150</v>
      </c>
      <c r="B6" s="26" t="s">
        <v>159</v>
      </c>
      <c r="C6" s="29"/>
      <c r="D6" s="8">
        <v>-5</v>
      </c>
      <c r="E6" s="8">
        <f>ABS(D6)</f>
        <v>5</v>
      </c>
      <c r="F6" s="8"/>
      <c r="G6" s="3">
        <v>9</v>
      </c>
      <c r="H6" s="3"/>
      <c r="I6" s="3"/>
    </row>
    <row r="7" spans="1:9" x14ac:dyDescent="0.25">
      <c r="A7" s="26" t="s">
        <v>171</v>
      </c>
      <c r="B7" s="26" t="s">
        <v>160</v>
      </c>
      <c r="G7" t="s">
        <v>170</v>
      </c>
      <c r="I7" s="1">
        <f>COUNTA(G3:I6)</f>
        <v>7</v>
      </c>
    </row>
    <row r="8" spans="1:9" x14ac:dyDescent="0.25">
      <c r="A8" s="26" t="s">
        <v>151</v>
      </c>
      <c r="B8" s="26" t="s">
        <v>161</v>
      </c>
    </row>
    <row r="9" spans="1:9" x14ac:dyDescent="0.25">
      <c r="A9" s="26" t="s">
        <v>152</v>
      </c>
      <c r="B9" s="26" t="s">
        <v>165</v>
      </c>
      <c r="D9" s="86" t="s">
        <v>168</v>
      </c>
      <c r="E9" s="86"/>
      <c r="G9" s="83" t="s">
        <v>152</v>
      </c>
      <c r="H9" s="83"/>
    </row>
    <row r="10" spans="1:9" x14ac:dyDescent="0.25">
      <c r="A10" s="26" t="s">
        <v>153</v>
      </c>
      <c r="B10" s="26" t="s">
        <v>163</v>
      </c>
      <c r="D10" s="8" t="s">
        <v>143</v>
      </c>
      <c r="E10" s="8" t="s">
        <v>167</v>
      </c>
      <c r="G10">
        <v>9</v>
      </c>
    </row>
    <row r="11" spans="1:9" ht="15" customHeight="1" x14ac:dyDescent="0.25">
      <c r="A11" s="26" t="s">
        <v>154</v>
      </c>
      <c r="B11" s="26" t="s">
        <v>164</v>
      </c>
      <c r="D11" s="8">
        <v>8.9</v>
      </c>
      <c r="E11" s="27">
        <f>INT(D11)</f>
        <v>8</v>
      </c>
      <c r="G11">
        <v>81</v>
      </c>
    </row>
    <row r="12" spans="1:9" x14ac:dyDescent="0.25">
      <c r="A12" s="26" t="s">
        <v>155</v>
      </c>
      <c r="B12" s="26" t="s">
        <v>162</v>
      </c>
      <c r="D12" s="8">
        <v>4.5</v>
      </c>
      <c r="E12" s="27">
        <f t="shared" ref="E12:E13" si="0">INT(D12)</f>
        <v>4</v>
      </c>
      <c r="G12">
        <v>10</v>
      </c>
    </row>
    <row r="13" spans="1:9" x14ac:dyDescent="0.25">
      <c r="A13" s="26" t="s">
        <v>156</v>
      </c>
      <c r="B13" s="26" t="s">
        <v>166</v>
      </c>
      <c r="D13" s="8">
        <v>-7.3</v>
      </c>
      <c r="E13" s="27">
        <f t="shared" si="0"/>
        <v>-8</v>
      </c>
    </row>
    <row r="15" spans="1:9" x14ac:dyDescent="0.25">
      <c r="D15" s="83" t="s">
        <v>149</v>
      </c>
      <c r="E15" s="83"/>
    </row>
    <row r="16" spans="1:9" x14ac:dyDescent="0.25">
      <c r="D16" s="30">
        <v>29.998999999999999</v>
      </c>
      <c r="E16" s="30">
        <f>ROUND(D16,2)</f>
        <v>30</v>
      </c>
    </row>
    <row r="17" spans="4:5" x14ac:dyDescent="0.25">
      <c r="D17" s="30">
        <v>34.876449999999998</v>
      </c>
      <c r="E17" s="30">
        <f>ROUND(D17,3)</f>
        <v>34.875999999999998</v>
      </c>
    </row>
    <row r="18" spans="4:5" x14ac:dyDescent="0.25">
      <c r="D18" s="30">
        <v>23.1234</v>
      </c>
      <c r="E18" s="30">
        <f>ROUND(D18,1)</f>
        <v>23.1</v>
      </c>
    </row>
    <row r="19" spans="4:5" x14ac:dyDescent="0.25">
      <c r="D19" s="30"/>
      <c r="E19" s="30"/>
    </row>
    <row r="20" spans="4:5" x14ac:dyDescent="0.25">
      <c r="D20" s="82" t="s">
        <v>150</v>
      </c>
      <c r="E20" s="82"/>
    </row>
    <row r="21" spans="4:5" x14ac:dyDescent="0.25">
      <c r="D21" s="30">
        <v>9</v>
      </c>
      <c r="E21" s="8">
        <f>EVEN(D21)</f>
        <v>10</v>
      </c>
    </row>
    <row r="22" spans="4:5" x14ac:dyDescent="0.25">
      <c r="D22" s="30">
        <v>3</v>
      </c>
      <c r="E22" s="8">
        <f t="shared" ref="E22:E23" si="1">EVEN(D22)</f>
        <v>4</v>
      </c>
    </row>
    <row r="23" spans="4:5" x14ac:dyDescent="0.25">
      <c r="D23" s="30">
        <v>5</v>
      </c>
      <c r="E23" s="8">
        <f t="shared" si="1"/>
        <v>6</v>
      </c>
    </row>
    <row r="24" spans="4:5" x14ac:dyDescent="0.25">
      <c r="D24" s="30"/>
    </row>
    <row r="25" spans="4:5" x14ac:dyDescent="0.25">
      <c r="D25" s="84" t="s">
        <v>171</v>
      </c>
      <c r="E25" s="84"/>
    </row>
    <row r="26" spans="4:5" x14ac:dyDescent="0.25">
      <c r="D26" s="8">
        <v>23.56</v>
      </c>
      <c r="E26" s="8">
        <f>ROUNDDOWN(D26,1)</f>
        <v>23.5</v>
      </c>
    </row>
    <row r="27" spans="4:5" x14ac:dyDescent="0.25">
      <c r="D27" s="8">
        <v>78.344999999999999</v>
      </c>
      <c r="E27" s="8">
        <f t="shared" ref="E27:E28" si="2">ROUNDDOWN(D27,1)</f>
        <v>78.3</v>
      </c>
    </row>
    <row r="28" spans="4:5" x14ac:dyDescent="0.25">
      <c r="D28" s="8">
        <v>2.4990000000000001</v>
      </c>
      <c r="E28" s="8">
        <f t="shared" si="2"/>
        <v>2.4</v>
      </c>
    </row>
    <row r="30" spans="4:5" x14ac:dyDescent="0.25">
      <c r="D30" s="85" t="s">
        <v>151</v>
      </c>
      <c r="E30" s="85"/>
    </row>
    <row r="31" spans="4:5" x14ac:dyDescent="0.25">
      <c r="D31" s="8">
        <v>2.3456000000000001</v>
      </c>
      <c r="E31" s="8">
        <f>ROUNDUP(D31,2)</f>
        <v>2.3499999999999996</v>
      </c>
    </row>
    <row r="32" spans="4:5" x14ac:dyDescent="0.25">
      <c r="D32" s="8">
        <v>1.234356</v>
      </c>
      <c r="E32" s="8">
        <f>ROUNDUP(D32,1)</f>
        <v>1.3</v>
      </c>
    </row>
    <row r="33" spans="4:4" x14ac:dyDescent="0.25">
      <c r="D33" s="28"/>
    </row>
  </sheetData>
  <mergeCells count="10">
    <mergeCell ref="A4:A5"/>
    <mergeCell ref="D20:E20"/>
    <mergeCell ref="G2:I2"/>
    <mergeCell ref="D25:E25"/>
    <mergeCell ref="D30:E30"/>
    <mergeCell ref="G9:H9"/>
    <mergeCell ref="D2:E2"/>
    <mergeCell ref="D9:E9"/>
    <mergeCell ref="D15:E15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A85-0370-4EAC-B711-7630E9FE13CA}">
  <dimension ref="A1:K28"/>
  <sheetViews>
    <sheetView tabSelected="1" zoomScaleNormal="100" workbookViewId="0">
      <selection activeCell="G12" sqref="G12"/>
    </sheetView>
  </sheetViews>
  <sheetFormatPr defaultRowHeight="15" x14ac:dyDescent="0.25"/>
  <cols>
    <col min="1" max="1" width="4.5703125" style="8" customWidth="1"/>
    <col min="2" max="2" width="34.5703125" customWidth="1"/>
    <col min="3" max="3" width="11.85546875" style="8" customWidth="1"/>
    <col min="4" max="4" width="9.140625" style="1"/>
    <col min="6" max="10" width="9.5703125" style="8" customWidth="1"/>
    <col min="11" max="11" width="9.140625" customWidth="1"/>
  </cols>
  <sheetData>
    <row r="1" spans="1:11" ht="15" customHeight="1" x14ac:dyDescent="0.25">
      <c r="A1" s="89" t="s">
        <v>214</v>
      </c>
      <c r="B1" s="90"/>
      <c r="C1" s="90"/>
      <c r="D1" s="91"/>
    </row>
    <row r="2" spans="1:11" ht="15" customHeight="1" x14ac:dyDescent="0.25">
      <c r="A2" s="92"/>
      <c r="B2" s="93"/>
      <c r="C2" s="93"/>
      <c r="D2" s="94"/>
    </row>
    <row r="3" spans="1:11" s="12" customFormat="1" ht="15" customHeight="1" x14ac:dyDescent="0.25">
      <c r="A3" s="95"/>
      <c r="B3" s="96"/>
      <c r="C3" s="96"/>
      <c r="D3" s="97"/>
      <c r="F3" s="8"/>
      <c r="G3" s="8"/>
      <c r="H3" s="8"/>
      <c r="I3" s="8"/>
      <c r="J3" s="8"/>
    </row>
    <row r="4" spans="1:11" ht="15" customHeight="1" x14ac:dyDescent="0.25">
      <c r="A4" s="33" t="s">
        <v>0</v>
      </c>
      <c r="B4" s="33" t="s">
        <v>172</v>
      </c>
      <c r="C4" s="33" t="s">
        <v>2</v>
      </c>
      <c r="D4" s="33" t="s">
        <v>143</v>
      </c>
      <c r="K4" s="12"/>
    </row>
    <row r="5" spans="1:11" x14ac:dyDescent="0.25">
      <c r="A5" s="31">
        <v>1</v>
      </c>
      <c r="B5" s="26" t="s">
        <v>173</v>
      </c>
      <c r="C5" s="31" t="s">
        <v>9</v>
      </c>
      <c r="D5" s="32">
        <v>80</v>
      </c>
      <c r="F5" s="98" t="s">
        <v>186</v>
      </c>
      <c r="G5" s="99"/>
      <c r="H5" s="99"/>
      <c r="I5" s="99"/>
      <c r="J5" s="100"/>
      <c r="K5" s="12"/>
    </row>
    <row r="6" spans="1:11" x14ac:dyDescent="0.25">
      <c r="A6" s="31">
        <v>2</v>
      </c>
      <c r="B6" s="26" t="s">
        <v>6</v>
      </c>
      <c r="C6" s="31" t="s">
        <v>9</v>
      </c>
      <c r="D6" s="32">
        <v>90</v>
      </c>
      <c r="F6" s="35">
        <v>75</v>
      </c>
      <c r="G6" s="35">
        <v>80</v>
      </c>
      <c r="H6" s="35">
        <v>90</v>
      </c>
      <c r="I6" s="35">
        <v>95</v>
      </c>
      <c r="J6" s="35">
        <v>100</v>
      </c>
      <c r="K6" s="12"/>
    </row>
    <row r="7" spans="1:11" x14ac:dyDescent="0.25">
      <c r="A7" s="31">
        <v>3</v>
      </c>
      <c r="B7" s="26" t="s">
        <v>7</v>
      </c>
      <c r="C7" s="31" t="s">
        <v>9</v>
      </c>
      <c r="D7" s="32">
        <v>100</v>
      </c>
      <c r="F7" s="24">
        <f>COUNTIF(D5:D26,75)</f>
        <v>4</v>
      </c>
      <c r="G7" s="24">
        <f>COUNTIF(D5:D26,80)</f>
        <v>6</v>
      </c>
      <c r="H7" s="24">
        <f>COUNTIF(D5:D26,90)</f>
        <v>6</v>
      </c>
      <c r="I7" s="24">
        <f>COUNTIF(D5:D26,95)</f>
        <v>5</v>
      </c>
      <c r="J7" s="24">
        <f>COUNTIF(D5:D26,100)</f>
        <v>1</v>
      </c>
      <c r="K7" s="12"/>
    </row>
    <row r="8" spans="1:11" x14ac:dyDescent="0.25">
      <c r="A8" s="31">
        <v>4</v>
      </c>
      <c r="B8" s="26" t="s">
        <v>8</v>
      </c>
      <c r="C8" s="31" t="s">
        <v>9</v>
      </c>
      <c r="D8" s="32">
        <v>95</v>
      </c>
      <c r="K8" s="12"/>
    </row>
    <row r="9" spans="1:11" x14ac:dyDescent="0.25">
      <c r="A9" s="31">
        <v>5</v>
      </c>
      <c r="B9" s="26" t="s">
        <v>174</v>
      </c>
      <c r="C9" s="31" t="s">
        <v>9</v>
      </c>
      <c r="D9" s="32">
        <v>80</v>
      </c>
      <c r="K9" s="12"/>
    </row>
    <row r="10" spans="1:11" x14ac:dyDescent="0.25">
      <c r="A10" s="31">
        <v>6</v>
      </c>
      <c r="B10" s="26" t="s">
        <v>130</v>
      </c>
      <c r="C10" s="31" t="s">
        <v>9</v>
      </c>
      <c r="D10" s="32">
        <v>90</v>
      </c>
      <c r="F10" s="101" t="s">
        <v>187</v>
      </c>
      <c r="G10" s="101"/>
      <c r="H10" s="101"/>
      <c r="I10" s="101"/>
      <c r="J10" s="101"/>
      <c r="K10" s="12"/>
    </row>
    <row r="11" spans="1:11" x14ac:dyDescent="0.25">
      <c r="A11" s="31">
        <v>7</v>
      </c>
      <c r="B11" s="26" t="s">
        <v>175</v>
      </c>
      <c r="C11" s="31" t="s">
        <v>9</v>
      </c>
      <c r="D11" s="32">
        <v>75</v>
      </c>
      <c r="F11" s="36">
        <v>75</v>
      </c>
      <c r="G11" s="36">
        <v>80</v>
      </c>
      <c r="H11" s="36">
        <v>90</v>
      </c>
      <c r="I11" s="36">
        <v>95</v>
      </c>
      <c r="J11" s="36">
        <v>100</v>
      </c>
      <c r="K11" s="12"/>
    </row>
    <row r="12" spans="1:11" x14ac:dyDescent="0.25">
      <c r="A12" s="31">
        <v>8</v>
      </c>
      <c r="B12" s="26" t="s">
        <v>13</v>
      </c>
      <c r="C12" s="31" t="s">
        <v>9</v>
      </c>
      <c r="D12" s="32">
        <v>75</v>
      </c>
      <c r="F12" s="24">
        <f>COUNTIF(D5:D26,75)</f>
        <v>4</v>
      </c>
      <c r="G12" s="24">
        <f>COUNTIF(D5:D26,D5)</f>
        <v>6</v>
      </c>
      <c r="H12" s="24">
        <f>COUNTIF(D5:D26,D10)</f>
        <v>6</v>
      </c>
      <c r="I12" s="24">
        <f>COUNTIF(D5:D26,D13)</f>
        <v>5</v>
      </c>
      <c r="J12" s="24">
        <f>COUNTIF(D5:D26,D7)</f>
        <v>1</v>
      </c>
      <c r="K12" s="12"/>
    </row>
    <row r="13" spans="1:11" x14ac:dyDescent="0.25">
      <c r="A13" s="31">
        <v>9</v>
      </c>
      <c r="B13" s="26" t="s">
        <v>131</v>
      </c>
      <c r="C13" s="31" t="s">
        <v>9</v>
      </c>
      <c r="D13" s="32">
        <v>95</v>
      </c>
      <c r="K13" s="12"/>
    </row>
    <row r="14" spans="1:11" x14ac:dyDescent="0.25">
      <c r="A14" s="31">
        <v>10</v>
      </c>
      <c r="B14" s="26" t="s">
        <v>132</v>
      </c>
      <c r="C14" s="31" t="s">
        <v>9</v>
      </c>
      <c r="D14" s="32">
        <v>90</v>
      </c>
      <c r="K14" s="12"/>
    </row>
    <row r="15" spans="1:11" x14ac:dyDescent="0.25">
      <c r="A15" s="31">
        <v>11</v>
      </c>
      <c r="B15" s="26" t="s">
        <v>176</v>
      </c>
      <c r="C15" s="31" t="s">
        <v>9</v>
      </c>
      <c r="D15" s="32">
        <v>90</v>
      </c>
      <c r="K15" s="12"/>
    </row>
    <row r="16" spans="1:11" x14ac:dyDescent="0.25">
      <c r="A16" s="31">
        <v>12</v>
      </c>
      <c r="B16" s="26" t="s">
        <v>177</v>
      </c>
      <c r="C16" s="31" t="s">
        <v>9</v>
      </c>
      <c r="D16" s="32">
        <v>80</v>
      </c>
      <c r="K16" s="12"/>
    </row>
    <row r="17" spans="1:11" x14ac:dyDescent="0.25">
      <c r="A17" s="31">
        <v>13</v>
      </c>
      <c r="B17" s="26" t="s">
        <v>178</v>
      </c>
      <c r="C17" s="31" t="s">
        <v>9</v>
      </c>
      <c r="D17" s="32">
        <v>80</v>
      </c>
      <c r="K17" s="12"/>
    </row>
    <row r="18" spans="1:11" x14ac:dyDescent="0.25">
      <c r="A18" s="31">
        <v>14</v>
      </c>
      <c r="B18" s="26" t="s">
        <v>180</v>
      </c>
      <c r="C18" s="31" t="s">
        <v>9</v>
      </c>
      <c r="D18" s="32">
        <v>75</v>
      </c>
      <c r="K18" s="12"/>
    </row>
    <row r="19" spans="1:11" x14ac:dyDescent="0.25">
      <c r="A19" s="31">
        <v>15</v>
      </c>
      <c r="B19" s="26" t="s">
        <v>179</v>
      </c>
      <c r="C19" s="31" t="s">
        <v>9</v>
      </c>
      <c r="D19" s="32">
        <v>95</v>
      </c>
      <c r="K19" s="12"/>
    </row>
    <row r="20" spans="1:11" x14ac:dyDescent="0.25">
      <c r="A20" s="31">
        <v>16</v>
      </c>
      <c r="B20" s="26" t="s">
        <v>181</v>
      </c>
      <c r="C20" s="31" t="s">
        <v>9</v>
      </c>
      <c r="D20" s="32">
        <v>90</v>
      </c>
      <c r="K20" s="12"/>
    </row>
    <row r="21" spans="1:11" x14ac:dyDescent="0.25">
      <c r="A21" s="31">
        <v>17</v>
      </c>
      <c r="B21" s="26" t="s">
        <v>182</v>
      </c>
      <c r="C21" s="31" t="s">
        <v>9</v>
      </c>
      <c r="D21" s="32">
        <v>75</v>
      </c>
      <c r="K21" s="12"/>
    </row>
    <row r="22" spans="1:11" x14ac:dyDescent="0.25">
      <c r="A22" s="31">
        <v>18</v>
      </c>
      <c r="B22" s="26" t="s">
        <v>183</v>
      </c>
      <c r="C22" s="31" t="s">
        <v>9</v>
      </c>
      <c r="D22" s="32">
        <v>95</v>
      </c>
      <c r="K22" s="12"/>
    </row>
    <row r="23" spans="1:11" x14ac:dyDescent="0.25">
      <c r="A23" s="31">
        <v>19</v>
      </c>
      <c r="B23" s="26" t="s">
        <v>23</v>
      </c>
      <c r="C23" s="31" t="s">
        <v>9</v>
      </c>
      <c r="D23" s="32">
        <v>80</v>
      </c>
    </row>
    <row r="24" spans="1:11" x14ac:dyDescent="0.25">
      <c r="A24" s="31">
        <v>20</v>
      </c>
      <c r="B24" s="26" t="s">
        <v>184</v>
      </c>
      <c r="C24" s="31" t="s">
        <v>9</v>
      </c>
      <c r="D24" s="32">
        <v>90</v>
      </c>
    </row>
    <row r="25" spans="1:11" x14ac:dyDescent="0.25">
      <c r="A25" s="31">
        <v>21</v>
      </c>
      <c r="B25" s="26" t="s">
        <v>25</v>
      </c>
      <c r="C25" s="31" t="s">
        <v>9</v>
      </c>
      <c r="D25" s="32">
        <v>95</v>
      </c>
    </row>
    <row r="26" spans="1:11" x14ac:dyDescent="0.25">
      <c r="A26" s="31">
        <v>22</v>
      </c>
      <c r="B26" s="26" t="s">
        <v>185</v>
      </c>
      <c r="C26" s="31" t="s">
        <v>9</v>
      </c>
      <c r="D26" s="32">
        <v>80</v>
      </c>
    </row>
    <row r="28" spans="1:11" x14ac:dyDescent="0.25">
      <c r="B28" s="34"/>
    </row>
  </sheetData>
  <mergeCells count="3">
    <mergeCell ref="A1:D3"/>
    <mergeCell ref="F5:J5"/>
    <mergeCell ref="F10:J10"/>
  </mergeCells>
  <dataValidations count="3">
    <dataValidation type="list" allowBlank="1" showInputMessage="1" showErrorMessage="1" sqref="C5:C26" xr:uid="{8A4F634B-F1DE-474B-9328-75623145757B}">
      <formula1>"X-SIJA,XI-SIJA,XII-SIJA"</formula1>
    </dataValidation>
    <dataValidation allowBlank="1" showInputMessage="1" showErrorMessage="1" promptTitle="Cell Reference" prompt="Ini menggunakan Cell Reference, yaitu memilih cell sebagai nilai referensi_x000a__x000a_" sqref="F12:J12" xr:uid="{78A7460B-4AC7-441C-A441-085E6927DE7B}"/>
    <dataValidation allowBlank="1" showInputMessage="1" showErrorMessage="1" promptTitle="Cara Manual" prompt="Ini Menggunakan COUNTIF manual_x000a_" sqref="F7:J7" xr:uid="{4C53BB13-31F4-4119-803B-99232E870A31}"/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923F-C698-49CE-9DD0-A8312123A7F8}">
  <dimension ref="A1:J22"/>
  <sheetViews>
    <sheetView topLeftCell="A4" workbookViewId="0">
      <selection activeCell="F20" sqref="F20"/>
    </sheetView>
  </sheetViews>
  <sheetFormatPr defaultRowHeight="15" x14ac:dyDescent="0.25"/>
  <cols>
    <col min="1" max="1" width="5" style="8" customWidth="1"/>
    <col min="2" max="2" width="16.28515625" style="9" customWidth="1"/>
    <col min="3" max="3" width="15.42578125" style="8" customWidth="1"/>
    <col min="4" max="4" width="9.140625" style="8"/>
  </cols>
  <sheetData>
    <row r="1" spans="1:10" x14ac:dyDescent="0.25">
      <c r="A1" s="104" t="s">
        <v>188</v>
      </c>
      <c r="B1" s="104"/>
      <c r="C1" s="104"/>
    </row>
    <row r="2" spans="1:10" x14ac:dyDescent="0.25">
      <c r="A2" s="8" t="s">
        <v>189</v>
      </c>
    </row>
    <row r="3" spans="1:10" x14ac:dyDescent="0.25">
      <c r="A3" s="8" t="s">
        <v>190</v>
      </c>
    </row>
    <row r="4" spans="1:10" x14ac:dyDescent="0.25">
      <c r="A4" s="8" t="s">
        <v>191</v>
      </c>
    </row>
    <row r="5" spans="1:10" x14ac:dyDescent="0.25">
      <c r="A5" s="8" t="s">
        <v>192</v>
      </c>
    </row>
    <row r="7" spans="1:10" x14ac:dyDescent="0.25">
      <c r="A7" s="24" t="s">
        <v>0</v>
      </c>
      <c r="B7" s="24" t="s">
        <v>1</v>
      </c>
      <c r="C7" s="24" t="s">
        <v>193</v>
      </c>
      <c r="D7" s="24" t="s">
        <v>143</v>
      </c>
    </row>
    <row r="8" spans="1:10" x14ac:dyDescent="0.25">
      <c r="A8" s="24">
        <v>1</v>
      </c>
      <c r="B8" s="37" t="s">
        <v>194</v>
      </c>
      <c r="C8" s="24" t="s">
        <v>204</v>
      </c>
      <c r="D8" s="24">
        <v>80</v>
      </c>
    </row>
    <row r="9" spans="1:10" x14ac:dyDescent="0.25">
      <c r="A9" s="24">
        <v>2</v>
      </c>
      <c r="B9" s="37" t="s">
        <v>195</v>
      </c>
      <c r="C9" s="24" t="s">
        <v>205</v>
      </c>
      <c r="D9" s="24">
        <v>75</v>
      </c>
      <c r="I9" s="12"/>
      <c r="J9" s="12"/>
    </row>
    <row r="10" spans="1:10" x14ac:dyDescent="0.25">
      <c r="A10" s="24">
        <v>3</v>
      </c>
      <c r="B10" s="37" t="s">
        <v>196</v>
      </c>
      <c r="C10" s="24" t="s">
        <v>204</v>
      </c>
      <c r="D10" s="24">
        <v>75</v>
      </c>
    </row>
    <row r="11" spans="1:10" x14ac:dyDescent="0.25">
      <c r="A11" s="24">
        <v>4</v>
      </c>
      <c r="B11" s="37" t="s">
        <v>197</v>
      </c>
      <c r="C11" s="24" t="s">
        <v>205</v>
      </c>
      <c r="D11" s="24">
        <v>75</v>
      </c>
    </row>
    <row r="12" spans="1:10" x14ac:dyDescent="0.25">
      <c r="A12" s="24">
        <v>5</v>
      </c>
      <c r="B12" s="37" t="s">
        <v>198</v>
      </c>
      <c r="C12" s="24" t="s">
        <v>204</v>
      </c>
      <c r="D12" s="24">
        <v>85</v>
      </c>
    </row>
    <row r="13" spans="1:10" x14ac:dyDescent="0.25">
      <c r="A13" s="24">
        <v>6</v>
      </c>
      <c r="B13" s="37" t="s">
        <v>199</v>
      </c>
      <c r="C13" s="24" t="s">
        <v>204</v>
      </c>
      <c r="D13" s="24">
        <v>90</v>
      </c>
    </row>
    <row r="14" spans="1:10" x14ac:dyDescent="0.25">
      <c r="A14" s="24">
        <v>7</v>
      </c>
      <c r="B14" s="37" t="s">
        <v>200</v>
      </c>
      <c r="C14" s="24" t="s">
        <v>205</v>
      </c>
      <c r="D14" s="24">
        <v>75</v>
      </c>
    </row>
    <row r="15" spans="1:10" x14ac:dyDescent="0.25">
      <c r="A15" s="24">
        <v>8</v>
      </c>
      <c r="B15" s="37" t="s">
        <v>201</v>
      </c>
      <c r="C15" s="24" t="s">
        <v>204</v>
      </c>
      <c r="D15" s="24">
        <v>80</v>
      </c>
    </row>
    <row r="16" spans="1:10" x14ac:dyDescent="0.25">
      <c r="A16" s="24">
        <v>9</v>
      </c>
      <c r="B16" s="37" t="s">
        <v>202</v>
      </c>
      <c r="C16" s="24" t="s">
        <v>205</v>
      </c>
      <c r="D16" s="24">
        <v>70</v>
      </c>
    </row>
    <row r="17" spans="1:6" x14ac:dyDescent="0.25">
      <c r="A17" s="24">
        <v>10</v>
      </c>
      <c r="B17" s="37" t="s">
        <v>203</v>
      </c>
      <c r="C17" s="24" t="s">
        <v>204</v>
      </c>
      <c r="D17" s="24">
        <v>80</v>
      </c>
    </row>
    <row r="19" spans="1:6" ht="15" customHeight="1" x14ac:dyDescent="0.25">
      <c r="B19" s="102" t="s">
        <v>206</v>
      </c>
      <c r="C19" s="102"/>
      <c r="D19" s="103">
        <f>COUNTIFS(C8:C17,"L",D8:D17,"75")</f>
        <v>1</v>
      </c>
      <c r="F19">
        <f>COUNTIFS(C7:C17,"L",D7:D17,75)</f>
        <v>1</v>
      </c>
    </row>
    <row r="20" spans="1:6" x14ac:dyDescent="0.25">
      <c r="B20" s="102"/>
      <c r="C20" s="102"/>
      <c r="D20" s="103"/>
    </row>
    <row r="21" spans="1:6" x14ac:dyDescent="0.25">
      <c r="B21" s="102" t="s">
        <v>207</v>
      </c>
      <c r="C21" s="102"/>
      <c r="D21" s="103">
        <f>COUNTIFS(C8:C17,"P",D8:D17,"75")</f>
        <v>3</v>
      </c>
    </row>
    <row r="22" spans="1:6" x14ac:dyDescent="0.25">
      <c r="B22" s="102"/>
      <c r="C22" s="102"/>
      <c r="D22" s="103"/>
    </row>
  </sheetData>
  <mergeCells count="5">
    <mergeCell ref="B19:C20"/>
    <mergeCell ref="D19:D20"/>
    <mergeCell ref="B21:C22"/>
    <mergeCell ref="D21:D22"/>
    <mergeCell ref="A1:C1"/>
  </mergeCells>
  <dataValidations count="1">
    <dataValidation type="list" allowBlank="1" showInputMessage="1" showErrorMessage="1" sqref="C8:C17" xr:uid="{0E764F0A-9764-4BA0-95CA-20E21154D76C}">
      <formula1>"L,P"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3C1B-2DA3-4746-8E1E-4DB35E63F4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 Siswa X-SIJA SMK TI BAZMA</vt:lpstr>
      <vt:lpstr>Data Siswa XI-SIJA SMK TI BAZMA</vt:lpstr>
      <vt:lpstr>Penjualan Laptop</vt:lpstr>
      <vt:lpstr>Grafik</vt:lpstr>
      <vt:lpstr>Formula</vt:lpstr>
      <vt:lpstr>Fungsi Matematika</vt:lpstr>
      <vt:lpstr>Fungsi COUNTIF</vt:lpstr>
      <vt:lpstr>Fungsi COUNTIFS</vt:lpstr>
      <vt:lpstr>Sheet1</vt:lpstr>
      <vt:lpstr>Sheet2</vt:lpstr>
      <vt:lpstr>Sheet3</vt:lpstr>
      <vt:lpstr>Sheet4</vt:lpstr>
      <vt:lpstr>Sheet5</vt:lpstr>
      <vt:lpstr>Sheet6</vt:lpstr>
      <vt:lpstr>Sheet7</vt:lpstr>
      <vt:lpstr>COUNT &amp; COUNTA</vt:lpstr>
      <vt:lpstr>Sort&amp;Filter</vt:lpstr>
      <vt:lpstr>Sort&amp;Filter2</vt:lpstr>
      <vt:lpstr>Custom Sort</vt:lpstr>
      <vt:lpstr>Sort Cell</vt:lpstr>
      <vt:lpstr>fungsi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TI BAZMA</dc:creator>
  <cp:lastModifiedBy>SMK TI BAZMA</cp:lastModifiedBy>
  <cp:lastPrinted>2022-10-04T07:23:13Z</cp:lastPrinted>
  <dcterms:created xsi:type="dcterms:W3CDTF">2022-10-04T06:30:44Z</dcterms:created>
  <dcterms:modified xsi:type="dcterms:W3CDTF">2022-12-05T00:40:05Z</dcterms:modified>
</cp:coreProperties>
</file>