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 moteur-GX240" sheetId="1" r:id="rId4"/>
  </sheets>
  <definedNames/>
  <calcPr/>
  <extLst>
    <ext uri="GoogleSheetsCustomDataVersion2">
      <go:sheetsCustomData xmlns:go="http://customooxmlschemas.google.com/" r:id="rId5" roundtripDataChecksum="rmXc3v4rk2b13vpGCdC2Q8tnD/CIwjt6docrcuebsYQ="/>
    </ext>
  </extLst>
</workbook>
</file>

<file path=xl/sharedStrings.xml><?xml version="1.0" encoding="utf-8"?>
<sst xmlns="http://schemas.openxmlformats.org/spreadsheetml/2006/main" count="53" uniqueCount="29">
  <si>
    <t>GX240</t>
  </si>
  <si>
    <t>20 à 35</t>
  </si>
  <si>
    <t>A modifier à ta guise</t>
  </si>
  <si>
    <t>Index</t>
  </si>
  <si>
    <t>Vitesse (km/h)</t>
  </si>
  <si>
    <t>Vitesse (m/s)</t>
  </si>
  <si>
    <t>speed (rpm)</t>
  </si>
  <si>
    <t>speed</t>
  </si>
  <si>
    <t>Engine Power (kW)</t>
  </si>
  <si>
    <t>Engine Power (W)</t>
  </si>
  <si>
    <t>Friction force</t>
  </si>
  <si>
    <t>Total res</t>
  </si>
  <si>
    <t xml:space="preserve">acceleration (250kg) </t>
  </si>
  <si>
    <t>Torque moteur</t>
  </si>
  <si>
    <t>Torque needed</t>
  </si>
  <si>
    <t>Gear ratio</t>
  </si>
  <si>
    <t>Gear ratio - taken</t>
  </si>
  <si>
    <t>Torque motor needed</t>
  </si>
  <si>
    <t>Données</t>
  </si>
  <si>
    <t>Colonne1</t>
  </si>
  <si>
    <t>Rayon de roue</t>
  </si>
  <si>
    <t xml:space="preserve">Surface </t>
  </si>
  <si>
    <t xml:space="preserve">C_D </t>
  </si>
  <si>
    <t>m</t>
  </si>
  <si>
    <t>Rho</t>
  </si>
  <si>
    <t>g</t>
  </si>
  <si>
    <t>C_roul</t>
  </si>
  <si>
    <t>Road resistance</t>
  </si>
  <si>
    <t>25 à 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</si>
</sst>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36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3" numFmtId="0" xfId="0" applyAlignment="1" applyFont="1">
      <alignment horizontal="right"/>
    </xf>
    <xf borderId="0" fillId="0" fontId="5" numFmtId="0" xfId="0" applyAlignment="1" applyFont="1">
      <alignment horizontal="center" vertical="top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alcul moteur-GX24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273662527725943"/>
          <c:y val="0.1595959988987362"/>
          <c:w val="0.9164190119799381"/>
          <c:h val="0.6149843248760571"/>
        </c:manualLayout>
      </c:layout>
      <c:lineChart>
        <c:varyColors val="0"/>
        <c:ser>
          <c:idx val="0"/>
          <c:order val="0"/>
          <c:tx>
            <c:v>Engine Power (W)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val>
            <c:numRef>
              <c:f>'Calcul moteur-GX240'!$K$5:$K$20</c:f>
              <c:numCache/>
            </c:numRef>
          </c:val>
          <c:smooth val="0"/>
        </c:ser>
        <c:axId val="1018839781"/>
        <c:axId val="1225080661"/>
      </c:lineChart>
      <c:catAx>
        <c:axId val="1018839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5080661"/>
      </c:catAx>
      <c:valAx>
        <c:axId val="1225080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88397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742950</xdr:colOff>
      <xdr:row>79</xdr:row>
      <xdr:rowOff>0</xdr:rowOff>
    </xdr:from>
    <xdr:ext cx="4772025" cy="3457575"/>
    <xdr:graphicFrame>
      <xdr:nvGraphicFramePr>
        <xdr:cNvPr id="128512927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19050</xdr:colOff>
      <xdr:row>75</xdr:row>
      <xdr:rowOff>0</xdr:rowOff>
    </xdr:from>
    <xdr:ext cx="4943475" cy="6286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7:C15" displayName="Table_1" id="1">
  <tableColumns count="2">
    <tableColumn name="Données" id="1"/>
    <tableColumn name="Colonne1" id="2"/>
  </tableColumns>
  <tableStyleInfo name="Calcul moteur-GX24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8.0"/>
    <col customWidth="1" min="3" max="3" width="15.29"/>
    <col customWidth="1" min="4" max="4" width="13.14"/>
    <col customWidth="1" min="5" max="5" width="10.0"/>
    <col customWidth="1" min="6" max="6" width="15.43"/>
    <col customWidth="1" min="7" max="7" width="19.14"/>
    <col customWidth="1" min="8" max="8" width="16.86"/>
    <col customWidth="1" min="9" max="9" width="17.0"/>
    <col customWidth="1" min="10" max="10" width="18.86"/>
    <col customWidth="1" min="11" max="11" width="18.14"/>
    <col customWidth="1" min="12" max="12" width="16.14"/>
    <col customWidth="1" min="13" max="13" width="13.86"/>
    <col customWidth="1" min="14" max="14" width="21.43"/>
    <col customWidth="1" min="15" max="15" width="19.0"/>
    <col customWidth="1" min="16" max="16" width="16.71"/>
    <col customWidth="1" min="17" max="17" width="15.71"/>
    <col customWidth="1" min="18" max="18" width="21.0"/>
    <col customWidth="1" min="19" max="19" width="21.86"/>
    <col customWidth="1" min="20" max="26" width="10.71"/>
  </cols>
  <sheetData>
    <row r="1">
      <c r="A1" s="1" t="s">
        <v>0</v>
      </c>
    </row>
    <row r="2">
      <c r="D2" s="2" t="s">
        <v>1</v>
      </c>
    </row>
    <row r="3">
      <c r="R3" s="3" t="s">
        <v>2</v>
      </c>
    </row>
    <row r="4"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</row>
    <row r="5">
      <c r="E5" s="4">
        <v>1.0</v>
      </c>
      <c r="F5" s="4">
        <v>20.0</v>
      </c>
      <c r="G5" s="4">
        <f t="shared" ref="G5:G20" si="1"> F5 *(1000/3600)</f>
        <v>5.555555556</v>
      </c>
      <c r="H5" s="5">
        <v>2000.0</v>
      </c>
      <c r="I5" s="4">
        <f t="shared" ref="I5:I20" si="2">H5*((2*3.1415)/60)</f>
        <v>209.4333333</v>
      </c>
      <c r="J5" s="4">
        <v>3.8</v>
      </c>
      <c r="K5" s="4">
        <f t="shared" ref="K5:K20" si="3">J5 * 1000</f>
        <v>3800</v>
      </c>
      <c r="L5" s="4">
        <f> C9*C10*C12*0.5*(G5^2)</f>
        <v>6</v>
      </c>
      <c r="M5" s="4">
        <f>L5+C15</f>
        <v>12.13125</v>
      </c>
      <c r="N5" s="4">
        <f t="shared" ref="N5:N20" si="4"> (K5-(M5*G5))*(1/(250*G5))</f>
        <v>2.687475</v>
      </c>
      <c r="O5" s="4">
        <f t="shared" ref="O5:O20" si="5"> K5/I5</f>
        <v>18.14419863</v>
      </c>
      <c r="P5" s="4">
        <f t="shared" ref="P5:P20" si="6"> ((250*N5)+M5)*0.25</f>
        <v>171</v>
      </c>
      <c r="Q5" s="4">
        <f t="shared" ref="Q5:Q20" si="7">P5/O5</f>
        <v>9.4245</v>
      </c>
      <c r="R5" s="4">
        <v>9.52</v>
      </c>
      <c r="S5" s="4">
        <f t="shared" ref="S5:S20" si="8">P5/R5</f>
        <v>17.96218487</v>
      </c>
    </row>
    <row r="6">
      <c r="E6" s="4">
        <f t="shared" ref="E6:E20" si="9">+E5  +1</f>
        <v>2</v>
      </c>
      <c r="F6" s="4">
        <f t="shared" ref="F6:F20" si="10"> F5 +1</f>
        <v>21</v>
      </c>
      <c r="G6" s="4">
        <f t="shared" si="1"/>
        <v>5.833333333</v>
      </c>
      <c r="H6" s="4">
        <f t="shared" ref="H6:H20" si="11">H5+100</f>
        <v>2100</v>
      </c>
      <c r="I6" s="4">
        <f t="shared" si="2"/>
        <v>219.905</v>
      </c>
      <c r="J6" s="4">
        <v>4.0</v>
      </c>
      <c r="K6" s="4">
        <f t="shared" si="3"/>
        <v>4000</v>
      </c>
      <c r="L6" s="4">
        <f>C9*C10*C12*0.5*(G6^2)</f>
        <v>6.615</v>
      </c>
      <c r="M6" s="4">
        <f>L6+C15</f>
        <v>12.74625</v>
      </c>
      <c r="N6" s="4">
        <f t="shared" si="4"/>
        <v>2.691872143</v>
      </c>
      <c r="O6" s="4">
        <f t="shared" si="5"/>
        <v>18.18967281</v>
      </c>
      <c r="P6" s="4">
        <f t="shared" si="6"/>
        <v>171.4285714</v>
      </c>
      <c r="Q6" s="4">
        <f t="shared" si="7"/>
        <v>9.4245</v>
      </c>
      <c r="R6" s="4">
        <v>9.52</v>
      </c>
      <c r="S6" s="4">
        <f t="shared" si="8"/>
        <v>18.00720288</v>
      </c>
    </row>
    <row r="7">
      <c r="B7" s="6" t="s">
        <v>18</v>
      </c>
      <c r="C7" s="7" t="s">
        <v>19</v>
      </c>
      <c r="E7" s="4">
        <f t="shared" si="9"/>
        <v>3</v>
      </c>
      <c r="F7" s="4">
        <f t="shared" si="10"/>
        <v>22</v>
      </c>
      <c r="G7" s="4">
        <f t="shared" si="1"/>
        <v>6.111111111</v>
      </c>
      <c r="H7" s="4">
        <f t="shared" si="11"/>
        <v>2200</v>
      </c>
      <c r="I7" s="4">
        <f t="shared" si="2"/>
        <v>230.3766667</v>
      </c>
      <c r="J7" s="4">
        <v>4.25</v>
      </c>
      <c r="K7" s="4">
        <f t="shared" si="3"/>
        <v>4250</v>
      </c>
      <c r="L7" s="4">
        <f> C9*C10*C12*0.5*(G7^2)</f>
        <v>7.26</v>
      </c>
      <c r="M7" s="4">
        <f>L7+C15</f>
        <v>13.39125</v>
      </c>
      <c r="N7" s="4">
        <f t="shared" si="4"/>
        <v>2.728253182</v>
      </c>
      <c r="O7" s="4">
        <f t="shared" si="5"/>
        <v>18.44804885</v>
      </c>
      <c r="P7" s="4">
        <f t="shared" si="6"/>
        <v>173.8636364</v>
      </c>
      <c r="Q7" s="4">
        <f t="shared" si="7"/>
        <v>9.4245</v>
      </c>
      <c r="R7" s="4">
        <v>9.52</v>
      </c>
      <c r="S7" s="4">
        <f t="shared" si="8"/>
        <v>18.26298701</v>
      </c>
    </row>
    <row r="8">
      <c r="B8" s="8" t="s">
        <v>20</v>
      </c>
      <c r="C8" s="7">
        <v>0.25</v>
      </c>
      <c r="E8" s="4">
        <f t="shared" si="9"/>
        <v>4</v>
      </c>
      <c r="F8" s="4">
        <f t="shared" si="10"/>
        <v>23</v>
      </c>
      <c r="G8" s="4">
        <f t="shared" si="1"/>
        <v>6.388888889</v>
      </c>
      <c r="H8" s="4">
        <f t="shared" si="11"/>
        <v>2300</v>
      </c>
      <c r="I8" s="4">
        <f t="shared" si="2"/>
        <v>240.8483333</v>
      </c>
      <c r="J8" s="4">
        <v>4.5</v>
      </c>
      <c r="K8" s="4">
        <f t="shared" si="3"/>
        <v>4500</v>
      </c>
      <c r="L8" s="4">
        <f> C9*C10*C12*0.5*(G8^2)</f>
        <v>7.935</v>
      </c>
      <c r="M8" s="4">
        <f>L8+C15</f>
        <v>14.06625</v>
      </c>
      <c r="N8" s="4">
        <f t="shared" si="4"/>
        <v>2.761126304</v>
      </c>
      <c r="O8" s="4">
        <f t="shared" si="5"/>
        <v>18.6839574</v>
      </c>
      <c r="P8" s="4">
        <f t="shared" si="6"/>
        <v>176.0869565</v>
      </c>
      <c r="Q8" s="4">
        <f t="shared" si="7"/>
        <v>9.4245</v>
      </c>
      <c r="R8" s="4">
        <v>9.52</v>
      </c>
      <c r="S8" s="4">
        <f t="shared" si="8"/>
        <v>18.49652905</v>
      </c>
    </row>
    <row r="9">
      <c r="B9" s="8" t="s">
        <v>21</v>
      </c>
      <c r="C9" s="9">
        <f>1.35*0.8</f>
        <v>1.08</v>
      </c>
      <c r="E9" s="4">
        <f t="shared" si="9"/>
        <v>5</v>
      </c>
      <c r="F9" s="4">
        <f t="shared" si="10"/>
        <v>24</v>
      </c>
      <c r="G9" s="4">
        <f t="shared" si="1"/>
        <v>6.666666667</v>
      </c>
      <c r="H9" s="4">
        <f t="shared" si="11"/>
        <v>2400</v>
      </c>
      <c r="I9" s="4">
        <f t="shared" si="2"/>
        <v>251.32</v>
      </c>
      <c r="J9" s="4">
        <v>4.7</v>
      </c>
      <c r="K9" s="4">
        <f t="shared" si="3"/>
        <v>4700</v>
      </c>
      <c r="L9" s="4">
        <f> C9*C10*C12*0.5*(G9^2)</f>
        <v>8.64</v>
      </c>
      <c r="M9" s="4">
        <f>L9+C15</f>
        <v>14.77125</v>
      </c>
      <c r="N9" s="4">
        <f t="shared" si="4"/>
        <v>2.760915</v>
      </c>
      <c r="O9" s="4">
        <f t="shared" si="5"/>
        <v>18.70125736</v>
      </c>
      <c r="P9" s="4">
        <f t="shared" si="6"/>
        <v>176.25</v>
      </c>
      <c r="Q9" s="4">
        <f t="shared" si="7"/>
        <v>9.4245</v>
      </c>
      <c r="R9" s="4">
        <v>9.52</v>
      </c>
      <c r="S9" s="4">
        <f t="shared" si="8"/>
        <v>18.51365546</v>
      </c>
    </row>
    <row r="10">
      <c r="B10" s="8" t="s">
        <v>22</v>
      </c>
      <c r="C10" s="9">
        <v>0.3</v>
      </c>
      <c r="E10" s="4">
        <f t="shared" si="9"/>
        <v>6</v>
      </c>
      <c r="F10" s="4">
        <f t="shared" si="10"/>
        <v>25</v>
      </c>
      <c r="G10" s="4">
        <f t="shared" si="1"/>
        <v>6.944444444</v>
      </c>
      <c r="H10" s="4">
        <f t="shared" si="11"/>
        <v>2500</v>
      </c>
      <c r="I10" s="4">
        <f t="shared" si="2"/>
        <v>261.7916667</v>
      </c>
      <c r="J10" s="4">
        <v>4.85</v>
      </c>
      <c r="K10" s="4">
        <f t="shared" si="3"/>
        <v>4850</v>
      </c>
      <c r="L10" s="4">
        <f> C9*C10*C12*0.5*(G10^2)</f>
        <v>9.375</v>
      </c>
      <c r="M10" s="4">
        <f>L10+C15</f>
        <v>15.50625</v>
      </c>
      <c r="N10" s="4">
        <f t="shared" si="4"/>
        <v>2.731575</v>
      </c>
      <c r="O10" s="4">
        <f t="shared" si="5"/>
        <v>18.52618176</v>
      </c>
      <c r="P10" s="4">
        <f t="shared" si="6"/>
        <v>174.6</v>
      </c>
      <c r="Q10" s="4">
        <f t="shared" si="7"/>
        <v>9.4245</v>
      </c>
      <c r="R10" s="4">
        <v>9.52</v>
      </c>
      <c r="S10" s="4">
        <f t="shared" si="8"/>
        <v>18.34033613</v>
      </c>
    </row>
    <row r="11">
      <c r="B11" s="10" t="s">
        <v>23</v>
      </c>
      <c r="C11" s="9">
        <v>250.0</v>
      </c>
      <c r="E11" s="4">
        <f t="shared" si="9"/>
        <v>7</v>
      </c>
      <c r="F11" s="4">
        <f t="shared" si="10"/>
        <v>26</v>
      </c>
      <c r="G11" s="4">
        <f t="shared" si="1"/>
        <v>7.222222222</v>
      </c>
      <c r="H11" s="4">
        <f t="shared" si="11"/>
        <v>2600</v>
      </c>
      <c r="I11" s="4">
        <f t="shared" si="2"/>
        <v>272.2633333</v>
      </c>
      <c r="J11" s="4">
        <v>5.0</v>
      </c>
      <c r="K11" s="4">
        <f t="shared" si="3"/>
        <v>5000</v>
      </c>
      <c r="L11" s="4">
        <f> C9*C10*C12*0.5*(G11^2)</f>
        <v>10.14</v>
      </c>
      <c r="M11" s="4">
        <f>L11+C15</f>
        <v>16.27125</v>
      </c>
      <c r="N11" s="4">
        <f t="shared" si="4"/>
        <v>2.704145769</v>
      </c>
      <c r="O11" s="4">
        <f t="shared" si="5"/>
        <v>18.36457351</v>
      </c>
      <c r="P11" s="4">
        <f t="shared" si="6"/>
        <v>173.0769231</v>
      </c>
      <c r="Q11" s="4">
        <f t="shared" si="7"/>
        <v>9.4245</v>
      </c>
      <c r="R11" s="4">
        <v>9.52</v>
      </c>
      <c r="S11" s="4">
        <f t="shared" si="8"/>
        <v>18.18034906</v>
      </c>
    </row>
    <row r="12">
      <c r="B12" s="8" t="s">
        <v>24</v>
      </c>
      <c r="C12" s="9">
        <v>1.2</v>
      </c>
      <c r="E12" s="4">
        <f t="shared" si="9"/>
        <v>8</v>
      </c>
      <c r="F12" s="4">
        <f t="shared" si="10"/>
        <v>27</v>
      </c>
      <c r="G12" s="4">
        <f t="shared" si="1"/>
        <v>7.5</v>
      </c>
      <c r="H12" s="4">
        <f t="shared" si="11"/>
        <v>2700</v>
      </c>
      <c r="I12" s="4">
        <f t="shared" si="2"/>
        <v>282.735</v>
      </c>
      <c r="J12" s="4">
        <v>5.1</v>
      </c>
      <c r="K12" s="4">
        <f t="shared" si="3"/>
        <v>5100</v>
      </c>
      <c r="L12" s="4">
        <f> C9*C10*C12*0.5*(G12^2)</f>
        <v>10.935</v>
      </c>
      <c r="M12" s="4">
        <f>L12+C15</f>
        <v>17.06625</v>
      </c>
      <c r="N12" s="4">
        <f t="shared" si="4"/>
        <v>2.651735</v>
      </c>
      <c r="O12" s="4">
        <f t="shared" si="5"/>
        <v>18.03809221</v>
      </c>
      <c r="P12" s="4">
        <f t="shared" si="6"/>
        <v>170</v>
      </c>
      <c r="Q12" s="4">
        <f t="shared" si="7"/>
        <v>9.4245</v>
      </c>
      <c r="R12" s="4">
        <v>9.52</v>
      </c>
      <c r="S12" s="4">
        <f t="shared" si="8"/>
        <v>17.85714286</v>
      </c>
    </row>
    <row r="13">
      <c r="B13" s="8" t="s">
        <v>25</v>
      </c>
      <c r="C13" s="9">
        <v>9.81</v>
      </c>
      <c r="E13" s="4">
        <f t="shared" si="9"/>
        <v>9</v>
      </c>
      <c r="F13" s="4">
        <f t="shared" si="10"/>
        <v>28</v>
      </c>
      <c r="G13" s="4">
        <f t="shared" si="1"/>
        <v>7.777777778</v>
      </c>
      <c r="H13" s="4">
        <f t="shared" si="11"/>
        <v>2800</v>
      </c>
      <c r="I13" s="4">
        <f t="shared" si="2"/>
        <v>293.2066667</v>
      </c>
      <c r="J13" s="4">
        <v>5.3</v>
      </c>
      <c r="K13" s="4">
        <f t="shared" si="3"/>
        <v>5300</v>
      </c>
      <c r="L13" s="4">
        <f> C9*C10*C12*0.5*(G13^2)</f>
        <v>11.76</v>
      </c>
      <c r="M13" s="4">
        <f>L13+C15</f>
        <v>17.89125</v>
      </c>
      <c r="N13" s="4">
        <f t="shared" si="4"/>
        <v>2.654149286</v>
      </c>
      <c r="O13" s="4">
        <f t="shared" si="5"/>
        <v>18.07598736</v>
      </c>
      <c r="P13" s="4">
        <f t="shared" si="6"/>
        <v>170.3571429</v>
      </c>
      <c r="Q13" s="4">
        <f t="shared" si="7"/>
        <v>9.4245</v>
      </c>
      <c r="R13" s="4">
        <v>9.52</v>
      </c>
      <c r="S13" s="4">
        <f t="shared" si="8"/>
        <v>17.89465786</v>
      </c>
    </row>
    <row r="14">
      <c r="B14" s="8" t="s">
        <v>26</v>
      </c>
      <c r="C14" s="9">
        <v>0.0025</v>
      </c>
      <c r="E14" s="4">
        <f t="shared" si="9"/>
        <v>10</v>
      </c>
      <c r="F14" s="4">
        <f t="shared" si="10"/>
        <v>29</v>
      </c>
      <c r="G14" s="4">
        <f t="shared" si="1"/>
        <v>8.055555556</v>
      </c>
      <c r="H14" s="4">
        <f t="shared" si="11"/>
        <v>2900</v>
      </c>
      <c r="I14" s="4">
        <f t="shared" si="2"/>
        <v>303.6783333</v>
      </c>
      <c r="J14" s="4">
        <v>5.4</v>
      </c>
      <c r="K14" s="4">
        <f t="shared" si="3"/>
        <v>5400</v>
      </c>
      <c r="L14" s="4">
        <f> C9*C10*C12*0.5*(G14^2)</f>
        <v>12.615</v>
      </c>
      <c r="M14" s="4">
        <f>L14+C15</f>
        <v>18.74625</v>
      </c>
      <c r="N14" s="4">
        <f t="shared" si="4"/>
        <v>2.60639431</v>
      </c>
      <c r="O14" s="4">
        <f t="shared" si="5"/>
        <v>17.78197325</v>
      </c>
      <c r="P14" s="4">
        <f t="shared" si="6"/>
        <v>167.5862069</v>
      </c>
      <c r="Q14" s="4">
        <f t="shared" si="7"/>
        <v>9.4245</v>
      </c>
      <c r="R14" s="4">
        <v>9.52</v>
      </c>
      <c r="S14" s="4">
        <f t="shared" si="8"/>
        <v>17.60359316</v>
      </c>
    </row>
    <row r="15">
      <c r="B15" s="8" t="s">
        <v>27</v>
      </c>
      <c r="C15" s="9">
        <f> C11*C13*C14</f>
        <v>6.13125</v>
      </c>
      <c r="E15" s="4">
        <f t="shared" si="9"/>
        <v>11</v>
      </c>
      <c r="F15" s="4">
        <f t="shared" si="10"/>
        <v>30</v>
      </c>
      <c r="G15" s="4">
        <f t="shared" si="1"/>
        <v>8.333333333</v>
      </c>
      <c r="H15" s="4">
        <f t="shared" si="11"/>
        <v>3000</v>
      </c>
      <c r="I15" s="4">
        <f t="shared" si="2"/>
        <v>314.15</v>
      </c>
      <c r="J15" s="4">
        <v>5.5</v>
      </c>
      <c r="K15" s="4">
        <f t="shared" si="3"/>
        <v>5500</v>
      </c>
      <c r="L15" s="4">
        <f> C9*C10*C12*0.5*(G15^2)</f>
        <v>13.5</v>
      </c>
      <c r="M15" s="4">
        <f>L15+C15</f>
        <v>19.63125</v>
      </c>
      <c r="N15" s="4">
        <f t="shared" si="4"/>
        <v>2.561475</v>
      </c>
      <c r="O15" s="4">
        <f t="shared" si="5"/>
        <v>17.50756008</v>
      </c>
      <c r="P15" s="4">
        <f t="shared" si="6"/>
        <v>165</v>
      </c>
      <c r="Q15" s="4">
        <f t="shared" si="7"/>
        <v>9.4245</v>
      </c>
      <c r="R15" s="4">
        <v>9.52</v>
      </c>
      <c r="S15" s="4">
        <f t="shared" si="8"/>
        <v>17.33193277</v>
      </c>
    </row>
    <row r="16">
      <c r="E16" s="4">
        <f t="shared" si="9"/>
        <v>12</v>
      </c>
      <c r="F16" s="4">
        <f t="shared" si="10"/>
        <v>31</v>
      </c>
      <c r="G16" s="4">
        <f t="shared" si="1"/>
        <v>8.611111111</v>
      </c>
      <c r="H16" s="4">
        <f t="shared" si="11"/>
        <v>3100</v>
      </c>
      <c r="I16" s="4">
        <f t="shared" si="2"/>
        <v>324.6216667</v>
      </c>
      <c r="J16" s="4">
        <v>5.6</v>
      </c>
      <c r="K16" s="4">
        <f t="shared" si="3"/>
        <v>5600</v>
      </c>
      <c r="L16" s="4">
        <f> C9*C10*C12*0.5*(G16^2)</f>
        <v>14.415</v>
      </c>
      <c r="M16" s="4">
        <f>L16+C15</f>
        <v>20.54625</v>
      </c>
      <c r="N16" s="4">
        <f t="shared" si="4"/>
        <v>2.519105323</v>
      </c>
      <c r="O16" s="4">
        <f t="shared" si="5"/>
        <v>17.25085099</v>
      </c>
      <c r="P16" s="4">
        <f t="shared" si="6"/>
        <v>162.5806452</v>
      </c>
      <c r="Q16" s="4">
        <f t="shared" si="7"/>
        <v>9.4245</v>
      </c>
      <c r="R16" s="4">
        <v>9.52</v>
      </c>
      <c r="S16" s="4">
        <f t="shared" si="8"/>
        <v>17.07779886</v>
      </c>
    </row>
    <row r="17">
      <c r="E17" s="4">
        <f t="shared" si="9"/>
        <v>13</v>
      </c>
      <c r="F17" s="4">
        <f t="shared" si="10"/>
        <v>32</v>
      </c>
      <c r="G17" s="4">
        <f t="shared" si="1"/>
        <v>8.888888889</v>
      </c>
      <c r="H17" s="4">
        <f t="shared" si="11"/>
        <v>3200</v>
      </c>
      <c r="I17" s="4">
        <f t="shared" si="2"/>
        <v>335.0933333</v>
      </c>
      <c r="J17" s="4">
        <v>5.65</v>
      </c>
      <c r="K17" s="4">
        <f t="shared" si="3"/>
        <v>5650</v>
      </c>
      <c r="L17" s="4">
        <f> C9*C10*C12*0.5*(G17^2)</f>
        <v>15.36</v>
      </c>
      <c r="M17" s="4">
        <f>L17+C15</f>
        <v>21.49125</v>
      </c>
      <c r="N17" s="4">
        <f t="shared" si="4"/>
        <v>2.456535</v>
      </c>
      <c r="O17" s="4">
        <f t="shared" si="5"/>
        <v>16.86097406</v>
      </c>
      <c r="P17" s="4">
        <f t="shared" si="6"/>
        <v>158.90625</v>
      </c>
      <c r="Q17" s="4">
        <f t="shared" si="7"/>
        <v>9.4245</v>
      </c>
      <c r="R17" s="4">
        <v>9.52</v>
      </c>
      <c r="S17" s="4">
        <f t="shared" si="8"/>
        <v>16.69183298</v>
      </c>
    </row>
    <row r="18">
      <c r="E18" s="4">
        <f t="shared" si="9"/>
        <v>14</v>
      </c>
      <c r="F18" s="4">
        <f t="shared" si="10"/>
        <v>33</v>
      </c>
      <c r="G18" s="4">
        <f t="shared" si="1"/>
        <v>9.166666667</v>
      </c>
      <c r="H18" s="4">
        <f t="shared" si="11"/>
        <v>3300</v>
      </c>
      <c r="I18" s="4">
        <f t="shared" si="2"/>
        <v>345.565</v>
      </c>
      <c r="J18" s="4">
        <v>5.7</v>
      </c>
      <c r="K18" s="4">
        <f t="shared" si="3"/>
        <v>5700</v>
      </c>
      <c r="L18" s="4">
        <f> C9*C10*C12*0.5*(G18^2)</f>
        <v>16.335</v>
      </c>
      <c r="M18" s="4">
        <f>L18+C15</f>
        <v>22.46625</v>
      </c>
      <c r="N18" s="4">
        <f t="shared" si="4"/>
        <v>2.397407727</v>
      </c>
      <c r="O18" s="4">
        <f t="shared" si="5"/>
        <v>16.49472603</v>
      </c>
      <c r="P18" s="4">
        <f t="shared" si="6"/>
        <v>155.4545455</v>
      </c>
      <c r="Q18" s="4">
        <f t="shared" si="7"/>
        <v>9.4245</v>
      </c>
      <c r="R18" s="4">
        <v>9.52</v>
      </c>
      <c r="S18" s="4">
        <f t="shared" si="8"/>
        <v>16.32925898</v>
      </c>
    </row>
    <row r="19">
      <c r="E19" s="4">
        <f t="shared" si="9"/>
        <v>15</v>
      </c>
      <c r="F19" s="4">
        <f t="shared" si="10"/>
        <v>34</v>
      </c>
      <c r="G19" s="4">
        <f t="shared" si="1"/>
        <v>9.444444444</v>
      </c>
      <c r="H19" s="4">
        <f t="shared" si="11"/>
        <v>3400</v>
      </c>
      <c r="I19" s="4">
        <f t="shared" si="2"/>
        <v>356.0366667</v>
      </c>
      <c r="J19" s="4">
        <v>5.8</v>
      </c>
      <c r="K19" s="4">
        <f t="shared" si="3"/>
        <v>5800</v>
      </c>
      <c r="L19" s="4">
        <f> C9*C10*C12*0.5*(G19^2)</f>
        <v>17.34</v>
      </c>
      <c r="M19" s="4">
        <f>L19+C15</f>
        <v>23.47125</v>
      </c>
      <c r="N19" s="4">
        <f t="shared" si="4"/>
        <v>2.362585588</v>
      </c>
      <c r="O19" s="4">
        <f t="shared" si="5"/>
        <v>16.29045698</v>
      </c>
      <c r="P19" s="4">
        <f t="shared" si="6"/>
        <v>153.5294118</v>
      </c>
      <c r="Q19" s="4">
        <f t="shared" si="7"/>
        <v>9.4245</v>
      </c>
      <c r="R19" s="4">
        <v>9.52</v>
      </c>
      <c r="S19" s="4">
        <f t="shared" si="8"/>
        <v>16.12703905</v>
      </c>
    </row>
    <row r="20">
      <c r="E20" s="4">
        <f t="shared" si="9"/>
        <v>16</v>
      </c>
      <c r="F20" s="4">
        <f t="shared" si="10"/>
        <v>35</v>
      </c>
      <c r="G20" s="4">
        <f t="shared" si="1"/>
        <v>9.722222222</v>
      </c>
      <c r="H20" s="4">
        <f t="shared" si="11"/>
        <v>3500</v>
      </c>
      <c r="I20" s="4">
        <f t="shared" si="2"/>
        <v>366.5083333</v>
      </c>
      <c r="J20" s="4">
        <v>5.9</v>
      </c>
      <c r="K20" s="4">
        <f t="shared" si="3"/>
        <v>5900</v>
      </c>
      <c r="L20" s="4">
        <f> C9*C10*C12*0.5*(G20^2)</f>
        <v>18.375</v>
      </c>
      <c r="M20" s="4">
        <f>L20+C15</f>
        <v>24.50625</v>
      </c>
      <c r="N20" s="4">
        <f t="shared" si="4"/>
        <v>2.329403571</v>
      </c>
      <c r="O20" s="4">
        <f t="shared" si="5"/>
        <v>16.09786044</v>
      </c>
      <c r="P20" s="4">
        <f t="shared" si="6"/>
        <v>151.7142857</v>
      </c>
      <c r="Q20" s="4">
        <f t="shared" si="7"/>
        <v>9.4245</v>
      </c>
      <c r="R20" s="4">
        <v>9.52</v>
      </c>
      <c r="S20" s="4">
        <f t="shared" si="8"/>
        <v>15.93637455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D26" s="2" t="s">
        <v>28</v>
      </c>
    </row>
    <row r="27" ht="15.75" customHeight="1"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  <c r="J27" s="3" t="s">
        <v>8</v>
      </c>
      <c r="K27" s="3" t="s">
        <v>9</v>
      </c>
      <c r="L27" s="3" t="s">
        <v>10</v>
      </c>
      <c r="M27" s="3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16</v>
      </c>
      <c r="S27" s="3" t="s">
        <v>17</v>
      </c>
    </row>
    <row r="28" ht="15.75" customHeight="1">
      <c r="E28" s="4">
        <v>1.0</v>
      </c>
      <c r="F28" s="4">
        <v>25.0</v>
      </c>
      <c r="G28" s="4">
        <f t="shared" ref="G28:G43" si="12"> F28 *(1000/3600)</f>
        <v>6.944444444</v>
      </c>
      <c r="H28" s="5">
        <v>2000.0</v>
      </c>
      <c r="I28" s="4">
        <f t="shared" ref="I28:I43" si="13">H28*((2*3.1415)/60)</f>
        <v>209.4333333</v>
      </c>
      <c r="J28" s="4">
        <v>3.8</v>
      </c>
      <c r="K28" s="4">
        <f t="shared" ref="K28:K43" si="14">J28 * 1000</f>
        <v>3800</v>
      </c>
      <c r="L28" s="4">
        <f> C34*C35*C37*0.5*(G28^2)</f>
        <v>9.375</v>
      </c>
      <c r="M28" s="4">
        <f>L28+C40</f>
        <v>15.50625</v>
      </c>
      <c r="N28" s="4">
        <f t="shared" ref="N28:N43" si="15"> (K28-(M28*G28))*(1/(250*G28))</f>
        <v>2.126775</v>
      </c>
      <c r="O28" s="4">
        <f t="shared" ref="O28:O43" si="16"> K28/I28</f>
        <v>18.14419863</v>
      </c>
      <c r="P28" s="4">
        <f t="shared" ref="P28:P43" si="17"> ((250*N28)+M28)*0.25</f>
        <v>136.8</v>
      </c>
      <c r="Q28" s="4">
        <f t="shared" ref="Q28:Q43" si="18">P28/O28</f>
        <v>7.5396</v>
      </c>
      <c r="R28" s="4">
        <v>8.0</v>
      </c>
      <c r="S28" s="4">
        <f t="shared" ref="S28:S43" si="19">P28/R28</f>
        <v>17.1</v>
      </c>
    </row>
    <row r="29" ht="15.75" customHeight="1">
      <c r="E29" s="4">
        <f t="shared" ref="E29:E43" si="20">+E28  +1</f>
        <v>2</v>
      </c>
      <c r="F29" s="4">
        <f t="shared" ref="F29:F43" si="21"> F28 +1</f>
        <v>26</v>
      </c>
      <c r="G29" s="4">
        <f t="shared" si="12"/>
        <v>7.222222222</v>
      </c>
      <c r="H29" s="4">
        <f t="shared" ref="H29:H43" si="22">H28+100</f>
        <v>2100</v>
      </c>
      <c r="I29" s="4">
        <f t="shared" si="13"/>
        <v>219.905</v>
      </c>
      <c r="J29" s="4">
        <v>4.0</v>
      </c>
      <c r="K29" s="4">
        <f t="shared" si="14"/>
        <v>4000</v>
      </c>
      <c r="L29" s="4">
        <f>C34*C35*C37*0.5*(G29^2)</f>
        <v>10.14</v>
      </c>
      <c r="M29" s="4">
        <f>L29+C40</f>
        <v>16.27125</v>
      </c>
      <c r="N29" s="4">
        <f t="shared" si="15"/>
        <v>2.150299615</v>
      </c>
      <c r="O29" s="4">
        <f t="shared" si="16"/>
        <v>18.18967281</v>
      </c>
      <c r="P29" s="4">
        <f t="shared" si="17"/>
        <v>138.4615385</v>
      </c>
      <c r="Q29" s="4">
        <f t="shared" si="18"/>
        <v>7.612096154</v>
      </c>
      <c r="R29" s="4">
        <v>8.0</v>
      </c>
      <c r="S29" s="4">
        <f t="shared" si="19"/>
        <v>17.30769231</v>
      </c>
    </row>
    <row r="30" ht="15.75" customHeight="1">
      <c r="E30" s="4">
        <f t="shared" si="20"/>
        <v>3</v>
      </c>
      <c r="F30" s="4">
        <f t="shared" si="21"/>
        <v>27</v>
      </c>
      <c r="G30" s="4">
        <f t="shared" si="12"/>
        <v>7.5</v>
      </c>
      <c r="H30" s="4">
        <f t="shared" si="22"/>
        <v>2200</v>
      </c>
      <c r="I30" s="4">
        <f t="shared" si="13"/>
        <v>230.3766667</v>
      </c>
      <c r="J30" s="4">
        <v>4.25</v>
      </c>
      <c r="K30" s="4">
        <f t="shared" si="14"/>
        <v>4250</v>
      </c>
      <c r="L30" s="4">
        <f> C34*C35*C37*0.5*(G30^2)</f>
        <v>10.935</v>
      </c>
      <c r="M30" s="4">
        <f>L30+C40</f>
        <v>17.06625</v>
      </c>
      <c r="N30" s="4">
        <f t="shared" si="15"/>
        <v>2.198401667</v>
      </c>
      <c r="O30" s="4">
        <f t="shared" si="16"/>
        <v>18.44804885</v>
      </c>
      <c r="P30" s="4">
        <f t="shared" si="17"/>
        <v>141.6666667</v>
      </c>
      <c r="Q30" s="4">
        <f t="shared" si="18"/>
        <v>7.679222222</v>
      </c>
      <c r="R30" s="4">
        <v>8.0</v>
      </c>
      <c r="S30" s="4">
        <f t="shared" si="19"/>
        <v>17.70833333</v>
      </c>
    </row>
    <row r="31" ht="15.75" customHeight="1">
      <c r="E31" s="4">
        <f t="shared" si="20"/>
        <v>4</v>
      </c>
      <c r="F31" s="4">
        <f t="shared" si="21"/>
        <v>28</v>
      </c>
      <c r="G31" s="4">
        <f t="shared" si="12"/>
        <v>7.777777778</v>
      </c>
      <c r="H31" s="4">
        <f t="shared" si="22"/>
        <v>2300</v>
      </c>
      <c r="I31" s="4">
        <f t="shared" si="13"/>
        <v>240.8483333</v>
      </c>
      <c r="J31" s="4">
        <v>4.5</v>
      </c>
      <c r="K31" s="4">
        <f t="shared" si="14"/>
        <v>4500</v>
      </c>
      <c r="L31" s="4">
        <f> C34*C35*C37*0.5*(G31^2)</f>
        <v>11.76</v>
      </c>
      <c r="M31" s="4">
        <f>L31+C40</f>
        <v>17.89125</v>
      </c>
      <c r="N31" s="4">
        <f t="shared" si="15"/>
        <v>2.242720714</v>
      </c>
      <c r="O31" s="4">
        <f t="shared" si="16"/>
        <v>18.6839574</v>
      </c>
      <c r="P31" s="4">
        <f t="shared" si="17"/>
        <v>144.6428571</v>
      </c>
      <c r="Q31" s="4">
        <f t="shared" si="18"/>
        <v>7.741553571</v>
      </c>
      <c r="R31" s="4">
        <v>8.0</v>
      </c>
      <c r="S31" s="4">
        <f t="shared" si="19"/>
        <v>18.08035714</v>
      </c>
    </row>
    <row r="32" ht="15.75" customHeight="1">
      <c r="B32" s="11" t="s">
        <v>18</v>
      </c>
      <c r="E32" s="4">
        <f t="shared" si="20"/>
        <v>5</v>
      </c>
      <c r="F32" s="4">
        <f t="shared" si="21"/>
        <v>29</v>
      </c>
      <c r="G32" s="4">
        <f t="shared" si="12"/>
        <v>8.055555556</v>
      </c>
      <c r="H32" s="4">
        <f t="shared" si="22"/>
        <v>2400</v>
      </c>
      <c r="I32" s="4">
        <f t="shared" si="13"/>
        <v>251.32</v>
      </c>
      <c r="J32" s="4">
        <v>4.7</v>
      </c>
      <c r="K32" s="4">
        <f t="shared" si="14"/>
        <v>4700</v>
      </c>
      <c r="L32" s="4">
        <f> C34*C35*C37*0.5*(G32^2)</f>
        <v>12.615</v>
      </c>
      <c r="M32" s="4">
        <f>L32+C40</f>
        <v>18.74625</v>
      </c>
      <c r="N32" s="4">
        <f t="shared" si="15"/>
        <v>2.258808103</v>
      </c>
      <c r="O32" s="4">
        <f t="shared" si="16"/>
        <v>18.70125736</v>
      </c>
      <c r="P32" s="4">
        <f t="shared" si="17"/>
        <v>145.862069</v>
      </c>
      <c r="Q32" s="4">
        <f t="shared" si="18"/>
        <v>7.799586207</v>
      </c>
      <c r="R32" s="4">
        <v>8.0</v>
      </c>
      <c r="S32" s="4">
        <f t="shared" si="19"/>
        <v>18.23275862</v>
      </c>
    </row>
    <row r="33" ht="15.75" customHeight="1">
      <c r="B33" s="12" t="s">
        <v>20</v>
      </c>
      <c r="C33" s="4">
        <v>0.25</v>
      </c>
      <c r="E33" s="4">
        <f t="shared" si="20"/>
        <v>6</v>
      </c>
      <c r="F33" s="4">
        <f t="shared" si="21"/>
        <v>30</v>
      </c>
      <c r="G33" s="4">
        <f t="shared" si="12"/>
        <v>8.333333333</v>
      </c>
      <c r="H33" s="4">
        <f t="shared" si="22"/>
        <v>2500</v>
      </c>
      <c r="I33" s="4">
        <f t="shared" si="13"/>
        <v>261.7916667</v>
      </c>
      <c r="J33" s="4">
        <v>4.85</v>
      </c>
      <c r="K33" s="4">
        <f t="shared" si="14"/>
        <v>4850</v>
      </c>
      <c r="L33" s="4">
        <f> C34*C35*C37*0.5*(G33^2)</f>
        <v>13.5</v>
      </c>
      <c r="M33" s="4">
        <f>L33+C40</f>
        <v>19.63125</v>
      </c>
      <c r="N33" s="4">
        <f t="shared" si="15"/>
        <v>2.249475</v>
      </c>
      <c r="O33" s="4">
        <f t="shared" si="16"/>
        <v>18.52618176</v>
      </c>
      <c r="P33" s="4">
        <f t="shared" si="17"/>
        <v>145.5</v>
      </c>
      <c r="Q33" s="4">
        <f t="shared" si="18"/>
        <v>7.85375</v>
      </c>
      <c r="R33" s="4">
        <v>8.0</v>
      </c>
      <c r="S33" s="4">
        <f t="shared" si="19"/>
        <v>18.1875</v>
      </c>
    </row>
    <row r="34" ht="15.75" customHeight="1">
      <c r="B34" s="12" t="s">
        <v>21</v>
      </c>
      <c r="C34" s="4">
        <v>1.08</v>
      </c>
      <c r="E34" s="4">
        <f t="shared" si="20"/>
        <v>7</v>
      </c>
      <c r="F34" s="4">
        <f t="shared" si="21"/>
        <v>31</v>
      </c>
      <c r="G34" s="4">
        <f t="shared" si="12"/>
        <v>8.611111111</v>
      </c>
      <c r="H34" s="4">
        <f t="shared" si="22"/>
        <v>2600</v>
      </c>
      <c r="I34" s="4">
        <f t="shared" si="13"/>
        <v>272.2633333</v>
      </c>
      <c r="J34" s="4">
        <v>5.0</v>
      </c>
      <c r="K34" s="4">
        <f t="shared" si="14"/>
        <v>5000</v>
      </c>
      <c r="L34" s="4">
        <f> C34*C35*C37*0.5*(G34^2)</f>
        <v>14.415</v>
      </c>
      <c r="M34" s="4">
        <f>L34+C40</f>
        <v>20.54625</v>
      </c>
      <c r="N34" s="4">
        <f t="shared" si="15"/>
        <v>2.240395645</v>
      </c>
      <c r="O34" s="4">
        <f t="shared" si="16"/>
        <v>18.36457351</v>
      </c>
      <c r="P34" s="4">
        <f t="shared" si="17"/>
        <v>145.1612903</v>
      </c>
      <c r="Q34" s="4">
        <f t="shared" si="18"/>
        <v>7.904419355</v>
      </c>
      <c r="R34" s="4">
        <v>8.0</v>
      </c>
      <c r="S34" s="4">
        <f t="shared" si="19"/>
        <v>18.14516129</v>
      </c>
    </row>
    <row r="35" ht="15.75" customHeight="1">
      <c r="B35" s="12" t="s">
        <v>22</v>
      </c>
      <c r="C35" s="4">
        <v>0.3</v>
      </c>
      <c r="E35" s="4">
        <f t="shared" si="20"/>
        <v>8</v>
      </c>
      <c r="F35" s="4">
        <f t="shared" si="21"/>
        <v>32</v>
      </c>
      <c r="G35" s="4">
        <f t="shared" si="12"/>
        <v>8.888888889</v>
      </c>
      <c r="H35" s="4">
        <f t="shared" si="22"/>
        <v>2700</v>
      </c>
      <c r="I35" s="4">
        <f t="shared" si="13"/>
        <v>282.735</v>
      </c>
      <c r="J35" s="4">
        <v>5.1</v>
      </c>
      <c r="K35" s="4">
        <f t="shared" si="14"/>
        <v>5100</v>
      </c>
      <c r="L35" s="4">
        <f> C34*C35*C37*0.5*(G35^2)</f>
        <v>15.36</v>
      </c>
      <c r="M35" s="4">
        <f>L35+C40</f>
        <v>21.49125</v>
      </c>
      <c r="N35" s="4">
        <f t="shared" si="15"/>
        <v>2.209035</v>
      </c>
      <c r="O35" s="4">
        <f t="shared" si="16"/>
        <v>18.03809221</v>
      </c>
      <c r="P35" s="4">
        <f t="shared" si="17"/>
        <v>143.4375</v>
      </c>
      <c r="Q35" s="4">
        <f t="shared" si="18"/>
        <v>7.951921875</v>
      </c>
      <c r="R35" s="4">
        <v>8.35</v>
      </c>
      <c r="S35" s="4">
        <f t="shared" si="19"/>
        <v>17.17814371</v>
      </c>
    </row>
    <row r="36" ht="15.75" customHeight="1">
      <c r="B36" s="13" t="s">
        <v>23</v>
      </c>
      <c r="C36" s="4">
        <v>250.0</v>
      </c>
      <c r="E36" s="4">
        <f t="shared" si="20"/>
        <v>9</v>
      </c>
      <c r="F36" s="4">
        <f t="shared" si="21"/>
        <v>33</v>
      </c>
      <c r="G36" s="4">
        <f t="shared" si="12"/>
        <v>9.166666667</v>
      </c>
      <c r="H36" s="4">
        <f t="shared" si="22"/>
        <v>2800</v>
      </c>
      <c r="I36" s="4">
        <f t="shared" si="13"/>
        <v>293.2066667</v>
      </c>
      <c r="J36" s="4">
        <v>5.3</v>
      </c>
      <c r="K36" s="4">
        <f t="shared" si="14"/>
        <v>5300</v>
      </c>
      <c r="L36" s="4">
        <f> C34*C35*C37*0.5*(G36^2)</f>
        <v>16.335</v>
      </c>
      <c r="M36" s="4">
        <f>L36+C40</f>
        <v>22.46625</v>
      </c>
      <c r="N36" s="4">
        <f t="shared" si="15"/>
        <v>2.222862273</v>
      </c>
      <c r="O36" s="4">
        <f t="shared" si="16"/>
        <v>18.07598736</v>
      </c>
      <c r="P36" s="4">
        <f t="shared" si="17"/>
        <v>144.5454545</v>
      </c>
      <c r="Q36" s="4">
        <f t="shared" si="18"/>
        <v>7.996545455</v>
      </c>
      <c r="R36" s="4">
        <v>8.35</v>
      </c>
      <c r="S36" s="4">
        <f t="shared" si="19"/>
        <v>17.31083288</v>
      </c>
    </row>
    <row r="37" ht="15.75" customHeight="1">
      <c r="B37" s="12" t="s">
        <v>24</v>
      </c>
      <c r="C37" s="4">
        <v>1.2</v>
      </c>
      <c r="E37" s="4">
        <f t="shared" si="20"/>
        <v>10</v>
      </c>
      <c r="F37" s="4">
        <f t="shared" si="21"/>
        <v>34</v>
      </c>
      <c r="G37" s="4">
        <f t="shared" si="12"/>
        <v>9.444444444</v>
      </c>
      <c r="H37" s="4">
        <f t="shared" si="22"/>
        <v>2900</v>
      </c>
      <c r="I37" s="4">
        <f t="shared" si="13"/>
        <v>303.6783333</v>
      </c>
      <c r="J37" s="4">
        <v>5.4</v>
      </c>
      <c r="K37" s="4">
        <f t="shared" si="14"/>
        <v>5400</v>
      </c>
      <c r="L37" s="4">
        <f> C34*C35*C37*0.5*(G37^2)</f>
        <v>17.34</v>
      </c>
      <c r="M37" s="4">
        <f>L37+C40</f>
        <v>23.47125</v>
      </c>
      <c r="N37" s="4">
        <f t="shared" si="15"/>
        <v>2.193173824</v>
      </c>
      <c r="O37" s="4">
        <f t="shared" si="16"/>
        <v>17.78197325</v>
      </c>
      <c r="P37" s="4">
        <f t="shared" si="17"/>
        <v>142.9411765</v>
      </c>
      <c r="Q37" s="4">
        <f t="shared" si="18"/>
        <v>8.038544118</v>
      </c>
      <c r="R37" s="4">
        <v>8.35</v>
      </c>
      <c r="S37" s="4">
        <f t="shared" si="19"/>
        <v>17.11870377</v>
      </c>
    </row>
    <row r="38" ht="15.75" customHeight="1">
      <c r="B38" s="12" t="s">
        <v>25</v>
      </c>
      <c r="C38" s="4">
        <v>9.81</v>
      </c>
      <c r="E38" s="4">
        <f t="shared" si="20"/>
        <v>11</v>
      </c>
      <c r="F38" s="4">
        <f t="shared" si="21"/>
        <v>35</v>
      </c>
      <c r="G38" s="4">
        <f t="shared" si="12"/>
        <v>9.722222222</v>
      </c>
      <c r="H38" s="4">
        <f t="shared" si="22"/>
        <v>3000</v>
      </c>
      <c r="I38" s="4">
        <f t="shared" si="13"/>
        <v>314.15</v>
      </c>
      <c r="J38" s="4">
        <v>5.5</v>
      </c>
      <c r="K38" s="4">
        <f t="shared" si="14"/>
        <v>5500</v>
      </c>
      <c r="L38" s="4">
        <f> C34*C35*C37*0.5*(G38^2)</f>
        <v>18.375</v>
      </c>
      <c r="M38" s="4">
        <f>L38+C40</f>
        <v>24.50625</v>
      </c>
      <c r="N38" s="4">
        <f t="shared" si="15"/>
        <v>2.164832143</v>
      </c>
      <c r="O38" s="4">
        <f t="shared" si="16"/>
        <v>17.50756008</v>
      </c>
      <c r="P38" s="4">
        <f t="shared" si="17"/>
        <v>141.4285714</v>
      </c>
      <c r="Q38" s="4">
        <f t="shared" si="18"/>
        <v>8.078142857</v>
      </c>
      <c r="R38" s="4">
        <v>8.35</v>
      </c>
      <c r="S38" s="4">
        <f t="shared" si="19"/>
        <v>16.93755346</v>
      </c>
    </row>
    <row r="39" ht="15.75" customHeight="1">
      <c r="B39" s="12" t="s">
        <v>26</v>
      </c>
      <c r="C39" s="4">
        <v>0.0025</v>
      </c>
      <c r="E39" s="4">
        <f t="shared" si="20"/>
        <v>12</v>
      </c>
      <c r="F39" s="4">
        <f t="shared" si="21"/>
        <v>36</v>
      </c>
      <c r="G39" s="4">
        <f t="shared" si="12"/>
        <v>10</v>
      </c>
      <c r="H39" s="4">
        <f t="shared" si="22"/>
        <v>3100</v>
      </c>
      <c r="I39" s="4">
        <f t="shared" si="13"/>
        <v>324.6216667</v>
      </c>
      <c r="J39" s="4">
        <v>5.6</v>
      </c>
      <c r="K39" s="4">
        <f t="shared" si="14"/>
        <v>5600</v>
      </c>
      <c r="L39" s="4">
        <f> C34*C35*C37*0.5*(G39^2)</f>
        <v>19.44</v>
      </c>
      <c r="M39" s="4">
        <f>L39+C40</f>
        <v>25.57125</v>
      </c>
      <c r="N39" s="4">
        <f t="shared" si="15"/>
        <v>2.137715</v>
      </c>
      <c r="O39" s="4">
        <f t="shared" si="16"/>
        <v>17.25085099</v>
      </c>
      <c r="P39" s="4">
        <f t="shared" si="17"/>
        <v>140</v>
      </c>
      <c r="Q39" s="4">
        <f t="shared" si="18"/>
        <v>8.115541667</v>
      </c>
      <c r="R39" s="4">
        <v>8.35</v>
      </c>
      <c r="S39" s="4">
        <f t="shared" si="19"/>
        <v>16.76646707</v>
      </c>
    </row>
    <row r="40" ht="15.75" customHeight="1">
      <c r="B40" s="12" t="s">
        <v>27</v>
      </c>
      <c r="C40" s="4">
        <v>6.13125</v>
      </c>
      <c r="E40" s="4">
        <f t="shared" si="20"/>
        <v>13</v>
      </c>
      <c r="F40" s="4">
        <f t="shared" si="21"/>
        <v>37</v>
      </c>
      <c r="G40" s="4">
        <f t="shared" si="12"/>
        <v>10.27777778</v>
      </c>
      <c r="H40" s="4">
        <f t="shared" si="22"/>
        <v>3200</v>
      </c>
      <c r="I40" s="4">
        <f t="shared" si="13"/>
        <v>335.0933333</v>
      </c>
      <c r="J40" s="4">
        <v>5.65</v>
      </c>
      <c r="K40" s="4">
        <f t="shared" si="14"/>
        <v>5650</v>
      </c>
      <c r="L40" s="4">
        <f> C34*C35*C37*0.5*(G40^2)</f>
        <v>20.535</v>
      </c>
      <c r="M40" s="4">
        <f>L40+C40</f>
        <v>26.66625</v>
      </c>
      <c r="N40" s="4">
        <f t="shared" si="15"/>
        <v>2.092253919</v>
      </c>
      <c r="O40" s="4">
        <f t="shared" si="16"/>
        <v>16.86097406</v>
      </c>
      <c r="P40" s="4">
        <f t="shared" si="17"/>
        <v>137.4324324</v>
      </c>
      <c r="Q40" s="4">
        <f t="shared" si="18"/>
        <v>8.150918919</v>
      </c>
      <c r="R40" s="4">
        <v>8.35</v>
      </c>
      <c r="S40" s="4">
        <f t="shared" si="19"/>
        <v>16.45897394</v>
      </c>
    </row>
    <row r="41" ht="15.75" customHeight="1">
      <c r="E41" s="4">
        <f t="shared" si="20"/>
        <v>14</v>
      </c>
      <c r="F41" s="4">
        <f t="shared" si="21"/>
        <v>38</v>
      </c>
      <c r="G41" s="4">
        <f t="shared" si="12"/>
        <v>10.55555556</v>
      </c>
      <c r="H41" s="4">
        <f t="shared" si="22"/>
        <v>3300</v>
      </c>
      <c r="I41" s="4">
        <f t="shared" si="13"/>
        <v>345.565</v>
      </c>
      <c r="J41" s="4">
        <v>5.7</v>
      </c>
      <c r="K41" s="4">
        <f t="shared" si="14"/>
        <v>5700</v>
      </c>
      <c r="L41" s="4">
        <f> C34*C35*C37*0.5*(G41^2)</f>
        <v>21.66</v>
      </c>
      <c r="M41" s="4">
        <f>L41+C40</f>
        <v>27.79125</v>
      </c>
      <c r="N41" s="4">
        <f t="shared" si="15"/>
        <v>2.048835</v>
      </c>
      <c r="O41" s="4">
        <f t="shared" si="16"/>
        <v>16.49472603</v>
      </c>
      <c r="P41" s="4">
        <f t="shared" si="17"/>
        <v>135</v>
      </c>
      <c r="Q41" s="4">
        <f t="shared" si="18"/>
        <v>8.184434211</v>
      </c>
      <c r="R41" s="4">
        <v>8.35</v>
      </c>
      <c r="S41" s="4">
        <f t="shared" si="19"/>
        <v>16.16766467</v>
      </c>
    </row>
    <row r="42" ht="15.75" customHeight="1">
      <c r="E42" s="4">
        <f t="shared" si="20"/>
        <v>15</v>
      </c>
      <c r="F42" s="4">
        <f t="shared" si="21"/>
        <v>39</v>
      </c>
      <c r="G42" s="4">
        <f t="shared" si="12"/>
        <v>10.83333333</v>
      </c>
      <c r="H42" s="4">
        <f t="shared" si="22"/>
        <v>3400</v>
      </c>
      <c r="I42" s="4">
        <f t="shared" si="13"/>
        <v>356.0366667</v>
      </c>
      <c r="J42" s="4">
        <v>5.8</v>
      </c>
      <c r="K42" s="4">
        <f t="shared" si="14"/>
        <v>5800</v>
      </c>
      <c r="L42" s="4">
        <f> C34*C35*C37*0.5*(G42^2)</f>
        <v>22.815</v>
      </c>
      <c r="M42" s="4">
        <f>L42+C40</f>
        <v>28.94625</v>
      </c>
      <c r="N42" s="4">
        <f t="shared" si="15"/>
        <v>2.025753462</v>
      </c>
      <c r="O42" s="4">
        <f t="shared" si="16"/>
        <v>16.29045698</v>
      </c>
      <c r="P42" s="4">
        <f t="shared" si="17"/>
        <v>133.8461538</v>
      </c>
      <c r="Q42" s="4">
        <f t="shared" si="18"/>
        <v>8.216230769</v>
      </c>
      <c r="R42" s="4">
        <v>8.35</v>
      </c>
      <c r="S42" s="4">
        <f t="shared" si="19"/>
        <v>16.0294795</v>
      </c>
    </row>
    <row r="43" ht="15.75" customHeight="1">
      <c r="E43" s="4">
        <f t="shared" si="20"/>
        <v>16</v>
      </c>
      <c r="F43" s="4">
        <f t="shared" si="21"/>
        <v>40</v>
      </c>
      <c r="G43" s="4">
        <f t="shared" si="12"/>
        <v>11.11111111</v>
      </c>
      <c r="H43" s="4">
        <f t="shared" si="22"/>
        <v>3500</v>
      </c>
      <c r="I43" s="4">
        <f t="shared" si="13"/>
        <v>366.5083333</v>
      </c>
      <c r="J43" s="4">
        <v>5.9</v>
      </c>
      <c r="K43" s="4">
        <f t="shared" si="14"/>
        <v>5900</v>
      </c>
      <c r="L43" s="4">
        <f> C34*C35*C37*0.5*(G43^2)</f>
        <v>24</v>
      </c>
      <c r="M43" s="4">
        <f>L43+C40</f>
        <v>30.13125</v>
      </c>
      <c r="N43" s="4">
        <f t="shared" si="15"/>
        <v>2.003475</v>
      </c>
      <c r="O43" s="4">
        <f t="shared" si="16"/>
        <v>16.09786044</v>
      </c>
      <c r="P43" s="4">
        <f t="shared" si="17"/>
        <v>132.75</v>
      </c>
      <c r="Q43" s="4">
        <f t="shared" si="18"/>
        <v>8.2464375</v>
      </c>
      <c r="R43" s="4">
        <v>8.35</v>
      </c>
      <c r="S43" s="4">
        <f t="shared" si="19"/>
        <v>15.89820359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2023-08-28T05:02:25Z</dcterms:created>
  <dc:creator>anass jabrazkoo</dc:creator>
</cp:coreProperties>
</file>