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2b4a2717f434056/Documents/"/>
    </mc:Choice>
  </mc:AlternateContent>
  <xr:revisionPtr revIDLastSave="0" documentId="8_{A09A693A-6E99-A848-B3D9-62DFCC625319}" xr6:coauthVersionLast="47" xr6:coauthVersionMax="47" xr10:uidLastSave="{00000000-0000-0000-0000-000000000000}"/>
  <bookViews>
    <workbookView xWindow="6560" yWindow="740" windowWidth="26440" windowHeight="17340" activeTab="4" xr2:uid="{00000000-000D-0000-FFFF-FFFF00000000}"/>
  </bookViews>
  <sheets>
    <sheet name="Sheet1" sheetId="2" r:id="rId1"/>
    <sheet name="Sheet2" sheetId="3" r:id="rId2"/>
    <sheet name="Sheet3" sheetId="7" r:id="rId3"/>
    <sheet name="Sheet4" sheetId="8" r:id="rId4"/>
    <sheet name="Sheet5" sheetId="9" r:id="rId5"/>
    <sheet name="Crowdfunding" sheetId="1" r:id="rId6"/>
  </sheets>
  <definedNames>
    <definedName name="_xlnm._FilterDatabase" localSheetId="5" hidden="1">Crowdfunding!$G$1:$G$1002</definedName>
    <definedName name="_xlnm._FilterDatabase" localSheetId="4" hidden="1">Sheet5!$H$1:$I$1002</definedName>
  </definedNames>
  <calcPr calcId="181029"/>
  <pivotCaches>
    <pivotCache cacheId="39" r:id="rId7"/>
    <pivotCache cacheId="3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1" i="9"/>
  <c r="I19" i="9"/>
  <c r="I17" i="9"/>
  <c r="I15" i="9"/>
  <c r="I13" i="9"/>
  <c r="I11" i="9"/>
  <c r="I9" i="9"/>
  <c r="I7" i="9"/>
  <c r="I5" i="9"/>
  <c r="I3" i="9"/>
  <c r="I1" i="9"/>
  <c r="C3" i="8"/>
  <c r="D3" i="8"/>
  <c r="E2" i="8"/>
  <c r="D13" i="8"/>
  <c r="D12" i="8"/>
  <c r="D11" i="8"/>
  <c r="D10" i="8"/>
  <c r="D9" i="8"/>
  <c r="D8" i="8"/>
  <c r="D7" i="8"/>
  <c r="D6" i="8"/>
  <c r="D5" i="8"/>
  <c r="D4" i="8"/>
  <c r="D2" i="8"/>
  <c r="H2" i="8" s="1"/>
  <c r="C2" i="8"/>
  <c r="G2" i="8" s="1"/>
  <c r="C13" i="8"/>
  <c r="C12" i="8"/>
  <c r="C11" i="8"/>
  <c r="C10" i="8"/>
  <c r="C9" i="8"/>
  <c r="C8" i="8"/>
  <c r="C7" i="8"/>
  <c r="C6" i="8"/>
  <c r="C5" i="8"/>
  <c r="C4" i="8"/>
  <c r="B5" i="8"/>
  <c r="B2" i="8"/>
  <c r="F2" i="8" s="1"/>
  <c r="B13" i="8"/>
  <c r="B12" i="8"/>
  <c r="B11" i="8"/>
  <c r="B10" i="8"/>
  <c r="B9" i="8"/>
  <c r="B8" i="8"/>
  <c r="B7" i="8"/>
  <c r="B6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11" i="8" l="1"/>
  <c r="F11" i="8"/>
  <c r="G11" i="8"/>
  <c r="F13" i="8"/>
  <c r="E5" i="8"/>
  <c r="G5" i="8" s="1"/>
  <c r="E13" i="8"/>
  <c r="G13" i="8" s="1"/>
  <c r="E6" i="8"/>
  <c r="F6" i="8" s="1"/>
  <c r="E7" i="8"/>
  <c r="F7" i="8" s="1"/>
  <c r="E3" i="8"/>
  <c r="G3" i="8" s="1"/>
  <c r="E8" i="8"/>
  <c r="G8" i="8" s="1"/>
  <c r="E9" i="8"/>
  <c r="H9" i="8" s="1"/>
  <c r="E10" i="8"/>
  <c r="F10" i="8" s="1"/>
  <c r="H13" i="8"/>
  <c r="E4" i="8"/>
  <c r="H4" i="8" s="1"/>
  <c r="E12" i="8"/>
  <c r="G12" i="8" s="1"/>
  <c r="H11" i="8"/>
  <c r="H8" i="8" l="1"/>
  <c r="G9" i="8"/>
  <c r="F9" i="8"/>
  <c r="H5" i="8"/>
  <c r="H10" i="8"/>
  <c r="H7" i="8"/>
  <c r="F5" i="8"/>
  <c r="F3" i="8"/>
  <c r="F12" i="8"/>
  <c r="G4" i="8"/>
  <c r="F4" i="8"/>
  <c r="H12" i="8"/>
  <c r="H6" i="8"/>
  <c r="G10" i="8"/>
  <c r="F8" i="8"/>
  <c r="G7" i="8"/>
  <c r="G6" i="8"/>
  <c r="H3" i="8"/>
</calcChain>
</file>

<file path=xl/sharedStrings.xml><?xml version="1.0" encoding="utf-8"?>
<sst xmlns="http://schemas.openxmlformats.org/spreadsheetml/2006/main" count="9069" uniqueCount="2125">
  <si>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</si>
  <si>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</si>
  <si>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</si>
  <si>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</si>
  <si>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</si>
  <si>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</si>
  <si>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</si>
  <si>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</si>
  <si>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</si>
  <si>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</si>
  <si>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</si>
  <si>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</si>
  <si>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</si>
  <si>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</si>
  <si>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</si>
  <si>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</si>
  <si>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</si>
  <si>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</si>
  <si>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</si>
  <si>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</si>
  <si>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</si>
  <si>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</si>
  <si>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</si>
  <si>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</si>
  <si>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</si>
  <si>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</si>
  <si>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</si>
  <si>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</si>
  <si>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</si>
  <si>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</si>
  <si>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</si>
  <si>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</si>
  <si>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</si>
  <si>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</si>
  <si>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</si>
  <si>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</si>
  <si>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</si>
  <si>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</si>
  <si>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</si>
  <si>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</si>
  <si>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</si>
  <si>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</si>
  <si>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</si>
  <si>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</si>
  <si>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</si>
  <si>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</si>
  <si>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</si>
  <si>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</si>
  <si>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</si>
  <si>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</si>
  <si>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</si>
  <si>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</si>
  <si>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</si>
  <si>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</si>
  <si>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</si>
  <si>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</si>
  <si>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</si>
  <si>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</si>
  <si>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</si>
  <si>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</si>
  <si>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</si>
  <si>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</si>
  <si>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</si>
  <si>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</si>
  <si>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</si>
  <si>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</si>
  <si>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</si>
  <si>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</si>
  <si>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</si>
  <si>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</si>
  <si>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</si>
  <si>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</si>
  <si>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</si>
  <si>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</si>
  <si>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</si>
  <si>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</si>
  <si>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</si>
  <si>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</si>
  <si>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</si>
  <si>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</si>
  <si>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</si>
  <si>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</si>
  <si>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</si>
  <si>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</si>
  <si>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</si>
  <si>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</si>
  <si>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</si>
  <si>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</si>
  <si>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</si>
  <si>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</si>
  <si>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</si>
  <si>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</si>
  <si>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</si>
  <si>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</si>
  <si>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</si>
  <si>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</si>
  <si>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</si>
  <si>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</si>
  <si>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</si>
  <si>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</si>
  <si>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</si>
  <si>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</si>
  <si>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</si>
  <si>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</si>
  <si>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</si>
  <si>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</si>
  <si>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</si>
  <si>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</si>
  <si>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</si>
  <si>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</si>
  <si>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</si>
  <si>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</si>
  <si>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</si>
  <si>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</si>
  <si>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</si>
  <si>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</si>
  <si>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</si>
  <si>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</si>
  <si>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</si>
  <si>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</si>
  <si>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</si>
  <si>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</si>
  <si>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</si>
  <si>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</si>
  <si>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</si>
  <si>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</si>
  <si>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</si>
  <si>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</si>
  <si>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</si>
  <si>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</si>
  <si>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</si>
  <si>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</si>
  <si>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</si>
  <si>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</si>
  <si>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</si>
  <si>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</si>
  <si>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</si>
  <si>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</si>
  <si>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</si>
  <si>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</si>
  <si>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</si>
  <si>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</si>
  <si>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</si>
  <si>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</si>
  <si>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</si>
  <si>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</si>
  <si>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</si>
  <si>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</si>
  <si>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</si>
  <si>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</si>
  <si>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</si>
  <si>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</si>
  <si>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</si>
  <si>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</si>
  <si>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</si>
  <si>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</si>
  <si>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</si>
  <si>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</si>
  <si>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</si>
  <si>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</si>
  <si>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</si>
  <si>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</si>
  <si>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</si>
  <si>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</si>
  <si>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</si>
  <si>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</si>
  <si>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</si>
  <si>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</si>
  <si>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</si>
  <si>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</si>
  <si>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</si>
  <si>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</si>
  <si>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</si>
  <si>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</si>
  <si>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</si>
  <si>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</si>
  <si>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</si>
  <si>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</si>
  <si>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</si>
  <si>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</si>
  <si>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</si>
  <si>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</si>
  <si>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</si>
  <si>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</si>
  <si>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</si>
  <si>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</si>
  <si>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</si>
  <si>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</si>
  <si>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</si>
  <si>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</si>
  <si>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</si>
  <si>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</si>
  <si>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</si>
  <si>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</si>
  <si>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</si>
  <si>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</si>
  <si>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</si>
  <si>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</si>
  <si>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</si>
  <si>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</si>
  <si>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</si>
  <si>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</si>
  <si>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</si>
  <si>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</si>
  <si>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</si>
  <si>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</si>
  <si>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</si>
  <si>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</si>
  <si>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</si>
  <si>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</si>
  <si>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</si>
  <si>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</si>
  <si>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</si>
  <si>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</si>
  <si>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</si>
  <si>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</si>
  <si>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</si>
  <si>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</si>
  <si>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</si>
  <si>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</si>
  <si>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</si>
  <si>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</si>
  <si>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</si>
  <si>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</si>
  <si>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</si>
  <si>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</si>
  <si>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</si>
  <si>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</si>
  <si>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</si>
  <si>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</si>
  <si>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</si>
  <si>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</si>
  <si>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</si>
  <si>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</si>
  <si>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</si>
  <si>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</si>
  <si>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</si>
  <si>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</si>
  <si>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</si>
  <si>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</si>
  <si>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</si>
  <si>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</si>
  <si>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</si>
  <si>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</si>
  <si>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</si>
  <si>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</si>
  <si>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</si>
  <si>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</si>
  <si>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</si>
  <si>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</si>
  <si>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</si>
  <si>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</si>
  <si>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</si>
  <si>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</si>
  <si>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</si>
  <si>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</si>
  <si>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</si>
  <si>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</si>
  <si>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</si>
  <si>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</si>
  <si>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</si>
  <si>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</si>
  <si>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</si>
  <si>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</si>
  <si>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</si>
  <si>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</si>
  <si>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</si>
  <si>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</si>
  <si>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</si>
  <si>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</si>
  <si>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</si>
  <si>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</si>
  <si>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</si>
  <si>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</si>
  <si>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</si>
  <si>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</si>
  <si>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</si>
  <si>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</si>
  <si>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</si>
  <si>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</si>
  <si>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</si>
  <si>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</si>
  <si>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</si>
  <si>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</si>
  <si>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</si>
  <si>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</si>
  <si>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</si>
  <si>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</si>
  <si>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</si>
  <si>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</si>
  <si>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</si>
  <si>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</si>
  <si>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</si>
  <si>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</si>
  <si>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</si>
  <si>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</si>
  <si>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</si>
  <si>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</si>
  <si>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</si>
  <si>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</si>
  <si>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</si>
  <si>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</si>
  <si>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</si>
  <si>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</si>
  <si>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</si>
  <si>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</si>
  <si>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</si>
  <si>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</si>
  <si>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</si>
  <si>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</si>
  <si>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</si>
  <si>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</si>
  <si>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</si>
  <si>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</si>
  <si>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</si>
  <si>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</si>
  <si>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</si>
  <si>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</si>
  <si>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</si>
  <si>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</si>
  <si>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</si>
  <si>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</si>
  <si>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</si>
  <si>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</si>
  <si>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</si>
  <si>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</si>
  <si>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</si>
  <si>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</si>
  <si>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</si>
  <si>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</si>
  <si>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</si>
  <si>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</si>
  <si>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</si>
  <si>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</si>
  <si>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</si>
  <si>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</si>
  <si>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</si>
  <si>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</si>
  <si>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</si>
  <si>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</si>
  <si>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</si>
  <si>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</si>
  <si>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</si>
  <si>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</si>
  <si>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</si>
  <si>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</si>
  <si>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</si>
  <si>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</si>
  <si>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</si>
  <si>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</si>
  <si>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</si>
  <si>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</si>
  <si>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</si>
  <si>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</si>
  <si>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</si>
  <si>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</si>
  <si>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</si>
  <si>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</si>
  <si>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</si>
  <si>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</si>
  <si>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</si>
  <si>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</si>
  <si>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</si>
  <si>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</si>
  <si>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</si>
  <si>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</si>
  <si>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</si>
  <si>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</si>
  <si>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</si>
  <si>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</si>
  <si>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</si>
  <si>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</si>
  <si>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</si>
  <si>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</si>
  <si>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</si>
  <si>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</si>
  <si>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</si>
  <si>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</si>
  <si>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</si>
  <si>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</si>
  <si>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</si>
  <si>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</si>
  <si>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</si>
  <si>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</si>
  <si>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</si>
  <si>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</si>
  <si>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</si>
  <si>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</si>
  <si>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</si>
  <si>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</si>
  <si>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</si>
  <si>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</si>
  <si>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</si>
  <si>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</si>
  <si>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</si>
  <si>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</si>
  <si>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</si>
  <si>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</si>
  <si>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</si>
  <si>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</si>
  <si>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</si>
  <si>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</si>
  <si>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</si>
  <si>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</si>
  <si>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</si>
  <si>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</si>
  <si>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</si>
  <si>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</si>
  <si>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</si>
  <si>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</si>
  <si>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</si>
  <si>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</si>
  <si>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</si>
  <si>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</si>
  <si>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</si>
  <si>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</si>
  <si>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</si>
  <si>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</si>
  <si>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</si>
  <si>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</si>
  <si>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</si>
  <si>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</si>
  <si>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</si>
  <si>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</si>
  <si>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</si>
  <si>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</si>
  <si>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</si>
  <si>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</si>
  <si>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</si>
  <si>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</si>
  <si>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</si>
  <si>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</si>
  <si>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</si>
  <si>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</si>
  <si>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</si>
  <si>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</si>
  <si>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</si>
  <si>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</si>
  <si>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</si>
  <si>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</si>
  <si>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</si>
  <si>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</si>
  <si>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</si>
  <si>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</si>
  <si>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</si>
  <si>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</si>
  <si>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</si>
  <si>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</si>
  <si>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</si>
  <si>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</si>
  <si>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</si>
  <si>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</si>
  <si>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</si>
  <si>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</si>
  <si>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</si>
  <si>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</si>
  <si>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</si>
  <si>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</si>
  <si>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</si>
  <si>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</si>
  <si>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</si>
  <si>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</si>
  <si>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</si>
  <si>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</si>
  <si>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</si>
  <si>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</si>
  <si>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</si>
  <si>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</si>
  <si>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</si>
  <si>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</si>
  <si>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</si>
  <si>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</si>
  <si>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</si>
  <si>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</si>
  <si>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</si>
  <si>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</si>
  <si>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</si>
  <si>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</si>
  <si>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</si>
  <si>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</si>
  <si>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</si>
  <si>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</si>
  <si>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</si>
  <si>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</si>
  <si>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</si>
  <si>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</si>
  <si>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</si>
  <si>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</si>
  <si>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</si>
  <si>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</si>
  <si>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</si>
  <si>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</si>
  <si>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</si>
  <si>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</si>
  <si>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</si>
  <si>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</si>
  <si>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</si>
  <si>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</si>
  <si>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</si>
  <si>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</si>
  <si>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</si>
  <si>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</si>
  <si>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</si>
  <si>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</si>
  <si>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</si>
  <si>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</si>
  <si>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</si>
  <si>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</si>
  <si>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</si>
  <si>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</si>
  <si>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</si>
  <si>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</si>
  <si>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</si>
  <si>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</si>
  <si>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</si>
  <si>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</si>
  <si>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</si>
  <si>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</si>
  <si>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</si>
  <si>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</si>
  <si>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</si>
  <si>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</si>
  <si>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</si>
  <si>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</si>
  <si>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</si>
  <si>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</si>
  <si>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</si>
  <si>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</si>
  <si>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</si>
  <si>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</si>
  <si>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</si>
  <si>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</si>
  <si>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</si>
  <si>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</si>
  <si>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</si>
  <si>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</si>
  <si>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</si>
  <si>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</si>
  <si>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</si>
  <si>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</si>
  <si>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</si>
  <si>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</si>
  <si>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</si>
  <si>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</si>
  <si>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</si>
  <si>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</si>
  <si>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</si>
  <si>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</si>
  <si>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</si>
  <si>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</si>
  <si>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</si>
  <si>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</si>
  <si>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</si>
  <si>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</si>
  <si>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</si>
  <si>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</si>
  <si>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</si>
  <si>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</si>
  <si>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</si>
  <si>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</si>
  <si>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</si>
  <si>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</si>
  <si>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</si>
  <si>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</si>
  <si>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</si>
  <si>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</si>
  <si>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</si>
  <si>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</si>
  <si>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</si>
  <si>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</si>
  <si>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</si>
  <si>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</si>
  <si>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</si>
  <si>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</si>
  <si>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</si>
  <si>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</si>
  <si>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</si>
  <si>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</si>
  <si>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</si>
  <si>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</si>
  <si>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</si>
  <si>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</si>
  <si>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</si>
  <si>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</si>
  <si>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</si>
  <si>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</si>
  <si>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</si>
  <si>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</si>
  <si>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</si>
  <si>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</si>
  <si>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</si>
  <si>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</si>
  <si>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</si>
  <si>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</si>
  <si>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</si>
  <si>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</si>
  <si>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</si>
  <si>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</si>
  <si>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</si>
  <si>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</si>
  <si>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</si>
  <si>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</si>
  <si>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</si>
  <si>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</si>
  <si>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</si>
  <si>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</si>
  <si>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</si>
  <si>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</si>
  <si>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</si>
  <si>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</si>
  <si>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</si>
  <si>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</si>
  <si>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</si>
  <si>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</si>
  <si>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</si>
  <si>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</si>
  <si>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</si>
  <si>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</si>
  <si>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</si>
  <si>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</si>
  <si>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</si>
  <si>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</si>
  <si>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</si>
  <si>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</si>
  <si>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</si>
  <si>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</si>
  <si>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</si>
  <si>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</si>
  <si>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</si>
  <si>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</si>
  <si>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</si>
  <si>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</si>
  <si>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</si>
  <si>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</si>
  <si>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</si>
  <si>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</si>
  <si>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</si>
  <si>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</si>
  <si>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</si>
  <si>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</si>
  <si>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</si>
  <si>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</si>
  <si>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</si>
  <si>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</si>
  <si>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</si>
  <si>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</si>
  <si>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</si>
  <si>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</si>
  <si>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</si>
  <si>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</si>
  <si>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</si>
  <si>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</si>
  <si>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</si>
  <si>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</si>
  <si>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</si>
  <si>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</si>
  <si>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</si>
  <si>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</si>
  <si>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</si>
  <si>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</si>
  <si>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</si>
  <si>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</si>
  <si>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</si>
  <si>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</si>
  <si>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</si>
  <si>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</si>
  <si>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</si>
  <si>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</si>
  <si>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</si>
  <si>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</si>
  <si>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</si>
  <si>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</si>
  <si>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</si>
  <si>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</si>
  <si>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</si>
  <si>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</si>
  <si>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</si>
  <si>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</si>
  <si>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</si>
  <si>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</si>
  <si>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</si>
  <si>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</si>
  <si>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</si>
  <si>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</si>
  <si>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</si>
  <si>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</si>
  <si>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</si>
  <si>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</si>
  <si>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</si>
  <si>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</si>
  <si>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</si>
  <si>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</si>
  <si>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</si>
  <si>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</si>
  <si>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</si>
  <si>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</si>
  <si>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</si>
  <si>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</si>
  <si>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</si>
  <si>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</si>
  <si>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</si>
  <si>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</si>
  <si>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</si>
  <si>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</si>
  <si>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</si>
  <si>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</si>
  <si>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</si>
  <si>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</si>
  <si>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</si>
  <si>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</si>
  <si>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</si>
  <si>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</si>
  <si>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</si>
  <si>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</si>
  <si>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</si>
  <si>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</si>
  <si>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</si>
  <si>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</si>
  <si>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</si>
  <si>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</si>
  <si>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</si>
  <si>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</si>
  <si>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</si>
  <si>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</si>
  <si>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</si>
  <si>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</si>
  <si>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</si>
  <si>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</si>
  <si>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</si>
  <si>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</si>
  <si>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</si>
  <si>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</si>
  <si>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</si>
  <si>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</si>
  <si>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</si>
  <si>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</si>
  <si>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</si>
  <si>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</si>
  <si>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</si>
  <si>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</si>
  <si>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</si>
  <si>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</si>
  <si>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</si>
  <si>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</si>
  <si>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</si>
  <si>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</si>
  <si>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</si>
  <si>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</si>
  <si>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</si>
  <si>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</si>
  <si>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</si>
  <si>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</si>
  <si>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</si>
  <si>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</si>
  <si>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</si>
  <si>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</si>
  <si>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</si>
  <si>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</si>
  <si>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</si>
  <si>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</si>
  <si>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</si>
  <si>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</si>
  <si>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</si>
  <si>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</si>
  <si>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</si>
  <si>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</si>
  <si>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</si>
  <si>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</si>
  <si>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</si>
  <si>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</si>
  <si>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</si>
  <si>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</si>
  <si>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</si>
  <si>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</si>
  <si>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</si>
  <si>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</si>
  <si>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</si>
  <si>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</si>
  <si>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</si>
  <si>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</si>
  <si>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</si>
  <si>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</si>
  <si>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</si>
  <si>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</si>
  <si>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</si>
  <si>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</si>
  <si>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</si>
  <si>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</si>
  <si>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</si>
  <si>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</si>
  <si>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</si>
  <si>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</si>
  <si>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</si>
  <si>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</si>
  <si>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</si>
  <si>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</si>
  <si>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</si>
  <si>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</si>
  <si>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</si>
  <si>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</si>
  <si>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</si>
  <si>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</si>
  <si>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</si>
  <si>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</si>
  <si>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</si>
  <si>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</si>
  <si>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</si>
  <si>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</si>
  <si>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</si>
  <si>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</si>
  <si>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</si>
  <si>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</si>
  <si>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</si>
  <si>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</si>
  <si>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</si>
  <si>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</si>
  <si>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</si>
  <si>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</si>
  <si>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</si>
  <si>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</si>
  <si>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</si>
  <si>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</si>
  <si>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</si>
  <si>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</si>
  <si>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</si>
  <si>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</si>
  <si>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</si>
  <si>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</si>
  <si>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</si>
  <si>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</si>
  <si>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</si>
  <si>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</si>
  <si>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</si>
  <si>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</si>
  <si>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</si>
  <si>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</si>
  <si>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</si>
  <si>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</si>
  <si>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</si>
  <si>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</si>
  <si>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</si>
  <si>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</si>
  <si>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</si>
  <si>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</si>
  <si>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</si>
  <si>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</si>
  <si>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</si>
  <si>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</si>
  <si>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</si>
  <si>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</si>
  <si>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</si>
  <si>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</si>
  <si>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</si>
  <si>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</si>
  <si>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</si>
  <si>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</si>
  <si>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</si>
  <si>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</si>
  <si>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</si>
  <si>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</si>
  <si>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</si>
  <si>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</si>
  <si>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</si>
  <si>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</si>
  <si>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</si>
  <si>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</si>
  <si>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</si>
  <si>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</si>
  <si>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</si>
  <si>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</si>
  <si>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</si>
  <si>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</si>
  <si>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</si>
  <si>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</si>
  <si>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</si>
  <si>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</si>
  <si>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</si>
  <si>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</si>
  <si>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</si>
  <si>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</si>
  <si>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</si>
  <si>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</si>
  <si>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</si>
  <si>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</si>
  <si>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</si>
  <si>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</si>
  <si>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</si>
  <si>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</si>
  <si>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</si>
  <si>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</si>
  <si>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</si>
  <si>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</si>
  <si>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</si>
  <si>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</si>
  <si>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</si>
  <si>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</si>
  <si>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</si>
  <si>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</si>
  <si>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</si>
  <si>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</si>
  <si>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</si>
  <si>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</si>
  <si>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</si>
  <si>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</si>
  <si>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</si>
  <si>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</si>
  <si>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</si>
  <si>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</si>
  <si>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</si>
  <si>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</si>
  <si>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</si>
  <si>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</si>
  <si>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</si>
  <si>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</si>
  <si>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</si>
  <si>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</si>
  <si>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</si>
  <si>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</si>
  <si>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</si>
  <si>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</si>
  <si>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</si>
  <si>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</si>
  <si>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</si>
  <si>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</si>
  <si>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</si>
  <si>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</si>
  <si>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</si>
  <si>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</si>
  <si>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</si>
  <si>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</si>
  <si>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</si>
  <si>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</si>
  <si>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</si>
  <si>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</si>
  <si>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</si>
  <si>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</si>
  <si>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</si>
  <si>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</si>
  <si>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</si>
  <si>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</si>
  <si>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</si>
  <si>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</si>
  <si>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</si>
  <si>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</si>
  <si>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</si>
  <si>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</si>
  <si>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</si>
  <si>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</si>
  <si>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</si>
  <si>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</si>
  <si>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</si>
  <si>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</si>
  <si>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</si>
  <si>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</si>
  <si>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</si>
  <si>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</si>
  <si>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</si>
  <si>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</si>
  <si>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</si>
  <si>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</si>
  <si>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</si>
  <si>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</si>
  <si>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</si>
  <si>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</si>
  <si>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</si>
  <si>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</si>
  <si>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</si>
  <si>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</si>
  <si>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</si>
  <si>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</si>
  <si>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</si>
  <si>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</si>
  <si>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</si>
  <si>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</si>
  <si>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</si>
  <si>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</si>
  <si>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</si>
  <si>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</si>
  <si>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</si>
  <si>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</si>
  <si>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</si>
  <si>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</si>
  <si>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</si>
  <si>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</si>
  <si>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</si>
  <si>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</si>
  <si>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</si>
  <si>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</si>
  <si>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</si>
  <si>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</si>
  <si>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</si>
  <si>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</si>
  <si>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</si>
  <si>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</si>
  <si>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</si>
  <si>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</si>
  <si>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</si>
  <si>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</si>
  <si>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</si>
  <si>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</si>
  <si>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</si>
  <si>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</si>
  <si>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</si>
  <si>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</si>
  <si>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</si>
  <si>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</si>
  <si>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</si>
  <si>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</si>
  <si>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</si>
  <si>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</si>
  <si>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</si>
  <si>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</si>
  <si>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</si>
  <si>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</si>
  <si>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</si>
  <si>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</si>
  <si>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</si>
  <si>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</si>
  <si>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</si>
  <si>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</si>
  <si>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</si>
  <si>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</si>
  <si>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</si>
  <si>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</si>
  <si>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</si>
  <si>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</si>
  <si>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</si>
  <si>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</si>
  <si>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</si>
  <si>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</si>
  <si>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</si>
  <si>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</si>
  <si>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</si>
  <si>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</si>
  <si>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</si>
  <si>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</si>
  <si>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</si>
  <si>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</si>
  <si>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</si>
  <si>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</si>
  <si>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</si>
  <si>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</si>
  <si>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</si>
  <si>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</si>
  <si>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</si>
  <si>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</si>
  <si>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</si>
  <si>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</si>
  <si>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</si>
  <si>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</si>
  <si>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</si>
  <si>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</si>
  <si>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</si>
  <si>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</si>
  <si>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</si>
  <si>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</si>
  <si>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</si>
  <si>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</si>
  <si>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</si>
  <si>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</si>
  <si>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</si>
  <si>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</si>
  <si>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</si>
  <si>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</si>
  <si>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</si>
  <si>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</si>
  <si>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</si>
  <si>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</si>
  <si>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</si>
  <si>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</si>
  <si>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</si>
  <si>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</si>
  <si>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</si>
  <si>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</si>
  <si>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</si>
  <si>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</si>
  <si>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</si>
  <si>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</si>
  <si>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</si>
  <si>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</si>
  <si>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</si>
  <si>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</si>
  <si>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</si>
  <si>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</si>
  <si>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</si>
  <si>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</si>
  <si>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</si>
  <si>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</si>
  <si>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</si>
  <si>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</si>
  <si>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</si>
  <si>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</si>
  <si>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</si>
  <si>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</si>
  <si>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</si>
  <si>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</si>
  <si>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</si>
  <si>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</si>
  <si>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</si>
  <si>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</si>
  <si>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</si>
  <si>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</si>
  <si>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</si>
  <si>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</si>
  <si>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</si>
  <si>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</si>
  <si>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</si>
  <si>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</si>
  <si>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</si>
  <si>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</si>
  <si>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</si>
  <si>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</si>
  <si>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</si>
  <si>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</si>
  <si>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</si>
  <si>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</si>
  <si>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</si>
  <si>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</si>
  <si>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</si>
  <si>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</si>
  <si>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</si>
  <si>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</si>
  <si>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</si>
  <si>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</si>
  <si>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</si>
  <si>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</si>
  <si>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</si>
  <si>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</si>
  <si>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</si>
  <si>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</si>
  <si>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</si>
  <si>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</si>
  <si>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</si>
  <si>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</si>
  <si>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</si>
  <si>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</si>
  <si>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</si>
  <si>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</si>
  <si>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</si>
  <si>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</si>
  <si>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</si>
  <si>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</si>
  <si>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</si>
  <si>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</si>
  <si>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</si>
  <si>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</si>
  <si>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</si>
  <si>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</si>
  <si>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</si>
  <si>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</si>
  <si>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</si>
  <si>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</si>
  <si>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</si>
  <si>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</si>
  <si>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</si>
  <si>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</si>
  <si>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</si>
  <si>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</si>
  <si>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</si>
  <si>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</si>
  <si>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</si>
  <si>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</si>
  <si>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</si>
  <si>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</si>
  <si>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</si>
  <si>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</si>
  <si>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</si>
  <si>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</si>
  <si>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</si>
  <si>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</si>
  <si>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</si>
  <si>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</si>
  <si>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</si>
  <si>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</si>
  <si>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</si>
  <si>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</si>
  <si>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</si>
  <si>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</si>
  <si>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</si>
  <si>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</si>
  <si>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</si>
  <si>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</si>
  <si>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</si>
  <si>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</si>
  <si>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</si>
  <si>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</si>
  <si>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</si>
  <si>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</si>
  <si>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</si>
  <si>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</si>
  <si>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</si>
  <si>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</si>
  <si>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</si>
  <si>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</si>
  <si>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</si>
  <si>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</si>
  <si>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</si>
  <si>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</si>
  <si>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</si>
  <si>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</si>
  <si>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</si>
  <si>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</si>
  <si>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</si>
  <si>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</si>
  <si>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</si>
  <si>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</si>
  <si>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</si>
  <si>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</si>
  <si>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</si>
  <si>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</si>
  <si>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</si>
  <si>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</si>
  <si>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</si>
  <si>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</si>
  <si>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</si>
  <si>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</si>
  <si>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</si>
  <si>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</si>
  <si>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</si>
  <si>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</si>
  <si>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</si>
  <si>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</si>
  <si>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</si>
  <si>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</si>
  <si>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</si>
  <si>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</si>
  <si>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</si>
  <si>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</si>
  <si>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</si>
  <si>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</si>
  <si>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</si>
  <si>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</si>
  <si>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</si>
  <si>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</si>
  <si>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</si>
  <si>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</si>
  <si>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</si>
  <si>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</si>
  <si>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</si>
  <si>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</si>
  <si>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</si>
  <si>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</si>
  <si>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</si>
  <si>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</si>
  <si>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</si>
  <si>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</si>
  <si>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</si>
  <si>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</si>
  <si>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</si>
  <si>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</si>
  <si>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</si>
  <si>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</si>
  <si>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</si>
  <si>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</si>
  <si>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</si>
  <si>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</si>
  <si>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</si>
  <si>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</si>
  <si>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</si>
  <si>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</si>
  <si>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</si>
  <si>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</si>
  <si>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</si>
  <si>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</si>
  <si>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</si>
  <si>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</si>
  <si>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</si>
  <si>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</si>
  <si>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</si>
  <si>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</si>
  <si>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</si>
  <si>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</si>
  <si>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</si>
  <si>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</si>
  <si>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</si>
  <si>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</si>
  <si>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</si>
  <si>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</si>
  <si>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</si>
  <si>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</si>
  <si>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</si>
  <si>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</si>
  <si>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</si>
  <si>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</si>
  <si>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</si>
  <si>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</si>
  <si>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</si>
  <si>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</si>
  <si>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</si>
  <si>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</si>
  <si>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</si>
  <si>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</si>
  <si>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</si>
  <si>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</si>
  <si>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</si>
  <si>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</si>
  <si>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</si>
  <si>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</si>
  <si>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</si>
  <si>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</si>
  <si>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</si>
  <si>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</si>
  <si>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</si>
  <si>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</si>
  <si>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</si>
  <si>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</si>
  <si>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</si>
  <si>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</si>
  <si>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</si>
  <si>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</si>
  <si>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</si>
  <si>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</si>
  <si>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</si>
  <si>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</si>
  <si>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</si>
  <si>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</si>
  <si>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</si>
  <si>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</si>
  <si>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</si>
  <si>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</si>
  <si>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</si>
  <si>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</si>
  <si>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</si>
  <si>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</si>
  <si>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</si>
  <si>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</si>
  <si>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</si>
  <si>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</si>
  <si>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</si>
  <si>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</si>
  <si>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</si>
  <si>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</si>
  <si>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</si>
  <si>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</si>
  <si>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</si>
  <si>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</si>
  <si>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</si>
  <si>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</si>
  <si>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</si>
  <si>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</si>
  <si>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</si>
  <si>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</si>
  <si>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</si>
  <si>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</si>
  <si>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</si>
  <si>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</si>
  <si>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</si>
  <si>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</si>
  <si>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</si>
  <si>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</si>
  <si>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</si>
  <si>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</si>
  <si>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</si>
  <si>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</si>
  <si>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</si>
  <si>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</si>
  <si>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</si>
  <si>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</si>
  <si>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</si>
  <si>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</si>
  <si>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</si>
  <si>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</si>
  <si>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</si>
  <si>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</si>
  <si>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</si>
  <si>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</si>
  <si>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</si>
  <si>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</si>
  <si>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</si>
  <si>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</si>
  <si>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</si>
  <si>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</si>
  <si>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</si>
  <si>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</si>
  <si>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</si>
  <si>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</si>
  <si>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</si>
  <si>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</si>
  <si>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</si>
  <si>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</si>
  <si>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</si>
  <si>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</si>
  <si>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</si>
  <si>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</si>
  <si>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</si>
  <si>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</si>
  <si>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</si>
  <si>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</si>
  <si>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</si>
  <si>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</si>
  <si>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</si>
  <si>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</si>
  <si>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</si>
  <si>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</si>
  <si>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</si>
  <si>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</si>
  <si>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</si>
  <si>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</si>
  <si>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</si>
  <si>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</si>
  <si>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</si>
  <si>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</si>
  <si>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</si>
  <si>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</si>
  <si>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</si>
  <si>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</si>
  <si>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</si>
  <si>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</si>
  <si>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</si>
  <si>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</si>
  <si>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</si>
  <si>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</si>
  <si>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</si>
  <si>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</si>
  <si>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</si>
  <si>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</si>
  <si>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</si>
  <si>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</si>
  <si>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</si>
  <si>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</si>
  <si>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</si>
  <si>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</si>
  <si>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</si>
  <si>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</si>
  <si>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</si>
  <si>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</si>
  <si>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</si>
  <si>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</si>
  <si>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</si>
  <si>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</si>
  <si>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</si>
  <si>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</si>
  <si>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</si>
  <si>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</si>
  <si>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</si>
  <si>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</si>
  <si>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</si>
  <si>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</si>
  <si>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</si>
  <si>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</si>
  <si>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</si>
  <si>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</si>
  <si>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</si>
  <si>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</si>
  <si>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</si>
  <si>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</si>
  <si>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</si>
  <si>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</si>
  <si>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</si>
  <si>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</si>
  <si>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</si>
  <si>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</si>
  <si>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</si>
  <si>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</si>
  <si>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</si>
  <si>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</si>
  <si>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</si>
  <si>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</si>
  <si>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</si>
  <si>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</si>
  <si>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</si>
  <si>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</si>
  <si>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</si>
  <si>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</si>
  <si>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</si>
  <si>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</si>
  <si>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</si>
  <si>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</si>
  <si>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</si>
  <si>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</si>
  <si>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</si>
  <si>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</si>
  <si>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</si>
  <si>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</si>
  <si>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</si>
  <si>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</si>
  <si>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</si>
  <si>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</si>
  <si>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</si>
  <si>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</si>
  <si>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</si>
  <si>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</si>
  <si>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</si>
  <si>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</si>
  <si>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</si>
  <si>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</si>
  <si>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</si>
  <si>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</si>
  <si>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</si>
  <si>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</si>
  <si>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</si>
  <si>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</si>
  <si>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</si>
  <si>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</si>
  <si>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</si>
  <si>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</si>
  <si>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</si>
  <si>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</si>
  <si>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</si>
  <si>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</si>
  <si>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</si>
  <si>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</si>
  <si>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</si>
  <si>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</si>
  <si>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</si>
  <si>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</si>
  <si>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</si>
  <si>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</si>
  <si>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</si>
  <si>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</si>
  <si>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</si>
  <si>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</si>
  <si>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</si>
  <si>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</si>
  <si>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</si>
  <si>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</si>
  <si>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</si>
  <si>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</si>
  <si>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</si>
  <si>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</si>
  <si>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</si>
  <si>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</si>
  <si>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</si>
  <si>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</si>
  <si>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</si>
  <si>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</si>
  <si>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</si>
  <si>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</si>
  <si>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</si>
  <si>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</si>
  <si>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</si>
  <si>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</si>
  <si>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</si>
  <si>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</si>
  <si>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</si>
  <si>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</si>
  <si>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</si>
  <si>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</si>
  <si>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</si>
  <si>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</si>
  <si>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</si>
  <si>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</si>
  <si>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</si>
  <si>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</si>
  <si>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</si>
  <si>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</si>
  <si>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</si>
  <si>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</si>
  <si>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</si>
  <si>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</si>
  <si>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</si>
  <si>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</si>
  <si>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</si>
  <si>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</si>
  <si>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</si>
  <si>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</si>
  <si>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</si>
  <si>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</si>
  <si>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</si>
  <si>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</si>
  <si>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</si>
  <si>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</si>
  <si>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</si>
  <si>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</si>
  <si>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</si>
  <si>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</si>
  <si>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</si>
  <si>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</si>
  <si>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</si>
  <si>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</si>
  <si>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</si>
  <si>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</si>
  <si>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</si>
  <si>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</si>
  <si>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</si>
  <si>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</si>
  <si>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</si>
  <si>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</si>
  <si>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</si>
  <si>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</si>
  <si>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</si>
  <si>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</si>
  <si>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</si>
  <si>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</si>
  <si>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</si>
  <si>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</si>
  <si>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</si>
  <si>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</si>
  <si>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</si>
  <si>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</si>
  <si>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</si>
  <si>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</si>
  <si>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</si>
  <si>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</si>
  <si>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</si>
  <si>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</si>
  <si>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</si>
  <si>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</si>
  <si>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</si>
  <si>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</si>
  <si>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</si>
  <si>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</si>
  <si>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</si>
  <si>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</si>
  <si>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</si>
  <si>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</si>
  <si>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</si>
  <si>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</si>
  <si>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</si>
  <si>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</si>
  <si>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</si>
  <si>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</si>
  <si>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</si>
  <si>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</si>
  <si>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</si>
  <si>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</si>
  <si>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</si>
  <si>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</si>
  <si>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</si>
  <si>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</si>
  <si>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</si>
  <si>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</si>
  <si>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</si>
  <si>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</si>
  <si>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</si>
  <si>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</si>
  <si>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</si>
  <si>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</si>
  <si>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</si>
  <si>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</si>
  <si>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</si>
  <si>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</si>
  <si>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</si>
  <si>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</si>
  <si>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</si>
  <si>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</si>
  <si>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</si>
  <si>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</si>
  <si>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</si>
  <si>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</si>
  <si>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</si>
  <si>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</si>
  <si>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</si>
  <si>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</si>
  <si>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</si>
  <si>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</si>
  <si>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</si>
  <si>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</si>
  <si>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</si>
  <si>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</si>
  <si>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</si>
  <si>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</si>
  <si>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</si>
  <si>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</si>
  <si>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</si>
  <si>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</si>
  <si>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</si>
  <si>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</si>
  <si>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</si>
  <si>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</si>
  <si>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</si>
  <si>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</si>
  <si>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</si>
  <si>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</si>
  <si>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</si>
  <si>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</si>
  <si>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</si>
  <si>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</si>
  <si>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</si>
  <si>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</si>
  <si>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</si>
  <si>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</si>
  <si>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</si>
  <si>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</si>
  <si>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</si>
  <si>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</si>
  <si>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</si>
  <si>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</si>
  <si>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</si>
  <si>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</si>
  <si>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</si>
  <si>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</si>
  <si>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</si>
  <si>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</si>
  <si>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</si>
  <si>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</si>
  <si>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</si>
  <si>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</si>
  <si>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</si>
  <si>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</si>
  <si>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</si>
  <si>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</si>
  <si>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</si>
  <si>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</si>
  <si>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</si>
  <si>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</si>
  <si>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</si>
  <si>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</si>
  <si>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</si>
  <si>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</si>
  <si>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</si>
  <si>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</si>
  <si>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</si>
  <si>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</si>
  <si>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</si>
  <si>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</si>
  <si>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</si>
  <si>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</si>
  <si>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</si>
  <si>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</si>
  <si>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</si>
  <si>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</si>
  <si>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</si>
  <si>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</si>
  <si>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</si>
  <si>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</si>
  <si>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</si>
  <si>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</si>
  <si>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</si>
  <si>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</si>
  <si>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</si>
  <si>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</si>
  <si>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</si>
  <si>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</si>
  <si>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</si>
  <si>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</si>
  <si>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</si>
  <si>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</si>
  <si>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</si>
  <si>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</si>
  <si>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</si>
  <si>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</si>
  <si>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</si>
  <si>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</si>
  <si>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</si>
  <si>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</si>
  <si>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</si>
  <si>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</si>
  <si>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</si>
  <si>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</si>
  <si>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</si>
  <si>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</si>
  <si>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</si>
  <si>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</si>
  <si>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</si>
  <si>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</si>
  <si>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</si>
  <si>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</si>
  <si>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</si>
  <si>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</si>
  <si>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</si>
  <si>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</si>
  <si>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</si>
  <si>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</si>
  <si>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</si>
  <si>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</si>
  <si>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</si>
  <si>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</si>
  <si>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</si>
  <si>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</si>
  <si>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</si>
  <si>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</si>
  <si>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</si>
  <si>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</si>
  <si>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</si>
  <si>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</si>
  <si>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</si>
  <si>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</si>
  <si>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</si>
  <si>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</si>
  <si>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</si>
  <si>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</si>
  <si>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</si>
  <si>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</si>
  <si>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</si>
  <si>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</si>
  <si>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</si>
  <si>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</si>
  <si>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</si>
  <si>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</si>
  <si>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</si>
  <si>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</si>
  <si>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</si>
  <si>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</si>
  <si>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</si>
  <si>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</si>
  <si>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</si>
  <si>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</si>
  <si>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</si>
  <si>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</si>
  <si>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</si>
  <si>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</si>
  <si>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</si>
  <si>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</si>
  <si>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</si>
  <si>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</si>
  <si>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</si>
  <si>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</si>
  <si>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</si>
  <si>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</si>
  <si>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</si>
  <si>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</si>
  <si>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</si>
  <si>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</si>
  <si>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</si>
  <si>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</si>
  <si>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</si>
  <si>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</si>
  <si>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</si>
  <si>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</si>
  <si>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</si>
  <si>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</si>
  <si>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</si>
  <si>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</si>
  <si>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</si>
  <si>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</si>
  <si>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</si>
  <si>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</si>
  <si>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</si>
  <si>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</si>
  <si>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</si>
  <si>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</si>
  <si>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</si>
  <si>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</si>
  <si>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</si>
  <si>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</si>
  <si>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</si>
  <si>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</si>
  <si>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</si>
  <si>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</si>
  <si>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</si>
  <si>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</si>
  <si>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</si>
  <si>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</si>
  <si>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</si>
  <si>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</si>
  <si>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</si>
  <si>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</si>
  <si>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</si>
  <si>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</si>
  <si>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</si>
  <si>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</si>
  <si>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</si>
  <si>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</si>
  <si>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</si>
  <si>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</si>
  <si>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</si>
  <si>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</si>
  <si>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</si>
  <si>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</si>
  <si>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</si>
  <si>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</si>
  <si>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</si>
  <si>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</si>
  <si>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</si>
  <si>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</si>
  <si>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</si>
  <si>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</si>
  <si>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</si>
  <si>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</si>
  <si>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</si>
  <si>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</si>
  <si>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</si>
  <si>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</si>
  <si>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</si>
  <si>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</si>
  <si>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</si>
  <si>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</si>
  <si>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</si>
  <si>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</si>
  <si>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</si>
  <si>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</si>
  <si>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</si>
  <si>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</si>
  <si>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</si>
  <si>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</si>
  <si>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</si>
  <si>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</si>
  <si>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</si>
  <si>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</si>
  <si>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</si>
  <si>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</si>
  <si>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</si>
  <si>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</si>
  <si>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</si>
  <si>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</si>
  <si>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</si>
  <si>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</si>
  <si>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</si>
  <si>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</si>
  <si>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</si>
  <si>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</si>
  <si>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</si>
  <si>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</si>
  <si>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</si>
  <si>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</si>
  <si>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</si>
  <si>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</si>
  <si>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</si>
  <si>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</si>
  <si>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</si>
  <si>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</si>
  <si>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</si>
  <si>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</si>
  <si>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</si>
  <si>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</si>
  <si>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</si>
  <si>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</si>
  <si>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</si>
  <si>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</si>
  <si>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</si>
  <si>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</si>
  <si>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</si>
  <si>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</si>
  <si>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</si>
  <si>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</si>
  <si>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</si>
  <si>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</si>
  <si>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</si>
  <si>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</si>
  <si>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</si>
  <si>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</si>
  <si>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</si>
  <si>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</si>
  <si>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</si>
  <si>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</si>
  <si>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</si>
  <si>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</si>
  <si>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</si>
  <si>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</si>
  <si>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</si>
  <si>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</si>
  <si>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</si>
  <si>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</si>
  <si>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</si>
  <si>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</si>
  <si>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</si>
  <si>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</si>
  <si>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</si>
  <si>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</si>
  <si>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</si>
  <si>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</si>
  <si>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</si>
  <si>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</si>
  <si>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</si>
  <si>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</si>
  <si>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</si>
  <si>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</si>
  <si>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</si>
  <si>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</si>
  <si>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</si>
  <si>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</si>
  <si>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</si>
  <si>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</si>
  <si>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</si>
  <si>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</si>
  <si>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</si>
  <si>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</si>
  <si>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</si>
  <si>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</si>
  <si>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</si>
  <si>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</si>
  <si>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</si>
  <si>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</si>
  <si>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</si>
  <si>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</si>
  <si>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</si>
  <si>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</si>
  <si>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</si>
  <si>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</si>
  <si>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</si>
  <si>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</si>
  <si>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</si>
  <si>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</si>
  <si>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</si>
  <si>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</si>
  <si>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</si>
  <si>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</si>
  <si>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</si>
  <si>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</si>
  <si>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</si>
  <si>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</si>
  <si>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</si>
  <si>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</si>
  <si>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</si>
  <si>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</si>
  <si>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</si>
  <si>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</si>
  <si>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</si>
  <si>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</si>
  <si>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</si>
  <si>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</si>
  <si>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</si>
  <si>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</si>
  <si>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</si>
  <si>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</si>
  <si>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</si>
  <si>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</si>
  <si>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</si>
  <si>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</si>
  <si>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</si>
  <si>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</si>
  <si>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</si>
  <si>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</si>
  <si>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</si>
  <si>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</si>
  <si>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</si>
  <si>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</si>
  <si>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</si>
  <si>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</si>
  <si>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</si>
  <si>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</si>
  <si>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</si>
  <si>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</si>
  <si>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</si>
  <si>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</si>
  <si>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</si>
  <si>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</si>
  <si>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</si>
  <si>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</si>
  <si>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</si>
  <si>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</si>
  <si>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</si>
  <si>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</si>
  <si>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</si>
  <si>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</si>
  <si>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</si>
  <si>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</si>
  <si>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</si>
  <si>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percent-funded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</si>
  <si>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</si>
  <si>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</si>
  <si>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</si>
  <si>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</si>
  <si>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</si>
  <si>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</si>
  <si>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</si>
  <si>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</si>
  <si>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</si>
  <si>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</si>
  <si>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</si>
  <si>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</si>
  <si>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</si>
  <si>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</si>
  <si>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</si>
  <si>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</si>
  <si>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</si>
  <si>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</si>
  <si>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</si>
  <si>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</si>
  <si>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</si>
  <si>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</si>
  <si>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</si>
  <si>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</si>
  <si>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</si>
  <si>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</si>
  <si>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</si>
  <si>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</si>
  <si>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</si>
  <si>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</si>
  <si>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</si>
  <si>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</si>
  <si>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</si>
  <si>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</si>
  <si>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</si>
  <si>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</si>
  <si>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</si>
  <si>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</si>
  <si>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</si>
  <si>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</si>
  <si>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</si>
  <si>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(Multiple Items)</t>
  </si>
  <si>
    <t>data created conversion</t>
  </si>
  <si>
    <t>data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</si>
  <si>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</si>
  <si>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</si>
  <si>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</si>
  <si>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</si>
  <si>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</si>
  <si>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</si>
  <si>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</si>
  <si>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</si>
  <si>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</si>
  <si>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</si>
  <si>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</si>
  <si>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</si>
  <si>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</si>
  <si>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</si>
  <si>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</si>
  <si>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</si>
  <si>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</si>
  <si>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</si>
  <si>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</si>
  <si>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</si>
  <si>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</si>
  <si>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</si>
  <si>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</si>
  <si>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</si>
  <si>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</si>
  <si>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</si>
  <si>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</si>
  <si>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</si>
  <si>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</si>
  <si>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</si>
  <si>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</si>
  <si>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</si>
  <si>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</si>
  <si>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</si>
  <si>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</si>
  <si>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</si>
  <si>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Category </t>
  </si>
  <si>
    <t>Sub-Category</t>
  </si>
  <si>
    <t>Greater than or equal to 50000</t>
  </si>
  <si>
    <t>Mean # of backers with successful outcomes:</t>
  </si>
  <si>
    <t xml:space="preserve">Mean # of backers with failed outcomes: </t>
  </si>
  <si>
    <t>Median # of backers with successful outcomes:</t>
  </si>
  <si>
    <t>Median # of backers with failed outcomes:</t>
  </si>
  <si>
    <t>Minimum # of backers with successful outcomes:</t>
  </si>
  <si>
    <t>Mnimum # of backers with failed outcomes:</t>
  </si>
  <si>
    <t>Maximum # of backers with successful outcomes:</t>
  </si>
  <si>
    <t>Maximum # of backers with failed outcomes:</t>
  </si>
  <si>
    <t>The variance of the # of backers with successful outcomes:</t>
  </si>
  <si>
    <t>The variance of the # of backers with failed outcomes:</t>
  </si>
  <si>
    <t>Standard deviation of # of backers with successful outcomes:</t>
  </si>
  <si>
    <t>Standard deviation of # of backers with failed outcomes: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</si>
</sst>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10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16" fillId="0" borderId="0" xfId="0" applyNumberFormat="1" applyFon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left" indent="1"/>
    </xf>
    <xf numFmtId="0" fontId="16" fillId="0" borderId="0" xfId="0" applyFont="1"/>
    <xf numFmtId="1" fontId="0" fillId="0" borderId="0" xfId="0" applyNumberFormat="1"/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 val="0"/>
        <i val="0"/>
        <color theme="1"/>
      </font>
      <fill>
        <patternFill>
          <fgColor auto="1"/>
          <bgColor rgb="FFFF7E79"/>
        </patternFill>
      </fill>
    </dxf>
    <dxf>
      <fill>
        <patternFill>
          <bgColor rgb="FF73FB79"/>
        </patternFill>
      </fill>
    </dxf>
    <dxf>
      <fill>
        <patternFill>
          <bgColor rgb="FFFFFD78"/>
        </patternFill>
      </fill>
    </dxf>
    <dxf>
      <fill>
        <patternFill>
          <bgColor rgb="FFD883FF"/>
        </patternFill>
      </fill>
    </dxf>
    <dxf>
      <font>
        <b val="0"/>
        <i val="0"/>
        <color theme="1"/>
      </font>
      <fill>
        <patternFill>
          <fgColor auto="1"/>
          <bgColor rgb="FFFF7E79"/>
        </patternFill>
      </fill>
    </dxf>
    <dxf>
      <fill>
        <patternFill>
          <bgColor rgb="FF73FB79"/>
        </patternFill>
      </fill>
    </dxf>
    <dxf>
      <fill>
        <patternFill>
          <bgColor rgb="FFFFFD78"/>
        </patternFill>
      </fill>
    </dxf>
    <dxf>
      <fill>
        <patternFill>
          <bgColor rgb="FFD883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b val="0"/>
        <i val="0"/>
        <color theme="1"/>
      </font>
      <fill>
        <patternFill>
          <fgColor auto="1"/>
          <bgColor rgb="FFFF7E79"/>
        </patternFill>
      </fill>
    </dxf>
    <dxf>
      <fill>
        <patternFill>
          <bgColor rgb="FF73FB79"/>
        </patternFill>
      </fill>
    </dxf>
    <dxf>
      <fill>
        <patternFill>
          <bgColor rgb="FFFFFD78"/>
        </patternFill>
      </fill>
    </dxf>
    <dxf>
      <fill>
        <patternFill>
          <bgColor rgb="FFD883FF"/>
        </patternFill>
      </fill>
    </dxf>
    <dxf>
      <font>
        <b val="0"/>
        <i val="0"/>
        <color theme="1"/>
      </font>
      <fill>
        <patternFill>
          <fgColor auto="1"/>
          <bgColor rgb="FFFF7E79"/>
        </patternFill>
      </fill>
    </dxf>
    <dxf>
      <fill>
        <patternFill>
          <bgColor rgb="FF73FB79"/>
        </patternFill>
      </fill>
    </dxf>
    <dxf>
      <fill>
        <patternFill>
          <bgColor rgb="FFFFFD78"/>
        </patternFill>
      </fill>
    </dxf>
    <dxf>
      <fill>
        <patternFill>
          <bgColor rgb="FFD883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b val="0"/>
        <i val="0"/>
        <color theme="1"/>
      </font>
      <fill>
        <patternFill>
          <fgColor auto="1"/>
          <bgColor rgb="FFFF7E79"/>
        </patternFill>
      </fill>
    </dxf>
    <dxf>
      <fill>
        <patternFill>
          <bgColor rgb="FF73FB79"/>
        </patternFill>
      </fill>
    </dxf>
    <dxf>
      <fill>
        <patternFill>
          <bgColor rgb="FFFFFD78"/>
        </patternFill>
      </fill>
    </dxf>
    <dxf>
      <fill>
        <patternFill>
          <bgColor rgb="FFD883FF"/>
        </patternFill>
      </fill>
    </dxf>
    <dxf>
      <font>
        <b val="0"/>
        <i val="0"/>
        <color theme="1"/>
      </font>
      <fill>
        <patternFill>
          <fgColor auto="1"/>
          <bgColor rgb="FFFF7E79"/>
        </patternFill>
      </fill>
    </dxf>
    <dxf>
      <fill>
        <patternFill>
          <bgColor rgb="FF73FB79"/>
        </patternFill>
      </fill>
    </dxf>
    <dxf>
      <fill>
        <patternFill>
          <bgColor rgb="FFFFFD78"/>
        </patternFill>
      </fill>
    </dxf>
    <dxf>
      <fill>
        <patternFill>
          <bgColor rgb="FFD883FF"/>
        </patternFill>
      </fill>
    </dxf>
  </dxfs>
  <tableStyles count="0" defaultTableStyle="TableStyleMedium2" defaultPivotStyle="PivotStyleLight16"/>
  <colors>
    <mruColors>
      <color rgb="FFD883FF"/>
      <color rgb="FFFFFD78"/>
      <color rgb="FF73FB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0144-927F-7817080D22D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1C90-0144-927F-7817080D22D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1C90-0144-927F-7817080D22D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7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1C90-0144-927F-7817080D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4352703"/>
        <c:axId val="705060031"/>
      </c:barChart>
      <c:catAx>
        <c:axId val="4743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60031"/>
        <c:crosses val="autoZero"/>
        <c:auto val="1"/>
        <c:lblAlgn val="ctr"/>
        <c:lblOffset val="100"/>
        <c:noMultiLvlLbl val="0"/>
      </c:catAx>
      <c:valAx>
        <c:axId val="7050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Sub-Category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7-354E-ACA3-048C2F9BF10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A37-354E-ACA3-048C2F9BF10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A37-354E-ACA3-048C2F9BF10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A37-354E-ACA3-048C2F9B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6038463"/>
        <c:axId val="946127455"/>
      </c:barChart>
      <c:catAx>
        <c:axId val="9460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27455"/>
        <c:crosses val="autoZero"/>
        <c:auto val="1"/>
        <c:lblAlgn val="ctr"/>
        <c:lblOffset val="100"/>
        <c:noMultiLvlLbl val="0"/>
      </c:catAx>
      <c:valAx>
        <c:axId val="9461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&amp; Category-Based Outcome Visualization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9-6347-8820-E32532B6FD5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9D9-6347-8820-E32532B6FD5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9D9-6347-8820-E32532B6FD5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Sheet3!$E$6:$E$22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9D9-6347-8820-E32532B6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33647"/>
        <c:axId val="197018704"/>
      </c:lineChart>
      <c:catAx>
        <c:axId val="16095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8704"/>
        <c:crosses val="autoZero"/>
        <c:auto val="1"/>
        <c:lblAlgn val="ctr"/>
        <c:lblOffset val="100"/>
        <c:noMultiLvlLbl val="0"/>
      </c:catAx>
      <c:valAx>
        <c:axId val="1970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'Percentage Successful', 'Percentage Failed', 'Percentage Canceled' by 'Goal'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62.119967132292523</c:v>
                </c:pt>
                <c:pt idx="2">
                  <c:v>56.033820138355104</c:v>
                </c:pt>
                <c:pt idx="3">
                  <c:v>57.185929648241206</c:v>
                </c:pt>
                <c:pt idx="4">
                  <c:v>29.480737018425462</c:v>
                </c:pt>
                <c:pt idx="5">
                  <c:v>57.60322255790534</c:v>
                </c:pt>
                <c:pt idx="6">
                  <c:v>57.599999999999994</c:v>
                </c:pt>
                <c:pt idx="7">
                  <c:v>57.60322255790534</c:v>
                </c:pt>
                <c:pt idx="8">
                  <c:v>57.414829659318634</c:v>
                </c:pt>
                <c:pt idx="9">
                  <c:v>57.599999999999994</c:v>
                </c:pt>
                <c:pt idx="10">
                  <c:v>57.472417251755267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5-0E4A-92A9-85E5C642B9ED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33.032046014790467</c:v>
                </c:pt>
                <c:pt idx="2">
                  <c:v>37.663335895465025</c:v>
                </c:pt>
                <c:pt idx="3">
                  <c:v>37.085427135678387</c:v>
                </c:pt>
                <c:pt idx="4">
                  <c:v>60.971524288107204</c:v>
                </c:pt>
                <c:pt idx="5">
                  <c:v>36.656596173212485</c:v>
                </c:pt>
                <c:pt idx="6">
                  <c:v>36.700000000000003</c:v>
                </c:pt>
                <c:pt idx="7">
                  <c:v>36.656596173212485</c:v>
                </c:pt>
                <c:pt idx="8">
                  <c:v>36.773547094188373</c:v>
                </c:pt>
                <c:pt idx="9">
                  <c:v>36.700000000000003</c:v>
                </c:pt>
                <c:pt idx="10">
                  <c:v>36.810431293881649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5-0E4A-92A9-85E5C642B9ED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4.8479868529170096</c:v>
                </c:pt>
                <c:pt idx="2">
                  <c:v>6.3028439661798625</c:v>
                </c:pt>
                <c:pt idx="3">
                  <c:v>5.7286432160804024</c:v>
                </c:pt>
                <c:pt idx="4">
                  <c:v>9.5477386934673358</c:v>
                </c:pt>
                <c:pt idx="5">
                  <c:v>5.7401812688821749</c:v>
                </c:pt>
                <c:pt idx="6">
                  <c:v>5.7</c:v>
                </c:pt>
                <c:pt idx="7">
                  <c:v>5.7401812688821749</c:v>
                </c:pt>
                <c:pt idx="8">
                  <c:v>5.811623246492986</c:v>
                </c:pt>
                <c:pt idx="9">
                  <c:v>5.7</c:v>
                </c:pt>
                <c:pt idx="10">
                  <c:v>5.7171514543630888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5-0E4A-92A9-85E5C642B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13328"/>
        <c:axId val="1608298687"/>
      </c:lineChart>
      <c:catAx>
        <c:axId val="10549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98687"/>
        <c:crosses val="autoZero"/>
        <c:auto val="1"/>
        <c:lblAlgn val="ctr"/>
        <c:lblOffset val="100"/>
        <c:noMultiLvlLbl val="0"/>
      </c:catAx>
      <c:valAx>
        <c:axId val="16082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1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107950</xdr:rowOff>
    </xdr:from>
    <xdr:to>
      <xdr:col>12</xdr:col>
      <xdr:colOff>12700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0BD0E-97D8-4EAC-E75D-D006FF25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19050</xdr:rowOff>
    </xdr:from>
    <xdr:to>
      <xdr:col>15</xdr:col>
      <xdr:colOff>469900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2387B-D695-3876-4C36-8F0E3F59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76200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D22FD-383F-0F86-A448-6012A19B5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12700</xdr:rowOff>
    </xdr:from>
    <xdr:to>
      <xdr:col>8</xdr:col>
      <xdr:colOff>12700</xdr:colOff>
      <xdr:row>40</xdr:row>
      <xdr:rowOff>76200</xdr:rowOff>
    </xdr:to>
    <xdr:graphicFrame macro="">
      <xdr:nvGraphicFramePr>
        <xdr:cNvPr id="3" name="Chart 2" descr="Chart type: Line. 'Percentage Successful', 'Percentage Failed', 'Percentage Canceled' by 'Goal'&#10;&#10;Description automatically generated">
          <a:extLst>
            <a:ext uri="{FF2B5EF4-FFF2-40B4-BE49-F238E27FC236}">
              <a16:creationId xmlns:a16="http://schemas.microsoft.com/office/drawing/2014/main" id="{AC53F276-E4FF-5AA1-1F09-65126279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Skrypnyk" refreshedDate="45047.039518055557" missingItemsLimit="0" createdVersion="8" refreshedVersion="8" minRefreshableVersion="3" recordCount="1002" xr:uid="{2B38B27C-CB4F-0145-AF8B-74BA1BB17A4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-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Skrypnyk" refreshedDate="45049.009195949075" createdVersion="8" refreshedVersion="8" minRefreshableVersion="3" recordCount="1000" xr:uid="{107E44D4-429F-174E-A9A7-A1D30C63786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-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7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70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s v="Baldwin, Riley and Jackson"/>
    <s v="Pre-emptive tertiary standardization"/>
    <n v="100"/>
    <n v="0"/>
    <n v="0"/>
    <x v="0"/>
    <n v="0"/>
    <s v="0"/>
    <x v="0"/>
    <s v="CAD"/>
    <x v="0"/>
    <x v="0"/>
    <b v="0"/>
    <x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x v="1"/>
    <x v="1"/>
    <b v="0"/>
    <x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x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x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x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x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x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x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x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x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x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x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x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x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x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x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x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x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x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x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x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x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x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x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x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x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x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x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x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x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x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x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x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x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x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x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x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x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x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x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x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x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x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x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x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x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x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x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x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x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x v="50"/>
    <x v="50"/>
    <b v="0"/>
    <x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x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x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x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x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x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x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x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x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x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x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x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x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x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x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x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x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x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x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x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x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x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x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x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x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x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x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x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x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x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x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x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x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x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x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x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x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x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x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x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x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x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x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x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x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x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x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x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x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x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x v="99"/>
    <x v="96"/>
    <b v="0"/>
    <x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x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x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x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x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x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x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x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x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x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x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x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x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x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x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x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x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x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x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x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x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x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x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x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x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x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x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x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x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x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x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x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x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x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x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x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x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x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x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x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x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x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x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x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x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x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x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x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x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x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x v="147"/>
    <x v="144"/>
    <b v="0"/>
    <x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x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x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x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x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x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x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x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x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x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x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x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x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x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x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x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x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x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x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x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x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x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x v="169"/>
    <x v="166"/>
    <b v="0"/>
    <x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x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x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x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x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x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x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x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x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x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x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x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x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x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x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x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x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x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x v="187"/>
    <x v="184"/>
    <b v="0"/>
    <x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x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x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x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x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x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x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x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x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x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x v="152"/>
    <x v="194"/>
    <b v="0"/>
    <x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x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x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x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x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x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x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x v="202"/>
    <x v="201"/>
    <b v="0"/>
    <x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x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x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x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x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x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x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x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x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x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x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x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x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x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x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x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x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x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x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x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x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x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x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x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x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x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x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x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x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x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x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x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x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x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x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x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x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x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x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x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x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x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x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x v="67"/>
    <x v="243"/>
    <b v="0"/>
    <x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x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x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x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x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x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x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x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x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x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x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x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x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x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x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x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x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x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x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x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x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x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x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x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x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x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x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x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x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x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x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x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x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x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x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x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x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x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x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x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x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x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x v="282"/>
    <x v="281"/>
    <b v="0"/>
    <x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x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x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x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x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x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x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x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x v="290"/>
    <x v="289"/>
    <b v="0"/>
    <x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x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x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x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x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x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x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x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x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x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x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x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x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x v="301"/>
    <x v="301"/>
    <b v="0"/>
    <x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x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x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x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x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x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x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x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x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x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x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x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x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x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x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x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x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x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x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x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x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x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x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x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x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x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x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x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x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x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x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x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x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x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x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x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x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x v="334"/>
    <x v="336"/>
    <b v="0"/>
    <x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x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x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x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x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x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x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x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x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x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x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x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x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x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x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x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x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x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x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x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x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x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x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x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x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x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x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x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x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x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x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x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x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x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x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x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x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x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x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x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x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x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x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x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x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x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x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x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x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x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x v="380"/>
    <x v="382"/>
    <b v="0"/>
    <x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x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x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x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x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x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x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x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x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x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x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x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x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x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x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x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x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x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x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x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x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x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x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x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x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x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x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x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x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x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x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x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x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x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x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x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x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x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x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x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x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x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x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x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x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x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x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x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x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x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x v="427"/>
    <x v="428"/>
    <b v="0"/>
    <x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x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x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x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x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x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x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x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x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x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x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x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x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x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x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x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x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x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x v="442"/>
    <x v="368"/>
    <b v="0"/>
    <x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x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x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x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x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x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x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x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x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x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x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x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x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x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x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x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x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x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x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x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x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x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x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x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x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x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x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x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x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x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x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x v="1"/>
    <s v="film &amp; video/documentary"/>
    <x v="4"/>
    <x v="4"/>
  </r>
  <r>
    <x v="500"/>
    <s v="Valdez Ltd"/>
    <s v="Team-oriented clear-thinking matrix"/>
    <n v="100"/>
    <n v="0"/>
    <n v="0"/>
    <x v="0"/>
    <n v="0"/>
    <s v="0"/>
    <x v="1"/>
    <s v="USD"/>
    <x v="472"/>
    <x v="380"/>
    <b v="0"/>
    <x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x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x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x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x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x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x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x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x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x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x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x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x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x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x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x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x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x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x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x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x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x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x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x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x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x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x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x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x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x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x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x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x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x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x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x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x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x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x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x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x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x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x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x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x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x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x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x v="511"/>
    <x v="513"/>
    <b v="0"/>
    <x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x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x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x v="514"/>
    <x v="516"/>
    <b v="0"/>
    <x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x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x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x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x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x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x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x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x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x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x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x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x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x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x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x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x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x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x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x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x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x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x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x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x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x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x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x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x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x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x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x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x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x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x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x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x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x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x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x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x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x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x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x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x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x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x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x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x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x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x v="555"/>
    <x v="558"/>
    <b v="0"/>
    <x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x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x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x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x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x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x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x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x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x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x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x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x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x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x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x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x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x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x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x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x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x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x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x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x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x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x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x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x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x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x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x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x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x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x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x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x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x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x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x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x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x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x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x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x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x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x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x v="596"/>
    <x v="600"/>
    <b v="0"/>
    <x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x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x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x v="599"/>
    <x v="603"/>
    <b v="0"/>
    <x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x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x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x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x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x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x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x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x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x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x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x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x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x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x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x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x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x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x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x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x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x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x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x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x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x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x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x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x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x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x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x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x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x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x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x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x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x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x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x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x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x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x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x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x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x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x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x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x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x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x v="67"/>
    <x v="646"/>
    <b v="0"/>
    <x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x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x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x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x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x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x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x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x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x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x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x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x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x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x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x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x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x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x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x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x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x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x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x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x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x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x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x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x v="662"/>
    <x v="668"/>
    <b v="0"/>
    <x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x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x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x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x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x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x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x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x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x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x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x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x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x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x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x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x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x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x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x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x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x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x v="682"/>
    <x v="688"/>
    <b v="0"/>
    <x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x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x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x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x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x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x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x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x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x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x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x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x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x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x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x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x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x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x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x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x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x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x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x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x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x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x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x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x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x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x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x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x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x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x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x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x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x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x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x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x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x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x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x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x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x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x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x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x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x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x v="139"/>
    <x v="560"/>
    <b v="0"/>
    <x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x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x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x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x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x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x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x v="727"/>
    <x v="322"/>
    <b v="0"/>
    <x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x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x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x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x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x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x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x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x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x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x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x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x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x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x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x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x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x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x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x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x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x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x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x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x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x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x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x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x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x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x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x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x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x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x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x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x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x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x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x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x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x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x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x v="762"/>
    <x v="539"/>
    <b v="1"/>
    <x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x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x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x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x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x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x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x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x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x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x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x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x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x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x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x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x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x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x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x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x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x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x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x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x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x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x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x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x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x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x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x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x v="789"/>
    <x v="790"/>
    <b v="0"/>
    <x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x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x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x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x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x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x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x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x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x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x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x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x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x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x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x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x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x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x v="806"/>
    <x v="803"/>
    <b v="0"/>
    <x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x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x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x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x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x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x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x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x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x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x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x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x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x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x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x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x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x v="816"/>
    <x v="816"/>
    <b v="0"/>
    <x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x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x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x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x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x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x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x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x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x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x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x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x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x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x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x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x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x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x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x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x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x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x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x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x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x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x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x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x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x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x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x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x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x v="843"/>
    <x v="354"/>
    <b v="0"/>
    <x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x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x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x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x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x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x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x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x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x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x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x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x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x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x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x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x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x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x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x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x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x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x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x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x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x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x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x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x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x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x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x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x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x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x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x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x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x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x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x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x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x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x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x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x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x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x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x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x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x v="0"/>
    <s v="food/food trucks"/>
    <x v="0"/>
    <x v="0"/>
  </r>
  <r>
    <x v="1000"/>
    <m/>
    <m/>
    <m/>
    <m/>
    <m/>
    <x v="4"/>
    <m/>
    <m/>
    <x v="7"/>
    <m/>
    <x v="879"/>
    <x v="878"/>
    <m/>
    <x v="2"/>
    <m/>
    <x v="9"/>
    <x v="24"/>
  </r>
  <r>
    <x v="1000"/>
    <m/>
    <m/>
    <m/>
    <m/>
    <m/>
    <x v="4"/>
    <m/>
    <m/>
    <x v="7"/>
    <m/>
    <x v="879"/>
    <x v="878"/>
    <m/>
    <x v="2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2A2F9-6B56-2D4C-831B-C62D557C96D3}" name="PivotTable4" cacheId="39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chartFormat="2" rowHeaderCaption="Category " fieldListSortAscending="1">
  <location ref="A3:F12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h="1" x="2"/>
        <item h="1" x="0"/>
        <item h="1" x="5"/>
        <item x="3"/>
        <item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centage of Successful Outcome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90314-E740-D142-B6C8-A11DAC0AD1BA}" name="PivotTable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6B6A0-A321-3843-8730-09D81F141057}" name="PivotTable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0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327C-8FAC-5040-8667-4870A1C55E8F}">
  <sheetPr codeName="Sheet1"/>
  <dimension ref="A1:F12"/>
  <sheetViews>
    <sheetView workbookViewId="0">
      <selection activeCell="F24" sqref="F24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5.5" bestFit="1" customWidth="1"/>
  </cols>
  <sheetData>
    <row r="1" spans="1:6" x14ac:dyDescent="0.2">
      <c r="A1" s="5" t="s">
        <v>6</v>
      </c>
      <c r="B1" t="s">
        <v>2071</v>
      </c>
    </row>
    <row r="3" spans="1:6" x14ac:dyDescent="0.2">
      <c r="A3" s="5" t="s">
        <v>2070</v>
      </c>
      <c r="B3" s="5" t="s">
        <v>2067</v>
      </c>
    </row>
    <row r="4" spans="1:6" x14ac:dyDescent="0.2">
      <c r="A4" s="5" t="s">
        <v>2110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 s="7">
        <v>1</v>
      </c>
      <c r="C5" s="7">
        <v>7</v>
      </c>
      <c r="D5" s="7">
        <v>1</v>
      </c>
      <c r="E5" s="7">
        <v>11</v>
      </c>
      <c r="F5" s="7">
        <v>20</v>
      </c>
    </row>
    <row r="6" spans="1:6" x14ac:dyDescent="0.2">
      <c r="A6" s="6" t="s">
        <v>2033</v>
      </c>
      <c r="B6" s="7">
        <v>0</v>
      </c>
      <c r="C6" s="7">
        <v>1</v>
      </c>
      <c r="D6" s="7">
        <v>0</v>
      </c>
      <c r="E6" s="7">
        <v>4</v>
      </c>
      <c r="F6" s="7">
        <v>5</v>
      </c>
    </row>
    <row r="7" spans="1:6" x14ac:dyDescent="0.2">
      <c r="A7" s="6" t="s">
        <v>2050</v>
      </c>
      <c r="B7" s="7">
        <v>0</v>
      </c>
      <c r="C7" s="7">
        <v>0</v>
      </c>
      <c r="D7" s="7">
        <v>0</v>
      </c>
      <c r="E7" s="7">
        <v>3</v>
      </c>
      <c r="F7" s="7">
        <v>3</v>
      </c>
    </row>
    <row r="8" spans="1:6" x14ac:dyDescent="0.2">
      <c r="A8" s="6" t="s">
        <v>2035</v>
      </c>
      <c r="B8" s="7">
        <v>0</v>
      </c>
      <c r="C8" s="7">
        <v>10</v>
      </c>
      <c r="D8" s="7">
        <v>0</v>
      </c>
      <c r="E8" s="7">
        <v>7</v>
      </c>
      <c r="F8" s="7">
        <v>17</v>
      </c>
    </row>
    <row r="9" spans="1:6" x14ac:dyDescent="0.2">
      <c r="A9" s="6" t="s">
        <v>2047</v>
      </c>
      <c r="B9" s="7">
        <v>0</v>
      </c>
      <c r="C9" s="7">
        <v>3</v>
      </c>
      <c r="D9" s="7">
        <v>0</v>
      </c>
      <c r="E9" s="7">
        <v>4</v>
      </c>
      <c r="F9" s="7">
        <v>7</v>
      </c>
    </row>
    <row r="10" spans="1:6" x14ac:dyDescent="0.2">
      <c r="A10" s="6" t="s">
        <v>2037</v>
      </c>
      <c r="B10" s="7">
        <v>0</v>
      </c>
      <c r="C10" s="7">
        <v>3</v>
      </c>
      <c r="D10" s="7">
        <v>0</v>
      </c>
      <c r="E10" s="7">
        <v>4</v>
      </c>
      <c r="F10" s="7">
        <v>7</v>
      </c>
    </row>
    <row r="11" spans="1:6" x14ac:dyDescent="0.2">
      <c r="A11" s="6" t="s">
        <v>2039</v>
      </c>
      <c r="B11" s="7">
        <v>1</v>
      </c>
      <c r="C11" s="7">
        <v>6</v>
      </c>
      <c r="D11" s="7">
        <v>1</v>
      </c>
      <c r="E11" s="7">
        <v>12</v>
      </c>
      <c r="F11" s="7">
        <v>20</v>
      </c>
    </row>
    <row r="12" spans="1:6" x14ac:dyDescent="0.2">
      <c r="A12" s="6" t="s">
        <v>2068</v>
      </c>
      <c r="B12" s="7">
        <v>2</v>
      </c>
      <c r="C12" s="7">
        <v>30</v>
      </c>
      <c r="D12" s="7">
        <v>2</v>
      </c>
      <c r="E12" s="7">
        <v>45</v>
      </c>
      <c r="F12" s="7">
        <v>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A87F-7389-244C-97CB-7546E5E6E23A}">
  <sheetPr codeName="Sheet2"/>
  <dimension ref="A1:F30"/>
  <sheetViews>
    <sheetView workbookViewId="0">
      <selection activeCell="A5" sqref="A5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2066</v>
      </c>
    </row>
    <row r="2" spans="1:6" x14ac:dyDescent="0.2">
      <c r="A2" s="5" t="s">
        <v>2031</v>
      </c>
      <c r="B2" t="s">
        <v>2071</v>
      </c>
    </row>
    <row r="4" spans="1:6" x14ac:dyDescent="0.2">
      <c r="A4" s="5" t="s">
        <v>2070</v>
      </c>
      <c r="B4" s="5" t="s">
        <v>2067</v>
      </c>
    </row>
    <row r="5" spans="1:6" x14ac:dyDescent="0.2">
      <c r="A5" s="5" t="s">
        <v>2111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06D1-78AD-3747-9866-4C2F62A6F89C}">
  <sheetPr codeName="Sheet5"/>
  <dimension ref="A1:F22"/>
  <sheetViews>
    <sheetView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2066</v>
      </c>
    </row>
    <row r="2" spans="1:6" x14ac:dyDescent="0.2">
      <c r="A2" s="5" t="s">
        <v>2090</v>
      </c>
      <c r="B2" t="s">
        <v>2066</v>
      </c>
    </row>
    <row r="4" spans="1:6" x14ac:dyDescent="0.2">
      <c r="A4" s="5" t="s">
        <v>2070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2074</v>
      </c>
      <c r="B6" s="7">
        <v>17</v>
      </c>
      <c r="C6" s="7">
        <v>97</v>
      </c>
      <c r="D6" s="7">
        <v>1</v>
      </c>
      <c r="E6" s="7">
        <v>142</v>
      </c>
      <c r="F6" s="7">
        <v>257</v>
      </c>
    </row>
    <row r="7" spans="1:6" x14ac:dyDescent="0.2">
      <c r="A7" s="10" t="s">
        <v>2075</v>
      </c>
      <c r="B7" s="7">
        <v>6</v>
      </c>
      <c r="C7" s="7">
        <v>36</v>
      </c>
      <c r="D7" s="7">
        <v>1</v>
      </c>
      <c r="E7" s="7">
        <v>49</v>
      </c>
      <c r="F7" s="7">
        <v>92</v>
      </c>
    </row>
    <row r="8" spans="1:6" x14ac:dyDescent="0.2">
      <c r="A8" s="10" t="s">
        <v>2076</v>
      </c>
      <c r="B8" s="7">
        <v>7</v>
      </c>
      <c r="C8" s="7">
        <v>28</v>
      </c>
      <c r="D8" s="7"/>
      <c r="E8" s="7">
        <v>44</v>
      </c>
      <c r="F8" s="7">
        <v>79</v>
      </c>
    </row>
    <row r="9" spans="1:6" x14ac:dyDescent="0.2">
      <c r="A9" s="10" t="s">
        <v>2077</v>
      </c>
      <c r="B9" s="7">
        <v>4</v>
      </c>
      <c r="C9" s="7">
        <v>33</v>
      </c>
      <c r="D9" s="7"/>
      <c r="E9" s="7">
        <v>49</v>
      </c>
      <c r="F9" s="7">
        <v>86</v>
      </c>
    </row>
    <row r="10" spans="1:6" x14ac:dyDescent="0.2">
      <c r="A10" s="6" t="s">
        <v>2078</v>
      </c>
      <c r="B10" s="7">
        <v>7</v>
      </c>
      <c r="C10" s="7">
        <v>93</v>
      </c>
      <c r="D10" s="7">
        <v>4</v>
      </c>
      <c r="E10" s="7">
        <v>147</v>
      </c>
      <c r="F10" s="7">
        <v>251</v>
      </c>
    </row>
    <row r="11" spans="1:6" x14ac:dyDescent="0.2">
      <c r="A11" s="10" t="s">
        <v>2079</v>
      </c>
      <c r="B11" s="7">
        <v>1</v>
      </c>
      <c r="C11" s="7">
        <v>30</v>
      </c>
      <c r="D11" s="7">
        <v>1</v>
      </c>
      <c r="E11" s="7">
        <v>46</v>
      </c>
      <c r="F11" s="7">
        <v>78</v>
      </c>
    </row>
    <row r="12" spans="1:6" x14ac:dyDescent="0.2">
      <c r="A12" s="10" t="s">
        <v>2080</v>
      </c>
      <c r="B12" s="7">
        <v>3</v>
      </c>
      <c r="C12" s="7">
        <v>35</v>
      </c>
      <c r="D12" s="7">
        <v>2</v>
      </c>
      <c r="E12" s="7">
        <v>46</v>
      </c>
      <c r="F12" s="7">
        <v>86</v>
      </c>
    </row>
    <row r="13" spans="1:6" x14ac:dyDescent="0.2">
      <c r="A13" s="10" t="s">
        <v>2081</v>
      </c>
      <c r="B13" s="7">
        <v>3</v>
      </c>
      <c r="C13" s="7">
        <v>28</v>
      </c>
      <c r="D13" s="7">
        <v>1</v>
      </c>
      <c r="E13" s="7">
        <v>55</v>
      </c>
      <c r="F13" s="7">
        <v>87</v>
      </c>
    </row>
    <row r="14" spans="1:6" x14ac:dyDescent="0.2">
      <c r="A14" s="6" t="s">
        <v>2082</v>
      </c>
      <c r="B14" s="7">
        <v>17</v>
      </c>
      <c r="C14" s="7">
        <v>89</v>
      </c>
      <c r="D14" s="7">
        <v>2</v>
      </c>
      <c r="E14" s="7">
        <v>144</v>
      </c>
      <c r="F14" s="7">
        <v>252</v>
      </c>
    </row>
    <row r="15" spans="1:6" x14ac:dyDescent="0.2">
      <c r="A15" s="10" t="s">
        <v>2083</v>
      </c>
      <c r="B15" s="7">
        <v>4</v>
      </c>
      <c r="C15" s="7">
        <v>31</v>
      </c>
      <c r="D15" s="7">
        <v>1</v>
      </c>
      <c r="E15" s="7">
        <v>58</v>
      </c>
      <c r="F15" s="7">
        <v>94</v>
      </c>
    </row>
    <row r="16" spans="1:6" x14ac:dyDescent="0.2">
      <c r="A16" s="10" t="s">
        <v>2084</v>
      </c>
      <c r="B16" s="7">
        <v>8</v>
      </c>
      <c r="C16" s="7">
        <v>35</v>
      </c>
      <c r="D16" s="7">
        <v>1</v>
      </c>
      <c r="E16" s="7">
        <v>41</v>
      </c>
      <c r="F16" s="7">
        <v>85</v>
      </c>
    </row>
    <row r="17" spans="1:6" x14ac:dyDescent="0.2">
      <c r="A17" s="10" t="s">
        <v>2085</v>
      </c>
      <c r="B17" s="7">
        <v>5</v>
      </c>
      <c r="C17" s="7">
        <v>23</v>
      </c>
      <c r="D17" s="7"/>
      <c r="E17" s="7">
        <v>45</v>
      </c>
      <c r="F17" s="7">
        <v>73</v>
      </c>
    </row>
    <row r="18" spans="1:6" x14ac:dyDescent="0.2">
      <c r="A18" s="6" t="s">
        <v>2086</v>
      </c>
      <c r="B18" s="7">
        <v>16</v>
      </c>
      <c r="C18" s="7">
        <v>85</v>
      </c>
      <c r="D18" s="7">
        <v>7</v>
      </c>
      <c r="E18" s="7">
        <v>132</v>
      </c>
      <c r="F18" s="7">
        <v>240</v>
      </c>
    </row>
    <row r="19" spans="1:6" x14ac:dyDescent="0.2">
      <c r="A19" s="10" t="s">
        <v>2087</v>
      </c>
      <c r="B19" s="7">
        <v>6</v>
      </c>
      <c r="C19" s="7">
        <v>26</v>
      </c>
      <c r="D19" s="7">
        <v>1</v>
      </c>
      <c r="E19" s="7">
        <v>45</v>
      </c>
      <c r="F19" s="7">
        <v>78</v>
      </c>
    </row>
    <row r="20" spans="1:6" x14ac:dyDescent="0.2">
      <c r="A20" s="10" t="s">
        <v>2088</v>
      </c>
      <c r="B20" s="7">
        <v>3</v>
      </c>
      <c r="C20" s="7">
        <v>27</v>
      </c>
      <c r="D20" s="7">
        <v>3</v>
      </c>
      <c r="E20" s="7">
        <v>45</v>
      </c>
      <c r="F20" s="7">
        <v>78</v>
      </c>
    </row>
    <row r="21" spans="1:6" x14ac:dyDescent="0.2">
      <c r="A21" s="10" t="s">
        <v>2089</v>
      </c>
      <c r="B21" s="7">
        <v>7</v>
      </c>
      <c r="C21" s="7">
        <v>32</v>
      </c>
      <c r="D21" s="7">
        <v>3</v>
      </c>
      <c r="E21" s="7">
        <v>42</v>
      </c>
      <c r="F21" s="7">
        <v>84</v>
      </c>
    </row>
    <row r="22" spans="1:6" x14ac:dyDescent="0.2">
      <c r="A22" s="6" t="s">
        <v>2068</v>
      </c>
      <c r="B22" s="7">
        <v>57</v>
      </c>
      <c r="C22" s="7">
        <v>364</v>
      </c>
      <c r="D22" s="7">
        <v>14</v>
      </c>
      <c r="E22" s="7">
        <v>565</v>
      </c>
      <c r="F22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7429-787E-3E44-843C-07E49D715EB3}">
  <sheetPr codeName="Sheet6"/>
  <dimension ref="A1:H13"/>
  <sheetViews>
    <sheetView workbookViewId="0">
      <selection activeCell="J18" sqref="J18"/>
    </sheetView>
  </sheetViews>
  <sheetFormatPr baseColWidth="10" defaultRowHeight="16" x14ac:dyDescent="0.2"/>
  <cols>
    <col min="1" max="1" width="25.83203125" bestFit="1" customWidth="1"/>
    <col min="2" max="2" width="16.33203125" customWidth="1"/>
    <col min="3" max="3" width="12.6640625" customWidth="1"/>
    <col min="4" max="4" width="15.1640625" customWidth="1"/>
    <col min="5" max="5" width="12.33203125" customWidth="1"/>
    <col min="6" max="6" width="18.83203125" customWidth="1"/>
    <col min="7" max="7" width="15.33203125" customWidth="1"/>
    <col min="8" max="8" width="17.5" customWidth="1"/>
  </cols>
  <sheetData>
    <row r="1" spans="1:8" x14ac:dyDescent="0.2">
      <c r="A1" s="11" t="s">
        <v>2091</v>
      </c>
      <c r="B1" s="11" t="s">
        <v>2092</v>
      </c>
      <c r="C1" s="11" t="s">
        <v>2093</v>
      </c>
      <c r="D1" s="11" t="s">
        <v>2094</v>
      </c>
      <c r="E1" s="11" t="s">
        <v>2095</v>
      </c>
      <c r="F1" s="11" t="s">
        <v>2096</v>
      </c>
      <c r="G1" s="11" t="s">
        <v>2097</v>
      </c>
      <c r="H1" s="11" t="s">
        <v>2098</v>
      </c>
    </row>
    <row r="2" spans="1:8" x14ac:dyDescent="0.2">
      <c r="A2" s="11" t="s">
        <v>2099</v>
      </c>
      <c r="B2">
        <f>COUNTIFS(Crowdfunding!G:G, "successful", Crowdfunding!D:D, "&lt;1000")</f>
        <v>30</v>
      </c>
      <c r="C2">
        <f>COUNTIFS(Crowdfunding!G:G, "failed", Crowdfunding!D:D, "&lt;1000")</f>
        <v>20</v>
      </c>
      <c r="D2">
        <f>COUNTIFS(Crowdfunding!G:G, "canceled", Crowdfunding!D:D, "&lt;1000")</f>
        <v>1</v>
      </c>
      <c r="E2">
        <f>COUNTIF(Crowdfunding!D:D, "&lt;1000")</f>
        <v>51</v>
      </c>
      <c r="F2" s="12">
        <f>(B2 / E2 ) * 100</f>
        <v>58.82352941176471</v>
      </c>
      <c r="G2" s="12">
        <f>(C2 / E2 ) * 100</f>
        <v>39.215686274509807</v>
      </c>
      <c r="H2" s="12">
        <f>(D2 / E2 ) * 100</f>
        <v>1.9607843137254901</v>
      </c>
    </row>
    <row r="3" spans="1:8" x14ac:dyDescent="0.2">
      <c r="A3" s="11" t="s">
        <v>2100</v>
      </c>
      <c r="B3">
        <f>COUNTIFS(Crowdfunding!G:G, "successful", Crowdfunding!D:D, "&gt;=1000") + COUNTIFS(Crowdfunding!G:G, "successful", Crowdfunding!D:D, "&lt;5000")</f>
        <v>756</v>
      </c>
      <c r="C3">
        <f>COUNTIFS(Crowdfunding!G:G, "failed", Crowdfunding!D:D, "&gt;=1000") + COUNTIFS(Crowdfunding!G:G, "failed", Crowdfunding!D:D, "&lt;5000")</f>
        <v>402</v>
      </c>
      <c r="D3">
        <f>COUNTIFS(Crowdfunding!G:G,"canceled",Crowdfunding!D:D,"&gt;=1000")+COUNTIFS(Crowdfunding!G:G,"canceled",Crowdfunding!D:D,"&lt;5000")</f>
        <v>59</v>
      </c>
      <c r="E3">
        <f>SUM(D3,C3,B3)</f>
        <v>1217</v>
      </c>
      <c r="F3" s="12">
        <f t="shared" ref="F3:F13" si="0">(B3 / E3 ) * 100</f>
        <v>62.119967132292523</v>
      </c>
      <c r="G3" s="12">
        <f t="shared" ref="G3:G13" si="1">(C3 / E3 ) * 100</f>
        <v>33.032046014790467</v>
      </c>
      <c r="H3" s="12">
        <f t="shared" ref="H3:H13" si="2">(D3 / E3 ) * 100</f>
        <v>4.8479868529170096</v>
      </c>
    </row>
    <row r="4" spans="1:8" x14ac:dyDescent="0.2">
      <c r="A4" s="11" t="s">
        <v>2101</v>
      </c>
      <c r="B4">
        <f>COUNTIFS(Crowdfunding!G:G, "successful", Crowdfunding!D:D, "&gt;=5000") + COUNTIFS(Crowdfunding!G:G, "successful", Crowdfunding!D:D, "&lt;10000")</f>
        <v>729</v>
      </c>
      <c r="C4">
        <f>COUNTIFS(Crowdfunding!G:G, "failed", Crowdfunding!D:D, "&gt;=5000") + COUNTIFS(Crowdfunding!G:G, "failed", Crowdfunding!D:D, "&lt;10000")</f>
        <v>490</v>
      </c>
      <c r="D4">
        <f>COUNTIFS(Crowdfunding!G:G,"canceled",Crowdfunding!D:D,"&gt;=5000")+COUNTIFS(Crowdfunding!G:G,"canceled",Crowdfunding!D:D,"&lt;10000")</f>
        <v>82</v>
      </c>
      <c r="E4">
        <f t="shared" ref="E4:E13" si="3">SUM(D4,C4,B4)</f>
        <v>1301</v>
      </c>
      <c r="F4" s="12">
        <f t="shared" si="0"/>
        <v>56.033820138355104</v>
      </c>
      <c r="G4" s="12">
        <f t="shared" si="1"/>
        <v>37.663335895465025</v>
      </c>
      <c r="H4" s="12">
        <f t="shared" si="2"/>
        <v>6.3028439661798625</v>
      </c>
    </row>
    <row r="5" spans="1:8" x14ac:dyDescent="0.2">
      <c r="A5" s="11" t="s">
        <v>2102</v>
      </c>
      <c r="B5">
        <f>COUNTIFS(Crowdfunding!G:G, "successful", Crowdfunding!D:D, "&gt;=10000") + COUNTIFS(Crowdfunding!G:G, "successful", Crowdfunding!D:D, "&lt;15000")</f>
        <v>569</v>
      </c>
      <c r="C5">
        <f>COUNTIFS(Crowdfunding!G:G, "failed", Crowdfunding!D:D, "&gt;=10000") + COUNTIFS(Crowdfunding!G:G, "failed", Crowdfunding!D:D, "&lt;15000")</f>
        <v>369</v>
      </c>
      <c r="D5">
        <f>COUNTIFS(Crowdfunding!G:G,"canceled",Crowdfunding!D:D,"&gt;=10000")+COUNTIFS(Crowdfunding!G:G,"canceled",Crowdfunding!D:D,"&lt;15000")</f>
        <v>57</v>
      </c>
      <c r="E5">
        <f t="shared" si="3"/>
        <v>995</v>
      </c>
      <c r="F5" s="12">
        <f t="shared" si="0"/>
        <v>57.185929648241206</v>
      </c>
      <c r="G5" s="12">
        <f t="shared" si="1"/>
        <v>37.085427135678387</v>
      </c>
      <c r="H5" s="12">
        <f t="shared" si="2"/>
        <v>5.7286432160804024</v>
      </c>
    </row>
    <row r="6" spans="1:8" x14ac:dyDescent="0.2">
      <c r="A6" s="11" t="s">
        <v>2103</v>
      </c>
      <c r="B6">
        <f>COUNTIFS(Crowdfunding!G:G,"successful",Crowdfunding!D:D,"&gt;=15000")+COUNTIFS(Crowdfunding!G:G,"successful",Crowdfunding!D:D,""&lt;20000)</f>
        <v>176</v>
      </c>
      <c r="C6">
        <f>COUNTIFS(Crowdfunding!G:G, "failed", Crowdfunding!D:D, "&gt;=15000") + COUNTIFS(Crowdfunding!G:G, "failed", Crowdfunding!D:D, "&lt;20000")</f>
        <v>364</v>
      </c>
      <c r="D6">
        <f>COUNTIFS(Crowdfunding!G:G,"canceled",Crowdfunding!D:D,"&gt;=15000")+COUNTIFS(Crowdfunding!G:G,"canceled",Crowdfunding!D:D,"&lt;20000")</f>
        <v>57</v>
      </c>
      <c r="E6">
        <f t="shared" si="3"/>
        <v>597</v>
      </c>
      <c r="F6" s="12">
        <f t="shared" si="0"/>
        <v>29.480737018425462</v>
      </c>
      <c r="G6" s="12">
        <f t="shared" si="1"/>
        <v>60.971524288107204</v>
      </c>
      <c r="H6" s="12">
        <f t="shared" si="2"/>
        <v>9.5477386934673358</v>
      </c>
    </row>
    <row r="7" spans="1:8" x14ac:dyDescent="0.2">
      <c r="A7" s="11" t="s">
        <v>2104</v>
      </c>
      <c r="B7">
        <f>COUNTIFS(Crowdfunding!G:G, "successful", Crowdfunding!D:D, "&gt;=20000") + COUNTIFS(Crowdfunding!G:G, "successful", Crowdfunding!D:D, "&lt;25000")</f>
        <v>572</v>
      </c>
      <c r="C7">
        <f>COUNTIFS(Crowdfunding!G:G, "failed", Crowdfunding!D:D, "&gt;=20000") + COUNTIFS(Crowdfunding!G:G, "failed", Crowdfunding!D:D, "&lt;25000")</f>
        <v>364</v>
      </c>
      <c r="D7">
        <f>COUNTIFS(Crowdfunding!G:G,"canceled",Crowdfunding!D:D,"&gt;=20000")+COUNTIFS(Crowdfunding!G:G,"canceled",Crowdfunding!D:D,"&lt;25000")</f>
        <v>57</v>
      </c>
      <c r="E7">
        <f t="shared" si="3"/>
        <v>993</v>
      </c>
      <c r="F7" s="12">
        <f t="shared" si="0"/>
        <v>57.60322255790534</v>
      </c>
      <c r="G7" s="12">
        <f t="shared" si="1"/>
        <v>36.656596173212485</v>
      </c>
      <c r="H7" s="12">
        <f t="shared" si="2"/>
        <v>5.7401812688821749</v>
      </c>
    </row>
    <row r="8" spans="1:8" x14ac:dyDescent="0.2">
      <c r="A8" s="11" t="s">
        <v>2105</v>
      </c>
      <c r="B8">
        <f>COUNTIFS(Crowdfunding!G:G, "successful", Crowdfunding!D:D, "&gt;=25000") + COUNTIFS(Crowdfunding!G:G, "successful", Crowdfunding!D:D, "&lt;30000")</f>
        <v>576</v>
      </c>
      <c r="C8">
        <f>COUNTIFS(Crowdfunding!G:G, "failed", Crowdfunding!D:D, "&gt;=25000") + COUNTIFS(Crowdfunding!G:G, "failed", Crowdfunding!D:D, "&lt;30000")</f>
        <v>367</v>
      </c>
      <c r="D8">
        <f>COUNTIFS(Crowdfunding!G:G,"canceled",Crowdfunding!D:D,"&gt;=25000")+COUNTIFS(Crowdfunding!G:G,"canceled",Crowdfunding!D:D,"&lt;30000")</f>
        <v>57</v>
      </c>
      <c r="E8">
        <f t="shared" si="3"/>
        <v>1000</v>
      </c>
      <c r="F8" s="12">
        <f t="shared" si="0"/>
        <v>57.599999999999994</v>
      </c>
      <c r="G8" s="12">
        <f t="shared" si="1"/>
        <v>36.700000000000003</v>
      </c>
      <c r="H8" s="12">
        <f t="shared" si="2"/>
        <v>5.7</v>
      </c>
    </row>
    <row r="9" spans="1:8" x14ac:dyDescent="0.2">
      <c r="A9" s="11" t="s">
        <v>2106</v>
      </c>
      <c r="B9">
        <f>COUNTIFS(Crowdfunding!G:G, "successful", Crowdfunding!D:D, "&gt;=30000") + COUNTIFS(Crowdfunding!G:G, "successful", Crowdfunding!D:D, "&lt;35000")</f>
        <v>572</v>
      </c>
      <c r="C9">
        <f>COUNTIFS(Crowdfunding!G:G, "failed", Crowdfunding!D:D, "&gt;=30000") + COUNTIFS(Crowdfunding!G:G, "failed", Crowdfunding!D:D, "&lt;35000")</f>
        <v>364</v>
      </c>
      <c r="D9">
        <f>COUNTIFS(Crowdfunding!G:G,"canceled",Crowdfunding!D:D,"&gt;=30000")+COUNTIFS(Crowdfunding!G:G,"canceled",Crowdfunding!D:D,"&lt;35000")</f>
        <v>57</v>
      </c>
      <c r="E9">
        <f t="shared" si="3"/>
        <v>993</v>
      </c>
      <c r="F9" s="12">
        <f t="shared" si="0"/>
        <v>57.60322255790534</v>
      </c>
      <c r="G9" s="12">
        <f t="shared" si="1"/>
        <v>36.656596173212485</v>
      </c>
      <c r="H9" s="12">
        <f t="shared" si="2"/>
        <v>5.7401812688821749</v>
      </c>
    </row>
    <row r="10" spans="1:8" x14ac:dyDescent="0.2">
      <c r="A10" s="11" t="s">
        <v>2107</v>
      </c>
      <c r="B10">
        <f>COUNTIFS(Crowdfunding!G:G, "successful", Crowdfunding!D:D, "&gt;=35000") + COUNTIFS(Crowdfunding!G:G, "successful", Crowdfunding!D:D, "&lt;40000")</f>
        <v>573</v>
      </c>
      <c r="C10">
        <f>COUNTIFS(Crowdfunding!G:G, "failed", Crowdfunding!D:D, "&gt;=35000") + COUNTIFS(Crowdfunding!G:G, "failed", Crowdfunding!D:D, "&lt;40000")</f>
        <v>367</v>
      </c>
      <c r="D10">
        <f>COUNTIFS(Crowdfunding!G:G,"canceled",Crowdfunding!D:D,"&gt;=35000")+COUNTIFS(Crowdfunding!G:G,"canceled",Crowdfunding!D:D,"&lt;40000")</f>
        <v>58</v>
      </c>
      <c r="E10">
        <f t="shared" si="3"/>
        <v>998</v>
      </c>
      <c r="F10" s="12">
        <f t="shared" si="0"/>
        <v>57.414829659318634</v>
      </c>
      <c r="G10" s="12">
        <f t="shared" si="1"/>
        <v>36.773547094188373</v>
      </c>
      <c r="H10" s="12">
        <f t="shared" si="2"/>
        <v>5.811623246492986</v>
      </c>
    </row>
    <row r="11" spans="1:8" x14ac:dyDescent="0.2">
      <c r="A11" s="11" t="s">
        <v>2108</v>
      </c>
      <c r="B11">
        <f>COUNTIFS(Crowdfunding!G:G, "successful", Crowdfunding!D:D, "&gt;=40000") + COUNTIFS(Crowdfunding!G:G, "successful", Crowdfunding!D:D, "&lt;45000")</f>
        <v>576</v>
      </c>
      <c r="C11">
        <f>COUNTIFS(Crowdfunding!G:G, "failed", Crowdfunding!D:D, "&gt;=40000") + COUNTIFS(Crowdfunding!G:G, "failed", Crowdfunding!D:D, "&lt;45000")</f>
        <v>367</v>
      </c>
      <c r="D11">
        <f>COUNTIFS(Crowdfunding!G:G,"canceled",Crowdfunding!D:D,"&gt;=40000")+COUNTIFS(Crowdfunding!G:G,"canceled",Crowdfunding!D:D,"&lt;45000")</f>
        <v>57</v>
      </c>
      <c r="E11">
        <f t="shared" si="3"/>
        <v>1000</v>
      </c>
      <c r="F11" s="12">
        <f t="shared" si="0"/>
        <v>57.599999999999994</v>
      </c>
      <c r="G11" s="12">
        <f t="shared" si="1"/>
        <v>36.700000000000003</v>
      </c>
      <c r="H11" s="12">
        <f t="shared" si="2"/>
        <v>5.7</v>
      </c>
    </row>
    <row r="12" spans="1:8" x14ac:dyDescent="0.2">
      <c r="A12" s="11" t="s">
        <v>2109</v>
      </c>
      <c r="B12">
        <f>COUNTIFS(Crowdfunding!G:G, "successful", Crowdfunding!D:D, "&gt;=45000") + COUNTIFS(Crowdfunding!G:G, "successful", Crowdfunding!D:D, "&lt;50000")</f>
        <v>573</v>
      </c>
      <c r="C12">
        <f>COUNTIFS(Crowdfunding!G:G, "failed", Crowdfunding!D:D, "&gt;=45000") + COUNTIFS(Crowdfunding!G:G, "failed", Crowdfunding!D:D, "&lt;50000")</f>
        <v>367</v>
      </c>
      <c r="D12">
        <f>COUNTIFS(Crowdfunding!G:G,"canceled",Crowdfunding!D:D,"&gt;=45000")+COUNTIFS(Crowdfunding!G:G,"canceled",Crowdfunding!D:D,"&lt;50000")</f>
        <v>57</v>
      </c>
      <c r="E12">
        <f t="shared" si="3"/>
        <v>997</v>
      </c>
      <c r="F12" s="12">
        <f t="shared" si="0"/>
        <v>57.472417251755267</v>
      </c>
      <c r="G12" s="12">
        <f t="shared" si="1"/>
        <v>36.810431293881649</v>
      </c>
      <c r="H12" s="12">
        <f t="shared" si="2"/>
        <v>5.7171514543630888</v>
      </c>
    </row>
    <row r="13" spans="1:8" x14ac:dyDescent="0.2">
      <c r="A13" s="11" t="s">
        <v>2112</v>
      </c>
      <c r="B13">
        <f>COUNTIFS(Crowdfunding!G:G, "successful", Crowdfunding!D:D, "&gt;=50000")</f>
        <v>114</v>
      </c>
      <c r="C13">
        <f>COUNTIFS(Crowdfunding!G:G, "failed", Crowdfunding!D:D, "&gt;=50000")</f>
        <v>163</v>
      </c>
      <c r="D13">
        <f>COUNTIFS(Crowdfunding!G:G,"canceled",Crowdfunding!D:D,"&gt;=50000")</f>
        <v>28</v>
      </c>
      <c r="E13">
        <f t="shared" si="3"/>
        <v>305</v>
      </c>
      <c r="F13" s="12">
        <f t="shared" si="0"/>
        <v>37.377049180327873</v>
      </c>
      <c r="G13" s="12">
        <f t="shared" si="1"/>
        <v>53.442622950819676</v>
      </c>
      <c r="H13" s="12">
        <f t="shared" si="2"/>
        <v>9.1803278688524586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19F4-5A8B-314D-9E4B-0B32D181DA4A}">
  <dimension ref="A1:L566"/>
  <sheetViews>
    <sheetView tabSelected="1" workbookViewId="0">
      <selection activeCell="J3" sqref="J3"/>
    </sheetView>
  </sheetViews>
  <sheetFormatPr baseColWidth="10" defaultRowHeight="16" x14ac:dyDescent="0.2"/>
  <cols>
    <col min="6" max="6" width="7.83203125" customWidth="1"/>
    <col min="7" max="7" width="0.1640625" customWidth="1"/>
    <col min="8" max="8" width="50.6640625" customWidth="1"/>
    <col min="9" max="9" width="13" bestFit="1" customWidth="1"/>
    <col min="11" max="11" width="10.6640625" customWidth="1"/>
    <col min="12" max="12" width="15.332031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s="13" t="s">
        <v>2113</v>
      </c>
      <c r="I1" s="1">
        <f>AVERAGE(B:B)</f>
        <v>851.14690265486729</v>
      </c>
      <c r="K1" s="1"/>
      <c r="L1" s="1"/>
    </row>
    <row r="2" spans="1:12" x14ac:dyDescent="0.2">
      <c r="A2" t="s">
        <v>20</v>
      </c>
      <c r="B2">
        <v>158</v>
      </c>
      <c r="D2" t="s">
        <v>14</v>
      </c>
      <c r="E2">
        <v>0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2114</v>
      </c>
      <c r="I3" s="11">
        <f>AVERAGE(E:E)</f>
        <v>585.61538461538464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2115</v>
      </c>
      <c r="I5" s="11">
        <f>MEDIAN(B:B)</f>
        <v>201</v>
      </c>
    </row>
    <row r="6" spans="1:12" x14ac:dyDescent="0.2">
      <c r="A6" t="s">
        <v>20</v>
      </c>
      <c r="B6">
        <v>220</v>
      </c>
      <c r="D6" t="s">
        <v>14</v>
      </c>
      <c r="E6">
        <v>44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2116</v>
      </c>
      <c r="I7" s="11">
        <f>MEDIAN(E:E)</f>
        <v>114.5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t="s">
        <v>2117</v>
      </c>
      <c r="I9" s="11">
        <f>MIN(B:B)</f>
        <v>16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H11" t="s">
        <v>2118</v>
      </c>
      <c r="I11" s="11">
        <f>MIN(E:E)</f>
        <v>0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  <c r="H13" t="s">
        <v>2119</v>
      </c>
      <c r="I13" s="11">
        <f>MAX(B:B)</f>
        <v>7295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  <c r="H15" t="s">
        <v>2120</v>
      </c>
      <c r="I15" s="11">
        <f>+MAX(E:E)</f>
        <v>6080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9" x14ac:dyDescent="0.2">
      <c r="A17" t="s">
        <v>20</v>
      </c>
      <c r="B17">
        <v>129</v>
      </c>
      <c r="D17" t="s">
        <v>14</v>
      </c>
      <c r="E17">
        <v>1</v>
      </c>
      <c r="H17" t="s">
        <v>2121</v>
      </c>
      <c r="I17" s="11">
        <f>_xlfn.VAR.S(B:B)</f>
        <v>1606216.5936295739</v>
      </c>
    </row>
    <row r="18" spans="1:9" x14ac:dyDescent="0.2">
      <c r="A18" t="s">
        <v>20</v>
      </c>
      <c r="B18">
        <v>226</v>
      </c>
      <c r="D18" t="s">
        <v>14</v>
      </c>
      <c r="E18">
        <v>1467</v>
      </c>
    </row>
    <row r="19" spans="1:9" x14ac:dyDescent="0.2">
      <c r="A19" t="s">
        <v>20</v>
      </c>
      <c r="B19">
        <v>5419</v>
      </c>
      <c r="D19" t="s">
        <v>14</v>
      </c>
      <c r="E19">
        <v>75</v>
      </c>
      <c r="H19" t="s">
        <v>2122</v>
      </c>
      <c r="I19" s="11">
        <f>_xlfn.VAR.S(E:E)</f>
        <v>924113.45496927318</v>
      </c>
    </row>
    <row r="20" spans="1:9" x14ac:dyDescent="0.2">
      <c r="A20" t="s">
        <v>20</v>
      </c>
      <c r="B20">
        <v>165</v>
      </c>
      <c r="D20" t="s">
        <v>14</v>
      </c>
      <c r="E20">
        <v>120</v>
      </c>
    </row>
    <row r="21" spans="1:9" x14ac:dyDescent="0.2">
      <c r="A21" t="s">
        <v>20</v>
      </c>
      <c r="B21">
        <v>1965</v>
      </c>
      <c r="D21" t="s">
        <v>14</v>
      </c>
      <c r="E21">
        <v>2253</v>
      </c>
      <c r="H21" t="s">
        <v>2123</v>
      </c>
      <c r="I21" s="11">
        <f>_xlfn.STDEV.P(B:B)</f>
        <v>1266.2439466397898</v>
      </c>
    </row>
    <row r="22" spans="1:9" x14ac:dyDescent="0.2">
      <c r="A22" t="s">
        <v>20</v>
      </c>
      <c r="B22">
        <v>16</v>
      </c>
      <c r="D22" t="s">
        <v>14</v>
      </c>
      <c r="E22">
        <v>5</v>
      </c>
    </row>
    <row r="23" spans="1:9" x14ac:dyDescent="0.2">
      <c r="A23" t="s">
        <v>20</v>
      </c>
      <c r="B23">
        <v>107</v>
      </c>
      <c r="D23" t="s">
        <v>14</v>
      </c>
      <c r="E23">
        <v>38</v>
      </c>
      <c r="H23" t="s">
        <v>2124</v>
      </c>
      <c r="I23" s="11">
        <f>_xlfn.STDEV.P(E:E)</f>
        <v>959.98681331637863</v>
      </c>
    </row>
    <row r="24" spans="1:9" x14ac:dyDescent="0.2">
      <c r="A24" t="s">
        <v>20</v>
      </c>
      <c r="B24">
        <v>134</v>
      </c>
      <c r="D24" t="s">
        <v>14</v>
      </c>
      <c r="E24">
        <v>12</v>
      </c>
    </row>
    <row r="25" spans="1:9" x14ac:dyDescent="0.2">
      <c r="A25" t="s">
        <v>20</v>
      </c>
      <c r="B25">
        <v>198</v>
      </c>
      <c r="D25" t="s">
        <v>14</v>
      </c>
      <c r="E25">
        <v>1684</v>
      </c>
    </row>
    <row r="26" spans="1:9" x14ac:dyDescent="0.2">
      <c r="A26" t="s">
        <v>20</v>
      </c>
      <c r="B26">
        <v>111</v>
      </c>
      <c r="D26" t="s">
        <v>14</v>
      </c>
      <c r="E26">
        <v>56</v>
      </c>
    </row>
    <row r="27" spans="1:9" x14ac:dyDescent="0.2">
      <c r="A27" t="s">
        <v>20</v>
      </c>
      <c r="B27">
        <v>222</v>
      </c>
      <c r="D27" t="s">
        <v>14</v>
      </c>
      <c r="E27">
        <v>838</v>
      </c>
    </row>
    <row r="28" spans="1:9" x14ac:dyDescent="0.2">
      <c r="A28" t="s">
        <v>20</v>
      </c>
      <c r="B28">
        <v>6212</v>
      </c>
      <c r="D28" t="s">
        <v>14</v>
      </c>
      <c r="E28">
        <v>1000</v>
      </c>
    </row>
    <row r="29" spans="1:9" x14ac:dyDescent="0.2">
      <c r="A29" t="s">
        <v>20</v>
      </c>
      <c r="B29">
        <v>98</v>
      </c>
      <c r="D29" t="s">
        <v>14</v>
      </c>
      <c r="E29">
        <v>1482</v>
      </c>
    </row>
    <row r="30" spans="1:9" x14ac:dyDescent="0.2">
      <c r="A30" t="s">
        <v>20</v>
      </c>
      <c r="B30">
        <v>92</v>
      </c>
      <c r="D30" t="s">
        <v>14</v>
      </c>
      <c r="E30">
        <v>106</v>
      </c>
    </row>
    <row r="31" spans="1:9" x14ac:dyDescent="0.2">
      <c r="A31" t="s">
        <v>20</v>
      </c>
      <c r="B31">
        <v>149</v>
      </c>
      <c r="D31" t="s">
        <v>14</v>
      </c>
      <c r="E31">
        <v>679</v>
      </c>
    </row>
    <row r="32" spans="1:9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H1:H1048576">
    <cfRule type="containsText" dxfId="29" priority="16" operator="containsText" text="canceled">
      <formula>NOT(ISERROR(SEARCH("canceled",H1)))</formula>
    </cfRule>
    <cfRule type="containsText" dxfId="28" priority="17" operator="containsText" text="live">
      <formula>NOT(ISERROR(SEARCH("live",H1)))</formula>
    </cfRule>
    <cfRule type="containsText" dxfId="27" priority="18" operator="containsText" text="successful">
      <formula>NOT(ISERROR(SEARCH("successful",H1)))</formula>
    </cfRule>
    <cfRule type="containsText" dxfId="26" priority="19" operator="containsText" text="failed">
      <formula>NOT(ISERROR(SEARCH("failed",H1)))</formula>
    </cfRule>
    <cfRule type="colorScale" priority="20">
      <colorScale>
        <cfvo type="formula" val="&quot;failed&quot;"/>
        <cfvo type="formula" val="&quot;successful&quot;"/>
        <cfvo type="formula" val="&quot;live&quot;"/>
        <color rgb="FFFF0000"/>
        <color rgb="FF00B050"/>
        <color rgb="FFFFEF9C"/>
      </colorScale>
    </cfRule>
  </conditionalFormatting>
  <conditionalFormatting sqref="K1:K1048576">
    <cfRule type="containsText" dxfId="18" priority="11" operator="containsText" text="canceled">
      <formula>NOT(ISERROR(SEARCH("canceled",K1)))</formula>
    </cfRule>
    <cfRule type="containsText" dxfId="17" priority="12" operator="containsText" text="live">
      <formula>NOT(ISERROR(SEARCH("live",K1)))</formula>
    </cfRule>
    <cfRule type="containsText" dxfId="16" priority="13" operator="containsText" text="successful">
      <formula>NOT(ISERROR(SEARCH("successful",K1)))</formula>
    </cfRule>
    <cfRule type="containsText" dxfId="15" priority="14" operator="containsText" text="failed">
      <formula>NOT(ISERROR(SEARCH("failed",K1)))</formula>
    </cfRule>
    <cfRule type="colorScale" priority="15">
      <colorScale>
        <cfvo type="formula" val="&quot;failed&quot;"/>
        <cfvo type="formula" val="&quot;successful&quot;"/>
        <cfvo type="formula" val="&quot;live&quot;"/>
        <color rgb="FFFF0000"/>
        <color rgb="FF00B050"/>
        <color rgb="FFFFEF9C"/>
      </colorScale>
    </cfRule>
  </conditionalFormatting>
  <conditionalFormatting sqref="A1:A1048140">
    <cfRule type="containsText" dxfId="7" priority="6" operator="containsText" text="canceled">
      <formula>NOT(ISERROR(SEARCH("canceled",A1)))</formula>
    </cfRule>
    <cfRule type="containsText" dxfId="6" priority="7" operator="containsText" text="live">
      <formula>NOT(ISERROR(SEARCH("live",A1)))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  <cfRule type="colorScale" priority="10">
      <colorScale>
        <cfvo type="formula" val="&quot;failed&quot;"/>
        <cfvo type="formula" val="&quot;successful&quot;"/>
        <cfvo type="formula" val="&quot;live&quot;"/>
        <color rgb="FFFF0000"/>
        <color rgb="FF00B050"/>
        <color rgb="FFFFEF9C"/>
      </colorScale>
    </cfRule>
  </conditionalFormatting>
  <conditionalFormatting sqref="D1:D1047939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  <cfRule type="colorScale" priority="5">
      <colorScale>
        <cfvo type="formula" val="&quot;failed&quot;"/>
        <cfvo type="formula" val="&quot;successful&quot;"/>
        <cfvo type="formula" val="&quot;live&quot;"/>
        <color rgb="FFFF0000"/>
        <color rgb="FF00B050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2"/>
  <sheetViews>
    <sheetView topLeftCell="C1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2.1640625" customWidth="1"/>
    <col min="6" max="6" width="11.6640625" bestFit="1" customWidth="1"/>
    <col min="8" max="8" width="13" bestFit="1" customWidth="1"/>
    <col min="12" max="12" width="11.1640625" bestFit="1" customWidth="1"/>
    <col min="13" max="13" width="17.83203125" style="9" bestFit="1" customWidth="1"/>
    <col min="14" max="14" width="11.1640625" bestFit="1" customWidth="1"/>
    <col min="15" max="15" width="17.83203125" bestFit="1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xml:space="preserve"> (E2/D2)*100</f>
        <v>0</v>
      </c>
      <c r="G2" t="s">
        <v>14</v>
      </c>
      <c r="H2">
        <v>0</v>
      </c>
      <c r="I2" t="str">
        <f>IFERROR(E2/H2, "0")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xml:space="preserve"> (E3/D3)*100</f>
        <v>1040</v>
      </c>
      <c r="G3" t="s">
        <v>20</v>
      </c>
      <c r="H3">
        <v>158</v>
      </c>
      <c r="I3">
        <f>IFERROR(E3/H3, "0")</f>
        <v>92.151898734177209</v>
      </c>
      <c r="J3" t="s">
        <v>21</v>
      </c>
      <c r="K3" t="s">
        <v>22</v>
      </c>
      <c r="L3">
        <v>1408424400</v>
      </c>
      <c r="M3" s="9">
        <f t="shared" ref="M3:M66" si="0">(((L3/60)/60)/24)+DATE(1970,1,1)</f>
        <v>41870.208333333336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 xml:space="preserve"> (E4/D4)*100</f>
        <v>131.4787822878229</v>
      </c>
      <c r="G4" t="s">
        <v>20</v>
      </c>
      <c r="H4">
        <v>1425</v>
      </c>
      <c r="I4">
        <f t="shared" ref="I4:I66" si="3">IFERROR(E4/H4, "0")</f>
        <v>100.01614035087719</v>
      </c>
      <c r="J4" t="s">
        <v>26</v>
      </c>
      <c r="K4" t="s">
        <v>27</v>
      </c>
      <c r="L4">
        <v>1384668000</v>
      </c>
      <c r="M4" s="9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58.976190476190467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9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69.276315789473685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173.61842105263159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20.961538461538463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9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327.57777777777778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19.932788374205266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51.741935483870968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9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9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48.095238095238095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89.349206349206341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245.11904761904765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9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66.769503546099301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47.307881773399011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9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159.39125295508273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66.912087912087912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48.529600000000002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112.24279210925646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40.992553191489364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128.07106598984771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332.04444444444448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112.83225108225108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216.43636363636364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48.199069767441863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9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105.22553516819573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328.89978213507629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160.61111111111111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86.807920792079202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377.82071713147411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9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150.30119521912351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9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139.98765432098764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325.32258064516128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50.777777777777779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9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169.06818181818181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212.92857142857144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443.94444444444446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185.9390243902439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658.8125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47.684210526315788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9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114.78378378378378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475.26666666666665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386.97297297297297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189.625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9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91.867805186590772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34.152777777777779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140.40909090909091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89.86666666666666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177.96969696969697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143.66249999999999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215.27586206896552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227.11111111111114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144.37048832271762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92.74598393574297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722.6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9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97.642857142857139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si="0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236.14754098360655</v>
      </c>
      <c r="G67" t="s">
        <v>20</v>
      </c>
      <c r="H67">
        <v>236</v>
      </c>
      <c r="I67">
        <f t="shared" ref="I67:I130" si="4">IFERROR(E67/H67, "0")</f>
        <v>61.038135593220339</v>
      </c>
      <c r="J67" t="s">
        <v>21</v>
      </c>
      <c r="K67" t="s">
        <v>22</v>
      </c>
      <c r="L67">
        <v>1296108000</v>
      </c>
      <c r="M67" s="9">
        <f t="shared" ref="M67:M130" si="5">(((L67/60)/60)/24)+DATE(1970,1,1)</f>
        <v>40570.25</v>
      </c>
      <c r="N67">
        <v>1296712800</v>
      </c>
      <c r="O67" s="9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7" xml:space="preserve"> (E68/D68)*100</f>
        <v>45.068965517241381</v>
      </c>
      <c r="G68" t="s">
        <v>14</v>
      </c>
      <c r="H68">
        <v>12</v>
      </c>
      <c r="I68">
        <f t="shared" si="4"/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>
        <v>4065</v>
      </c>
      <c r="I69">
        <f t="shared" si="4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>
        <f t="shared" si="4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>
        <f t="shared" si="4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>
        <f t="shared" si="4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>
        <f t="shared" si="4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>
        <f t="shared" si="4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>
        <f t="shared" si="4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>
        <f t="shared" si="4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>
        <f t="shared" si="4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>
        <f t="shared" si="4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>
        <f t="shared" si="4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>
        <f t="shared" si="4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>
        <f t="shared" si="4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>
        <f t="shared" si="4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>
        <f t="shared" si="4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>
        <f t="shared" si="4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>
        <f t="shared" si="4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>
        <f t="shared" si="4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>
        <f t="shared" si="4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>
        <f t="shared" si="4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>
        <f t="shared" si="4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>
        <f t="shared" si="4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>
        <f t="shared" si="4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>
        <f t="shared" si="4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>
        <f t="shared" si="4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>
        <f t="shared" si="4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>
        <f t="shared" si="4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>
        <f t="shared" si="4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>
        <f t="shared" si="4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>
        <f t="shared" si="4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>
        <f t="shared" si="4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>
        <f t="shared" si="4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>
        <f t="shared" si="4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>
        <f t="shared" si="4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>
        <f t="shared" si="4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>
        <f t="shared" si="4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>
        <f t="shared" si="4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>
        <f t="shared" si="4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>
        <f t="shared" si="4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>
        <f t="shared" si="4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>
        <f t="shared" si="4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>
        <f t="shared" si="4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>
        <f t="shared" si="4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>
        <f t="shared" si="4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>
        <f t="shared" si="4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>
        <f t="shared" si="4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>
        <f t="shared" si="4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>
        <f t="shared" si="4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>
        <f t="shared" si="4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>
        <f t="shared" si="4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>
        <f t="shared" si="4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>
        <f t="shared" si="4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>
        <f t="shared" si="4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>
        <f t="shared" si="4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>
        <f t="shared" si="4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>
        <f t="shared" si="4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>
        <f t="shared" si="4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>
        <f t="shared" si="4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>
        <f t="shared" si="4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>
        <f t="shared" si="4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3.202693602693603</v>
      </c>
      <c r="G131" t="s">
        <v>74</v>
      </c>
      <c r="H131">
        <v>55</v>
      </c>
      <c r="I131">
        <f t="shared" ref="I131:I194" si="8">IFERROR(E131/H131, "0")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9">(((L131/60)/60)/24)+DATE(1970,1,1)</f>
        <v>42038.25</v>
      </c>
      <c r="N131">
        <v>1425103200</v>
      </c>
      <c r="O131" s="9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1" xml:space="preserve"> (E132/D132)*100</f>
        <v>155.46875</v>
      </c>
      <c r="G132" t="s">
        <v>20</v>
      </c>
      <c r="H132">
        <v>533</v>
      </c>
      <c r="I132">
        <f t="shared" si="8"/>
        <v>28.001876172607879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1"/>
        <v>100.85974499089254</v>
      </c>
      <c r="G133" t="s">
        <v>20</v>
      </c>
      <c r="H133">
        <v>2443</v>
      </c>
      <c r="I133">
        <f t="shared" si="8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116.18181818181819</v>
      </c>
      <c r="G134" t="s">
        <v>20</v>
      </c>
      <c r="H134">
        <v>89</v>
      </c>
      <c r="I134">
        <f t="shared" si="8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310.77777777777777</v>
      </c>
      <c r="G135" t="s">
        <v>20</v>
      </c>
      <c r="H135">
        <v>159</v>
      </c>
      <c r="I135">
        <f t="shared" si="8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89.73668341708543</v>
      </c>
      <c r="G136" t="s">
        <v>14</v>
      </c>
      <c r="H136">
        <v>940</v>
      </c>
      <c r="I136">
        <f t="shared" si="8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71.27272727272728</v>
      </c>
      <c r="G137" t="s">
        <v>14</v>
      </c>
      <c r="H137">
        <v>117</v>
      </c>
      <c r="I137">
        <f t="shared" si="8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3.2862318840579712</v>
      </c>
      <c r="G138" t="s">
        <v>74</v>
      </c>
      <c r="H138">
        <v>58</v>
      </c>
      <c r="I138">
        <f t="shared" si="8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261.77777777777777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96</v>
      </c>
      <c r="G140" t="s">
        <v>14</v>
      </c>
      <c r="H140">
        <v>115</v>
      </c>
      <c r="I140">
        <f t="shared" si="8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20.896851248642779</v>
      </c>
      <c r="G141" t="s">
        <v>14</v>
      </c>
      <c r="H141">
        <v>326</v>
      </c>
      <c r="I141">
        <f t="shared" si="8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223.16363636363636</v>
      </c>
      <c r="G142" t="s">
        <v>20</v>
      </c>
      <c r="H142">
        <v>186</v>
      </c>
      <c r="I142">
        <f t="shared" si="8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101.59097978227061</v>
      </c>
      <c r="G143" t="s">
        <v>20</v>
      </c>
      <c r="H143">
        <v>1071</v>
      </c>
      <c r="I143">
        <f t="shared" si="8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230.03999999999996</v>
      </c>
      <c r="G144" t="s">
        <v>20</v>
      </c>
      <c r="H144">
        <v>117</v>
      </c>
      <c r="I144">
        <f t="shared" si="8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135.59259259259261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129.1</v>
      </c>
      <c r="G146" t="s">
        <v>20</v>
      </c>
      <c r="H146">
        <v>135</v>
      </c>
      <c r="I146">
        <f t="shared" si="8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236.512</v>
      </c>
      <c r="G147" t="s">
        <v>20</v>
      </c>
      <c r="H147">
        <v>768</v>
      </c>
      <c r="I147">
        <f t="shared" si="8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17.25</v>
      </c>
      <c r="G148" t="s">
        <v>74</v>
      </c>
      <c r="H148">
        <v>51</v>
      </c>
      <c r="I148">
        <f t="shared" si="8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112.49397590361446</v>
      </c>
      <c r="G149" t="s">
        <v>20</v>
      </c>
      <c r="H149">
        <v>199</v>
      </c>
      <c r="I149">
        <f t="shared" si="8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121.02150537634408</v>
      </c>
      <c r="G150" t="s">
        <v>20</v>
      </c>
      <c r="H150">
        <v>107</v>
      </c>
      <c r="I150">
        <f t="shared" si="8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219.87096774193549</v>
      </c>
      <c r="G151" t="s">
        <v>20</v>
      </c>
      <c r="H151">
        <v>195</v>
      </c>
      <c r="I151">
        <f t="shared" si="8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64.166909620991248</v>
      </c>
      <c r="G153" t="s">
        <v>14</v>
      </c>
      <c r="H153">
        <v>1467</v>
      </c>
      <c r="I153">
        <f t="shared" si="8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423.06746987951806</v>
      </c>
      <c r="G154" t="s">
        <v>20</v>
      </c>
      <c r="H154">
        <v>3376</v>
      </c>
      <c r="I154">
        <f t="shared" si="8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92.984160506863773</v>
      </c>
      <c r="G155" t="s">
        <v>14</v>
      </c>
      <c r="H155">
        <v>5681</v>
      </c>
      <c r="I155">
        <f t="shared" si="8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58.756567425569173</v>
      </c>
      <c r="G156" t="s">
        <v>14</v>
      </c>
      <c r="H156">
        <v>1059</v>
      </c>
      <c r="I156">
        <f t="shared" si="8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65.022222222222226</v>
      </c>
      <c r="G157" t="s">
        <v>14</v>
      </c>
      <c r="H157">
        <v>1194</v>
      </c>
      <c r="I157">
        <f t="shared" si="8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73.939560439560438</v>
      </c>
      <c r="G158" t="s">
        <v>74</v>
      </c>
      <c r="H158">
        <v>379</v>
      </c>
      <c r="I158">
        <f t="shared" si="8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52.666666666666664</v>
      </c>
      <c r="G159" t="s">
        <v>14</v>
      </c>
      <c r="H159">
        <v>30</v>
      </c>
      <c r="I159">
        <f t="shared" si="8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220.95238095238096</v>
      </c>
      <c r="G160" t="s">
        <v>20</v>
      </c>
      <c r="H160">
        <v>41</v>
      </c>
      <c r="I160">
        <f t="shared" si="8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100.01150627615063</v>
      </c>
      <c r="G161" t="s">
        <v>20</v>
      </c>
      <c r="H161">
        <v>1821</v>
      </c>
      <c r="I161">
        <f t="shared" si="8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162.3125</v>
      </c>
      <c r="G162" t="s">
        <v>20</v>
      </c>
      <c r="H162">
        <v>164</v>
      </c>
      <c r="I162">
        <f t="shared" si="8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78.181818181818187</v>
      </c>
      <c r="G163" t="s">
        <v>14</v>
      </c>
      <c r="H163">
        <v>75</v>
      </c>
      <c r="I163">
        <f t="shared" si="8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149.73770491803279</v>
      </c>
      <c r="G164" t="s">
        <v>20</v>
      </c>
      <c r="H164">
        <v>157</v>
      </c>
      <c r="I164">
        <f t="shared" si="8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253.25714285714284</v>
      </c>
      <c r="G165" t="s">
        <v>20</v>
      </c>
      <c r="H165">
        <v>246</v>
      </c>
      <c r="I165">
        <f t="shared" si="8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100.16943521594683</v>
      </c>
      <c r="G166" t="s">
        <v>20</v>
      </c>
      <c r="H166">
        <v>1396</v>
      </c>
      <c r="I166">
        <f t="shared" si="8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121.99004424778761</v>
      </c>
      <c r="G167" t="s">
        <v>20</v>
      </c>
      <c r="H167">
        <v>2506</v>
      </c>
      <c r="I167">
        <f t="shared" si="8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137.13265306122449</v>
      </c>
      <c r="G168" t="s">
        <v>20</v>
      </c>
      <c r="H168">
        <v>244</v>
      </c>
      <c r="I168">
        <f t="shared" si="8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415.53846153846149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31.30913348946136</v>
      </c>
      <c r="G170" t="s">
        <v>14</v>
      </c>
      <c r="H170">
        <v>955</v>
      </c>
      <c r="I170">
        <f t="shared" si="8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424.08154506437768</v>
      </c>
      <c r="G171" t="s">
        <v>20</v>
      </c>
      <c r="H171">
        <v>1267</v>
      </c>
      <c r="I171">
        <f t="shared" si="8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2.93886230728336</v>
      </c>
      <c r="G172" t="s">
        <v>14</v>
      </c>
      <c r="H172">
        <v>67</v>
      </c>
      <c r="I172">
        <f t="shared" si="8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10.63265306122449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82.875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163.01447776628748</v>
      </c>
      <c r="G175" t="s">
        <v>20</v>
      </c>
      <c r="H175">
        <v>1561</v>
      </c>
      <c r="I175">
        <f t="shared" si="8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894.66666666666674</v>
      </c>
      <c r="G176" t="s">
        <v>20</v>
      </c>
      <c r="H176">
        <v>48</v>
      </c>
      <c r="I176">
        <f t="shared" si="8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26.191501103752756</v>
      </c>
      <c r="G177" t="s">
        <v>14</v>
      </c>
      <c r="H177">
        <v>1130</v>
      </c>
      <c r="I177">
        <f t="shared" si="8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74.834782608695647</v>
      </c>
      <c r="G178" t="s">
        <v>14</v>
      </c>
      <c r="H178">
        <v>782</v>
      </c>
      <c r="I178">
        <f t="shared" si="8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416.47680412371136</v>
      </c>
      <c r="G179" t="s">
        <v>20</v>
      </c>
      <c r="H179">
        <v>2739</v>
      </c>
      <c r="I179">
        <f t="shared" si="8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96.208333333333329</v>
      </c>
      <c r="G180" t="s">
        <v>14</v>
      </c>
      <c r="H180">
        <v>210</v>
      </c>
      <c r="I180">
        <f t="shared" si="8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357.71910112359546</v>
      </c>
      <c r="G181" t="s">
        <v>20</v>
      </c>
      <c r="H181">
        <v>3537</v>
      </c>
      <c r="I181">
        <f t="shared" si="8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308.45714285714286</v>
      </c>
      <c r="G182" t="s">
        <v>20</v>
      </c>
      <c r="H182">
        <v>2107</v>
      </c>
      <c r="I182">
        <f t="shared" si="8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61.802325581395344</v>
      </c>
      <c r="G183" t="s">
        <v>14</v>
      </c>
      <c r="H183">
        <v>136</v>
      </c>
      <c r="I183">
        <f t="shared" si="8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722.32472324723244</v>
      </c>
      <c r="G184" t="s">
        <v>20</v>
      </c>
      <c r="H184">
        <v>3318</v>
      </c>
      <c r="I184">
        <f t="shared" si="8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69.117647058823522</v>
      </c>
      <c r="G185" t="s">
        <v>14</v>
      </c>
      <c r="H185">
        <v>86</v>
      </c>
      <c r="I185">
        <f t="shared" si="8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293.05555555555554</v>
      </c>
      <c r="G186" t="s">
        <v>20</v>
      </c>
      <c r="H186">
        <v>340</v>
      </c>
      <c r="I186">
        <f t="shared" si="8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71.8</v>
      </c>
      <c r="G187" t="s">
        <v>14</v>
      </c>
      <c r="H187">
        <v>19</v>
      </c>
      <c r="I187">
        <f t="shared" si="8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31.934684684684683</v>
      </c>
      <c r="G188" t="s">
        <v>14</v>
      </c>
      <c r="H188">
        <v>886</v>
      </c>
      <c r="I188">
        <f t="shared" si="8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229.87375415282392</v>
      </c>
      <c r="G189" t="s">
        <v>20</v>
      </c>
      <c r="H189">
        <v>1442</v>
      </c>
      <c r="I189">
        <f t="shared" si="8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32.012195121951223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23.525352848928385</v>
      </c>
      <c r="G191" t="s">
        <v>74</v>
      </c>
      <c r="H191">
        <v>441</v>
      </c>
      <c r="I191">
        <f t="shared" si="8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68.594594594594597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37.952380952380956</v>
      </c>
      <c r="G193" t="s">
        <v>14</v>
      </c>
      <c r="H193">
        <v>86</v>
      </c>
      <c r="I193">
        <f t="shared" si="8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19.992957746478872</v>
      </c>
      <c r="G194" t="s">
        <v>14</v>
      </c>
      <c r="H194">
        <v>243</v>
      </c>
      <c r="I194">
        <f t="shared" si="8"/>
        <v>35.049382716049379</v>
      </c>
      <c r="J194" t="s">
        <v>21</v>
      </c>
      <c r="K194" t="s">
        <v>22</v>
      </c>
      <c r="L194">
        <v>1403845200</v>
      </c>
      <c r="M194" s="9">
        <f t="shared" si="9"/>
        <v>41817.208333333336</v>
      </c>
      <c r="N194">
        <v>1404190800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45.636363636363633</v>
      </c>
      <c r="G195" t="s">
        <v>14</v>
      </c>
      <c r="H195">
        <v>65</v>
      </c>
      <c r="I195">
        <f t="shared" ref="I195:I258" si="12">IFERROR(E195/H195, "0")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3">(((L195/60)/60)/24)+DATE(1970,1,1)</f>
        <v>43198.208333333328</v>
      </c>
      <c r="N195">
        <v>1523509200</v>
      </c>
      <c r="O195" s="9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5" xml:space="preserve"> (E196/D196)*100</f>
        <v>122.7605633802817</v>
      </c>
      <c r="G196" t="s">
        <v>20</v>
      </c>
      <c r="H196">
        <v>126</v>
      </c>
      <c r="I196">
        <f t="shared" si="12"/>
        <v>69.174603174603178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361.75316455696202</v>
      </c>
      <c r="G197" t="s">
        <v>20</v>
      </c>
      <c r="H197">
        <v>524</v>
      </c>
      <c r="I197">
        <f t="shared" si="12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63.146341463414636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298.20475319926874</v>
      </c>
      <c r="G199" t="s">
        <v>20</v>
      </c>
      <c r="H199">
        <v>1989</v>
      </c>
      <c r="I199">
        <f t="shared" si="12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9.5585443037974684</v>
      </c>
      <c r="G200" t="s">
        <v>14</v>
      </c>
      <c r="H200">
        <v>168</v>
      </c>
      <c r="I200">
        <f t="shared" si="12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53.777777777777779</v>
      </c>
      <c r="G201" t="s">
        <v>14</v>
      </c>
      <c r="H201">
        <v>13</v>
      </c>
      <c r="I201">
        <f t="shared" si="12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681.19047619047615</v>
      </c>
      <c r="G203" t="s">
        <v>20</v>
      </c>
      <c r="H203">
        <v>157</v>
      </c>
      <c r="I203">
        <f t="shared" si="12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78.831325301204828</v>
      </c>
      <c r="G204" t="s">
        <v>74</v>
      </c>
      <c r="H204">
        <v>82</v>
      </c>
      <c r="I204">
        <f t="shared" si="12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134.40792216817235</v>
      </c>
      <c r="G205" t="s">
        <v>20</v>
      </c>
      <c r="H205">
        <v>4498</v>
      </c>
      <c r="I205">
        <f t="shared" si="12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3.3719999999999999</v>
      </c>
      <c r="G206" t="s">
        <v>14</v>
      </c>
      <c r="H206">
        <v>40</v>
      </c>
      <c r="I206">
        <f t="shared" si="12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431.84615384615387</v>
      </c>
      <c r="G207" t="s">
        <v>20</v>
      </c>
      <c r="H207">
        <v>80</v>
      </c>
      <c r="I207">
        <f t="shared" si="12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38.844444444444441</v>
      </c>
      <c r="G208" t="s">
        <v>74</v>
      </c>
      <c r="H208">
        <v>57</v>
      </c>
      <c r="I208">
        <f t="shared" si="12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425.7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101.12239715591672</v>
      </c>
      <c r="G210" t="s">
        <v>20</v>
      </c>
      <c r="H210">
        <v>2053</v>
      </c>
      <c r="I210">
        <f t="shared" si="12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21.188688946015425</v>
      </c>
      <c r="G211" t="s">
        <v>47</v>
      </c>
      <c r="H211">
        <v>808</v>
      </c>
      <c r="I211">
        <f t="shared" si="12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67.425531914893625</v>
      </c>
      <c r="G212" t="s">
        <v>14</v>
      </c>
      <c r="H212">
        <v>226</v>
      </c>
      <c r="I212">
        <f t="shared" si="12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94.923371647509583</v>
      </c>
      <c r="G213" t="s">
        <v>14</v>
      </c>
      <c r="H213">
        <v>1625</v>
      </c>
      <c r="I213">
        <f t="shared" si="12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151.85185185185185</v>
      </c>
      <c r="G214" t="s">
        <v>20</v>
      </c>
      <c r="H214">
        <v>168</v>
      </c>
      <c r="I214">
        <f t="shared" si="12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195.16382252559728</v>
      </c>
      <c r="G215" t="s">
        <v>20</v>
      </c>
      <c r="H215">
        <v>4289</v>
      </c>
      <c r="I215">
        <f t="shared" si="12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1023.1428571428571</v>
      </c>
      <c r="G216" t="s">
        <v>20</v>
      </c>
      <c r="H216">
        <v>165</v>
      </c>
      <c r="I216">
        <f t="shared" si="12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3.841836734693878</v>
      </c>
      <c r="G217" t="s">
        <v>14</v>
      </c>
      <c r="H217">
        <v>143</v>
      </c>
      <c r="I217">
        <f t="shared" si="12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155.07066557107643</v>
      </c>
      <c r="G218" t="s">
        <v>20</v>
      </c>
      <c r="H218">
        <v>1815</v>
      </c>
      <c r="I218">
        <f t="shared" si="12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44.753477588871718</v>
      </c>
      <c r="G219" t="s">
        <v>14</v>
      </c>
      <c r="H219">
        <v>934</v>
      </c>
      <c r="I219">
        <f t="shared" si="12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215.94736842105263</v>
      </c>
      <c r="G220" t="s">
        <v>20</v>
      </c>
      <c r="H220">
        <v>397</v>
      </c>
      <c r="I220">
        <f t="shared" si="12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332.12709832134288</v>
      </c>
      <c r="G221" t="s">
        <v>20</v>
      </c>
      <c r="H221">
        <v>1539</v>
      </c>
      <c r="I221">
        <f t="shared" si="12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8.4430379746835449</v>
      </c>
      <c r="G222" t="s">
        <v>14</v>
      </c>
      <c r="H222">
        <v>17</v>
      </c>
      <c r="I222">
        <f t="shared" si="12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98.625514403292186</v>
      </c>
      <c r="G223" t="s">
        <v>14</v>
      </c>
      <c r="H223">
        <v>2179</v>
      </c>
      <c r="I223">
        <f t="shared" si="12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137.97916666666669</v>
      </c>
      <c r="G224" t="s">
        <v>20</v>
      </c>
      <c r="H224">
        <v>138</v>
      </c>
      <c r="I224">
        <f t="shared" si="12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93.81099656357388</v>
      </c>
      <c r="G225" t="s">
        <v>14</v>
      </c>
      <c r="H225">
        <v>931</v>
      </c>
      <c r="I225">
        <f t="shared" si="12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403.63930885529157</v>
      </c>
      <c r="G226" t="s">
        <v>20</v>
      </c>
      <c r="H226">
        <v>3594</v>
      </c>
      <c r="I226">
        <f t="shared" si="12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260.1740412979351</v>
      </c>
      <c r="G227" t="s">
        <v>20</v>
      </c>
      <c r="H227">
        <v>5880</v>
      </c>
      <c r="I227">
        <f t="shared" si="12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366.63333333333333</v>
      </c>
      <c r="G228" t="s">
        <v>20</v>
      </c>
      <c r="H228">
        <v>112</v>
      </c>
      <c r="I228">
        <f t="shared" si="12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168.72085385878489</v>
      </c>
      <c r="G229" t="s">
        <v>20</v>
      </c>
      <c r="H229">
        <v>943</v>
      </c>
      <c r="I229">
        <f t="shared" si="12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119.90717911530093</v>
      </c>
      <c r="G230" t="s">
        <v>20</v>
      </c>
      <c r="H230">
        <v>2468</v>
      </c>
      <c r="I230">
        <f t="shared" si="12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193.68925233644859</v>
      </c>
      <c r="G231" t="s">
        <v>20</v>
      </c>
      <c r="H231">
        <v>2551</v>
      </c>
      <c r="I231">
        <f t="shared" si="12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420.16666666666669</v>
      </c>
      <c r="G232" t="s">
        <v>20</v>
      </c>
      <c r="H232">
        <v>101</v>
      </c>
      <c r="I232">
        <f t="shared" si="12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76.708333333333329</v>
      </c>
      <c r="G233" t="s">
        <v>74</v>
      </c>
      <c r="H233">
        <v>67</v>
      </c>
      <c r="I233">
        <f t="shared" si="12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171.26470588235293</v>
      </c>
      <c r="G234" t="s">
        <v>20</v>
      </c>
      <c r="H234">
        <v>92</v>
      </c>
      <c r="I234">
        <f t="shared" si="12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157.89473684210526</v>
      </c>
      <c r="G235" t="s">
        <v>20</v>
      </c>
      <c r="H235">
        <v>62</v>
      </c>
      <c r="I235">
        <f t="shared" si="12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109.08</v>
      </c>
      <c r="G236" t="s">
        <v>20</v>
      </c>
      <c r="H236">
        <v>149</v>
      </c>
      <c r="I236">
        <f t="shared" si="12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41.732558139534881</v>
      </c>
      <c r="G237" t="s">
        <v>14</v>
      </c>
      <c r="H237">
        <v>92</v>
      </c>
      <c r="I237">
        <f t="shared" si="12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10.944303797468354</v>
      </c>
      <c r="G238" t="s">
        <v>14</v>
      </c>
      <c r="H238">
        <v>57</v>
      </c>
      <c r="I238">
        <f t="shared" si="12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159.3763440860215</v>
      </c>
      <c r="G239" t="s">
        <v>20</v>
      </c>
      <c r="H239">
        <v>329</v>
      </c>
      <c r="I239">
        <f t="shared" si="12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422.41666666666669</v>
      </c>
      <c r="G240" t="s">
        <v>20</v>
      </c>
      <c r="H240">
        <v>97</v>
      </c>
      <c r="I240">
        <f t="shared" si="12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97.71875</v>
      </c>
      <c r="G241" t="s">
        <v>14</v>
      </c>
      <c r="H241">
        <v>41</v>
      </c>
      <c r="I241">
        <f t="shared" si="12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418.78911564625849</v>
      </c>
      <c r="G242" t="s">
        <v>20</v>
      </c>
      <c r="H242">
        <v>1784</v>
      </c>
      <c r="I242">
        <f t="shared" si="12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101.91632047477745</v>
      </c>
      <c r="G243" t="s">
        <v>20</v>
      </c>
      <c r="H243">
        <v>1684</v>
      </c>
      <c r="I243">
        <f t="shared" si="12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127.72619047619047</v>
      </c>
      <c r="G244" t="s">
        <v>20</v>
      </c>
      <c r="H244">
        <v>250</v>
      </c>
      <c r="I244">
        <f t="shared" si="12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445.21739130434781</v>
      </c>
      <c r="G245" t="s">
        <v>20</v>
      </c>
      <c r="H245">
        <v>238</v>
      </c>
      <c r="I245">
        <f t="shared" si="12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569.71428571428578</v>
      </c>
      <c r="G246" t="s">
        <v>20</v>
      </c>
      <c r="H246">
        <v>53</v>
      </c>
      <c r="I246">
        <f t="shared" si="12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509.34482758620686</v>
      </c>
      <c r="G247" t="s">
        <v>20</v>
      </c>
      <c r="H247">
        <v>214</v>
      </c>
      <c r="I247">
        <f t="shared" si="12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325.5333333333333</v>
      </c>
      <c r="G248" t="s">
        <v>20</v>
      </c>
      <c r="H248">
        <v>222</v>
      </c>
      <c r="I248">
        <f t="shared" si="12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932.61616161616166</v>
      </c>
      <c r="G249" t="s">
        <v>20</v>
      </c>
      <c r="H249">
        <v>1884</v>
      </c>
      <c r="I249">
        <f t="shared" si="12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211.33870967741933</v>
      </c>
      <c r="G250" t="s">
        <v>20</v>
      </c>
      <c r="H250">
        <v>218</v>
      </c>
      <c r="I250">
        <f t="shared" si="12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273.32520325203251</v>
      </c>
      <c r="G251" t="s">
        <v>20</v>
      </c>
      <c r="H251">
        <v>6465</v>
      </c>
      <c r="I251">
        <f t="shared" si="12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54.084507042253513</v>
      </c>
      <c r="G253" t="s">
        <v>14</v>
      </c>
      <c r="H253">
        <v>101</v>
      </c>
      <c r="I253">
        <f t="shared" si="12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626.29999999999995</v>
      </c>
      <c r="G254" t="s">
        <v>20</v>
      </c>
      <c r="H254">
        <v>59</v>
      </c>
      <c r="I254">
        <f t="shared" si="12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89.021399176954731</v>
      </c>
      <c r="G255" t="s">
        <v>14</v>
      </c>
      <c r="H255">
        <v>1335</v>
      </c>
      <c r="I255">
        <f t="shared" si="12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184.89130434782609</v>
      </c>
      <c r="G256" t="s">
        <v>20</v>
      </c>
      <c r="H256">
        <v>88</v>
      </c>
      <c r="I256">
        <f t="shared" si="12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120.16770186335404</v>
      </c>
      <c r="G257" t="s">
        <v>20</v>
      </c>
      <c r="H257">
        <v>1697</v>
      </c>
      <c r="I257">
        <f t="shared" si="12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23.390243902439025</v>
      </c>
      <c r="G258" t="s">
        <v>14</v>
      </c>
      <c r="H258">
        <v>15</v>
      </c>
      <c r="I258">
        <f t="shared" si="12"/>
        <v>63.93333333333333</v>
      </c>
      <c r="J258" t="s">
        <v>40</v>
      </c>
      <c r="K258" t="s">
        <v>41</v>
      </c>
      <c r="L258">
        <v>1453615200</v>
      </c>
      <c r="M258" s="9">
        <f t="shared" si="13"/>
        <v>42393.25</v>
      </c>
      <c r="N258">
        <v>1456812000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146</v>
      </c>
      <c r="G259" t="s">
        <v>20</v>
      </c>
      <c r="H259">
        <v>92</v>
      </c>
      <c r="I259">
        <f t="shared" ref="I259:I322" si="16">IFERROR(E259/H259, "0")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7">(((L259/60)/60)/24)+DATE(1970,1,1)</f>
        <v>41338.25</v>
      </c>
      <c r="N259">
        <v>1363669200</v>
      </c>
      <c r="O259" s="9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9" xml:space="preserve"> (E260/D260)*100</f>
        <v>268.48</v>
      </c>
      <c r="G260" t="s">
        <v>20</v>
      </c>
      <c r="H260">
        <v>186</v>
      </c>
      <c r="I260">
        <f t="shared" si="16"/>
        <v>72.172043010752688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9"/>
        <v>597.5</v>
      </c>
      <c r="G261" t="s">
        <v>20</v>
      </c>
      <c r="H261">
        <v>138</v>
      </c>
      <c r="I261">
        <f t="shared" si="16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157.69841269841268</v>
      </c>
      <c r="G262" t="s">
        <v>20</v>
      </c>
      <c r="H262">
        <v>261</v>
      </c>
      <c r="I262">
        <f t="shared" si="16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31.201660735468568</v>
      </c>
      <c r="G263" t="s">
        <v>14</v>
      </c>
      <c r="H263">
        <v>454</v>
      </c>
      <c r="I263">
        <f t="shared" si="16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313.41176470588238</v>
      </c>
      <c r="G264" t="s">
        <v>20</v>
      </c>
      <c r="H264">
        <v>107</v>
      </c>
      <c r="I264">
        <f t="shared" si="16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370.89655172413791</v>
      </c>
      <c r="G265" t="s">
        <v>20</v>
      </c>
      <c r="H265">
        <v>199</v>
      </c>
      <c r="I265">
        <f t="shared" si="16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362.66447368421052</v>
      </c>
      <c r="G266" t="s">
        <v>20</v>
      </c>
      <c r="H266">
        <v>5512</v>
      </c>
      <c r="I266">
        <f t="shared" si="16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123.08163265306122</v>
      </c>
      <c r="G267" t="s">
        <v>20</v>
      </c>
      <c r="H267">
        <v>86</v>
      </c>
      <c r="I267">
        <f t="shared" si="16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76.766756032171585</v>
      </c>
      <c r="G268" t="s">
        <v>14</v>
      </c>
      <c r="H268">
        <v>3182</v>
      </c>
      <c r="I268">
        <f t="shared" si="16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233.62012987012989</v>
      </c>
      <c r="G269" t="s">
        <v>20</v>
      </c>
      <c r="H269">
        <v>2768</v>
      </c>
      <c r="I269">
        <f t="shared" si="16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180.53333333333333</v>
      </c>
      <c r="G270" t="s">
        <v>20</v>
      </c>
      <c r="H270">
        <v>48</v>
      </c>
      <c r="I270">
        <f t="shared" si="16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252.62857142857143</v>
      </c>
      <c r="G271" t="s">
        <v>20</v>
      </c>
      <c r="H271">
        <v>87</v>
      </c>
      <c r="I271">
        <f t="shared" si="16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27.176538240368025</v>
      </c>
      <c r="G272" t="s">
        <v>74</v>
      </c>
      <c r="H272">
        <v>1890</v>
      </c>
      <c r="I272">
        <f t="shared" si="16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</v>
      </c>
      <c r="G273" t="s">
        <v>47</v>
      </c>
      <c r="H273">
        <v>61</v>
      </c>
      <c r="I273">
        <f t="shared" si="16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304.0097847358121</v>
      </c>
      <c r="G274" t="s">
        <v>20</v>
      </c>
      <c r="H274">
        <v>1894</v>
      </c>
      <c r="I274">
        <f t="shared" si="16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137.23076923076923</v>
      </c>
      <c r="G275" t="s">
        <v>20</v>
      </c>
      <c r="H275">
        <v>282</v>
      </c>
      <c r="I275">
        <f t="shared" si="16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32.208333333333336</v>
      </c>
      <c r="G276" t="s">
        <v>14</v>
      </c>
      <c r="H276">
        <v>15</v>
      </c>
      <c r="I276">
        <f t="shared" si="16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241.51282051282053</v>
      </c>
      <c r="G277" t="s">
        <v>20</v>
      </c>
      <c r="H277">
        <v>116</v>
      </c>
      <c r="I277">
        <f t="shared" si="16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96.8</v>
      </c>
      <c r="G278" t="s">
        <v>14</v>
      </c>
      <c r="H278">
        <v>133</v>
      </c>
      <c r="I278">
        <f t="shared" si="16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1066.4285714285716</v>
      </c>
      <c r="G279" t="s">
        <v>20</v>
      </c>
      <c r="H279">
        <v>83</v>
      </c>
      <c r="I279">
        <f t="shared" si="16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325.88888888888891</v>
      </c>
      <c r="G280" t="s">
        <v>20</v>
      </c>
      <c r="H280">
        <v>91</v>
      </c>
      <c r="I280">
        <f t="shared" si="16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170.70000000000002</v>
      </c>
      <c r="G281" t="s">
        <v>20</v>
      </c>
      <c r="H281">
        <v>546</v>
      </c>
      <c r="I281">
        <f t="shared" si="16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581.44000000000005</v>
      </c>
      <c r="G282" t="s">
        <v>20</v>
      </c>
      <c r="H282">
        <v>393</v>
      </c>
      <c r="I282">
        <f t="shared" si="16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91.520972644376897</v>
      </c>
      <c r="G283" t="s">
        <v>14</v>
      </c>
      <c r="H283">
        <v>2062</v>
      </c>
      <c r="I283">
        <f t="shared" si="16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108.04761904761904</v>
      </c>
      <c r="G284" t="s">
        <v>20</v>
      </c>
      <c r="H284">
        <v>133</v>
      </c>
      <c r="I284">
        <f t="shared" si="16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18.728395061728396</v>
      </c>
      <c r="G285" t="s">
        <v>14</v>
      </c>
      <c r="H285">
        <v>29</v>
      </c>
      <c r="I285">
        <f t="shared" si="16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83.193877551020407</v>
      </c>
      <c r="G286" t="s">
        <v>14</v>
      </c>
      <c r="H286">
        <v>132</v>
      </c>
      <c r="I286">
        <f t="shared" si="16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706.33333333333337</v>
      </c>
      <c r="G287" t="s">
        <v>20</v>
      </c>
      <c r="H287">
        <v>254</v>
      </c>
      <c r="I287">
        <f t="shared" si="16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17.446030330062445</v>
      </c>
      <c r="G288" t="s">
        <v>74</v>
      </c>
      <c r="H288">
        <v>184</v>
      </c>
      <c r="I288">
        <f t="shared" si="16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209.73015873015873</v>
      </c>
      <c r="G289" t="s">
        <v>20</v>
      </c>
      <c r="H289">
        <v>176</v>
      </c>
      <c r="I289">
        <f t="shared" si="16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97.785714285714292</v>
      </c>
      <c r="G290" t="s">
        <v>14</v>
      </c>
      <c r="H290">
        <v>137</v>
      </c>
      <c r="I290">
        <f t="shared" si="16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1684.25</v>
      </c>
      <c r="G291" t="s">
        <v>20</v>
      </c>
      <c r="H291">
        <v>337</v>
      </c>
      <c r="I291">
        <f t="shared" si="16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54.402135231316727</v>
      </c>
      <c r="G292" t="s">
        <v>14</v>
      </c>
      <c r="H292">
        <v>908</v>
      </c>
      <c r="I292">
        <f t="shared" si="16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456.61111111111109</v>
      </c>
      <c r="G293" t="s">
        <v>20</v>
      </c>
      <c r="H293">
        <v>107</v>
      </c>
      <c r="I293">
        <f t="shared" si="16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9.8219178082191778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16.384615384615383</v>
      </c>
      <c r="G295" t="s">
        <v>74</v>
      </c>
      <c r="H295">
        <v>32</v>
      </c>
      <c r="I295">
        <f t="shared" si="16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1339.6666666666667</v>
      </c>
      <c r="G296" t="s">
        <v>20</v>
      </c>
      <c r="H296">
        <v>183</v>
      </c>
      <c r="I296">
        <f t="shared" si="16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35.650077760497666</v>
      </c>
      <c r="G297" t="s">
        <v>14</v>
      </c>
      <c r="H297">
        <v>1910</v>
      </c>
      <c r="I297">
        <f t="shared" si="16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54.950819672131146</v>
      </c>
      <c r="G298" t="s">
        <v>14</v>
      </c>
      <c r="H298">
        <v>38</v>
      </c>
      <c r="I298">
        <f t="shared" si="16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94.236111111111114</v>
      </c>
      <c r="G299" t="s">
        <v>14</v>
      </c>
      <c r="H299">
        <v>104</v>
      </c>
      <c r="I299">
        <f t="shared" si="16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143.91428571428571</v>
      </c>
      <c r="G300" t="s">
        <v>20</v>
      </c>
      <c r="H300">
        <v>72</v>
      </c>
      <c r="I300">
        <f t="shared" si="16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51.421052631578945</v>
      </c>
      <c r="G301" t="s">
        <v>14</v>
      </c>
      <c r="H301">
        <v>49</v>
      </c>
      <c r="I301">
        <f t="shared" si="16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1344.6666666666667</v>
      </c>
      <c r="G303" t="s">
        <v>20</v>
      </c>
      <c r="H303">
        <v>295</v>
      </c>
      <c r="I303">
        <f t="shared" si="16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31.844940867279899</v>
      </c>
      <c r="G304" t="s">
        <v>14</v>
      </c>
      <c r="H304">
        <v>245</v>
      </c>
      <c r="I304">
        <f t="shared" si="16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82.617647058823536</v>
      </c>
      <c r="G305" t="s">
        <v>14</v>
      </c>
      <c r="H305">
        <v>32</v>
      </c>
      <c r="I305">
        <f t="shared" si="16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546.14285714285722</v>
      </c>
      <c r="G306" t="s">
        <v>20</v>
      </c>
      <c r="H306">
        <v>142</v>
      </c>
      <c r="I306">
        <f t="shared" si="16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286.21428571428572</v>
      </c>
      <c r="G307" t="s">
        <v>20</v>
      </c>
      <c r="H307">
        <v>85</v>
      </c>
      <c r="I307">
        <f t="shared" si="16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7.9076923076923071</v>
      </c>
      <c r="G308" t="s">
        <v>14</v>
      </c>
      <c r="H308">
        <v>7</v>
      </c>
      <c r="I308">
        <f t="shared" si="16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132.13677811550153</v>
      </c>
      <c r="G309" t="s">
        <v>20</v>
      </c>
      <c r="H309">
        <v>659</v>
      </c>
      <c r="I309">
        <f t="shared" si="16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74.077834179357026</v>
      </c>
      <c r="G310" t="s">
        <v>14</v>
      </c>
      <c r="H310">
        <v>803</v>
      </c>
      <c r="I310">
        <f t="shared" si="16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75.292682926829272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20.333333333333332</v>
      </c>
      <c r="G312" t="s">
        <v>14</v>
      </c>
      <c r="H312">
        <v>16</v>
      </c>
      <c r="I312">
        <f t="shared" si="16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203.36507936507937</v>
      </c>
      <c r="G313" t="s">
        <v>20</v>
      </c>
      <c r="H313">
        <v>121</v>
      </c>
      <c r="I313">
        <f t="shared" si="16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310.2284263959391</v>
      </c>
      <c r="G314" t="s">
        <v>20</v>
      </c>
      <c r="H314">
        <v>3742</v>
      </c>
      <c r="I314">
        <f t="shared" si="16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395.31818181818181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294.71428571428572</v>
      </c>
      <c r="G316" t="s">
        <v>20</v>
      </c>
      <c r="H316">
        <v>133</v>
      </c>
      <c r="I316">
        <f t="shared" si="16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33.89473684210526</v>
      </c>
      <c r="G317" t="s">
        <v>14</v>
      </c>
      <c r="H317">
        <v>31</v>
      </c>
      <c r="I317">
        <f t="shared" si="16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66.677083333333329</v>
      </c>
      <c r="G318" t="s">
        <v>14</v>
      </c>
      <c r="H318">
        <v>108</v>
      </c>
      <c r="I318">
        <f t="shared" si="16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19.227272727272727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15.842105263157894</v>
      </c>
      <c r="G320" t="s">
        <v>14</v>
      </c>
      <c r="H320">
        <v>17</v>
      </c>
      <c r="I320">
        <f t="shared" si="16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38.702380952380956</v>
      </c>
      <c r="G321" t="s">
        <v>74</v>
      </c>
      <c r="H321">
        <v>64</v>
      </c>
      <c r="I321">
        <f t="shared" si="16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9.5876777251184837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 s="9">
        <f t="shared" si="17"/>
        <v>40673.208333333336</v>
      </c>
      <c r="N322">
        <v>1305781200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94.144366197183089</v>
      </c>
      <c r="G323" t="s">
        <v>14</v>
      </c>
      <c r="H323">
        <v>2468</v>
      </c>
      <c r="I323">
        <f t="shared" ref="I323:I386" si="20">IFERROR(E323/H323, "0")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1">(((L323/60)/60)/24)+DATE(1970,1,1)</f>
        <v>40634.208333333336</v>
      </c>
      <c r="N323">
        <v>1302325200</v>
      </c>
      <c r="O323" s="9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3" xml:space="preserve"> (E324/D324)*100</f>
        <v>166.56234096692114</v>
      </c>
      <c r="G324" t="s">
        <v>20</v>
      </c>
      <c r="H324">
        <v>5168</v>
      </c>
      <c r="I324">
        <f t="shared" si="20"/>
        <v>37.998645510835914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3"/>
        <v>24.134831460674157</v>
      </c>
      <c r="G325" t="s">
        <v>14</v>
      </c>
      <c r="H325">
        <v>26</v>
      </c>
      <c r="I325">
        <f t="shared" si="20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164.05633802816902</v>
      </c>
      <c r="G326" t="s">
        <v>20</v>
      </c>
      <c r="H326">
        <v>307</v>
      </c>
      <c r="I326">
        <f t="shared" si="20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90.723076923076931</v>
      </c>
      <c r="G327" t="s">
        <v>14</v>
      </c>
      <c r="H327">
        <v>73</v>
      </c>
      <c r="I327">
        <f t="shared" si="20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46.194444444444443</v>
      </c>
      <c r="G328" t="s">
        <v>14</v>
      </c>
      <c r="H328">
        <v>128</v>
      </c>
      <c r="I328">
        <f t="shared" si="20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38.53846153846154</v>
      </c>
      <c r="G329" t="s">
        <v>14</v>
      </c>
      <c r="H329">
        <v>33</v>
      </c>
      <c r="I329">
        <f t="shared" si="20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133.56231003039514</v>
      </c>
      <c r="G330" t="s">
        <v>20</v>
      </c>
      <c r="H330">
        <v>2441</v>
      </c>
      <c r="I330">
        <f t="shared" si="20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22.896588486140725</v>
      </c>
      <c r="G331" t="s">
        <v>47</v>
      </c>
      <c r="H331">
        <v>211</v>
      </c>
      <c r="I331">
        <f t="shared" si="20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184.95548961424333</v>
      </c>
      <c r="G332" t="s">
        <v>20</v>
      </c>
      <c r="H332">
        <v>1385</v>
      </c>
      <c r="I332">
        <f t="shared" si="20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443.72727272727275</v>
      </c>
      <c r="G333" t="s">
        <v>20</v>
      </c>
      <c r="H333">
        <v>190</v>
      </c>
      <c r="I333">
        <f t="shared" si="20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199.9806763285024</v>
      </c>
      <c r="G334" t="s">
        <v>20</v>
      </c>
      <c r="H334">
        <v>470</v>
      </c>
      <c r="I334">
        <f t="shared" si="20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123.95833333333333</v>
      </c>
      <c r="G335" t="s">
        <v>20</v>
      </c>
      <c r="H335">
        <v>253</v>
      </c>
      <c r="I335">
        <f t="shared" si="20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186.61329305135951</v>
      </c>
      <c r="G336" t="s">
        <v>20</v>
      </c>
      <c r="H336">
        <v>1113</v>
      </c>
      <c r="I336">
        <f t="shared" si="20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114.28538550057536</v>
      </c>
      <c r="G337" t="s">
        <v>20</v>
      </c>
      <c r="H337">
        <v>2283</v>
      </c>
      <c r="I337">
        <f t="shared" si="20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97.032531824611041</v>
      </c>
      <c r="G338" t="s">
        <v>14</v>
      </c>
      <c r="H338">
        <v>1072</v>
      </c>
      <c r="I338">
        <f t="shared" si="20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122.81904761904762</v>
      </c>
      <c r="G339" t="s">
        <v>20</v>
      </c>
      <c r="H339">
        <v>1095</v>
      </c>
      <c r="I339">
        <f t="shared" si="20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179.14326647564468</v>
      </c>
      <c r="G340" t="s">
        <v>20</v>
      </c>
      <c r="H340">
        <v>1690</v>
      </c>
      <c r="I340">
        <f t="shared" si="20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79.951577402787962</v>
      </c>
      <c r="G341" t="s">
        <v>74</v>
      </c>
      <c r="H341">
        <v>1297</v>
      </c>
      <c r="I341">
        <f t="shared" si="20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94.242587601078171</v>
      </c>
      <c r="G342" t="s">
        <v>14</v>
      </c>
      <c r="H342">
        <v>393</v>
      </c>
      <c r="I342">
        <f t="shared" si="20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84.669291338582681</v>
      </c>
      <c r="G343" t="s">
        <v>14</v>
      </c>
      <c r="H343">
        <v>1257</v>
      </c>
      <c r="I343">
        <f t="shared" si="20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66.521920668058456</v>
      </c>
      <c r="G344" t="s">
        <v>14</v>
      </c>
      <c r="H344">
        <v>328</v>
      </c>
      <c r="I344">
        <f t="shared" si="20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53.922222222222224</v>
      </c>
      <c r="G345" t="s">
        <v>14</v>
      </c>
      <c r="H345">
        <v>147</v>
      </c>
      <c r="I345">
        <f t="shared" si="20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41.983299595141702</v>
      </c>
      <c r="G346" t="s">
        <v>14</v>
      </c>
      <c r="H346">
        <v>830</v>
      </c>
      <c r="I346">
        <f t="shared" si="20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14.69479695431472</v>
      </c>
      <c r="G347" t="s">
        <v>14</v>
      </c>
      <c r="H347">
        <v>331</v>
      </c>
      <c r="I347">
        <f t="shared" si="20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34.475000000000001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1400.7777777777778</v>
      </c>
      <c r="G349" t="s">
        <v>20</v>
      </c>
      <c r="H349">
        <v>191</v>
      </c>
      <c r="I349">
        <f t="shared" si="20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71.770351758793964</v>
      </c>
      <c r="G350" t="s">
        <v>14</v>
      </c>
      <c r="H350">
        <v>3483</v>
      </c>
      <c r="I350">
        <f t="shared" si="20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53.074115044247783</v>
      </c>
      <c r="G351" t="s">
        <v>14</v>
      </c>
      <c r="H351">
        <v>923</v>
      </c>
      <c r="I351">
        <f t="shared" si="20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127.70715249662618</v>
      </c>
      <c r="G353" t="s">
        <v>20</v>
      </c>
      <c r="H353">
        <v>2013</v>
      </c>
      <c r="I353">
        <f t="shared" si="20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34.892857142857139</v>
      </c>
      <c r="G354" t="s">
        <v>14</v>
      </c>
      <c r="H354">
        <v>33</v>
      </c>
      <c r="I354">
        <f t="shared" si="20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410.59821428571428</v>
      </c>
      <c r="G355" t="s">
        <v>20</v>
      </c>
      <c r="H355">
        <v>1703</v>
      </c>
      <c r="I355">
        <f t="shared" si="20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123.73770491803278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58.973684210526315</v>
      </c>
      <c r="G357" t="s">
        <v>47</v>
      </c>
      <c r="H357">
        <v>86</v>
      </c>
      <c r="I357">
        <f t="shared" si="20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36.892473118279568</v>
      </c>
      <c r="G358" t="s">
        <v>14</v>
      </c>
      <c r="H358">
        <v>40</v>
      </c>
      <c r="I358">
        <f t="shared" si="20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184.91304347826087</v>
      </c>
      <c r="G359" t="s">
        <v>20</v>
      </c>
      <c r="H359">
        <v>41</v>
      </c>
      <c r="I359">
        <f t="shared" si="20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11.814432989690722</v>
      </c>
      <c r="G360" t="s">
        <v>14</v>
      </c>
      <c r="H360">
        <v>23</v>
      </c>
      <c r="I360">
        <f t="shared" si="20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298.7</v>
      </c>
      <c r="G361" t="s">
        <v>20</v>
      </c>
      <c r="H361">
        <v>187</v>
      </c>
      <c r="I361">
        <f t="shared" si="20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226.35175879396985</v>
      </c>
      <c r="G362" t="s">
        <v>20</v>
      </c>
      <c r="H362">
        <v>2875</v>
      </c>
      <c r="I362">
        <f t="shared" si="20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173.56363636363636</v>
      </c>
      <c r="G363" t="s">
        <v>20</v>
      </c>
      <c r="H363">
        <v>88</v>
      </c>
      <c r="I363">
        <f t="shared" si="20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371.75675675675677</v>
      </c>
      <c r="G364" t="s">
        <v>20</v>
      </c>
      <c r="H364">
        <v>191</v>
      </c>
      <c r="I364">
        <f t="shared" si="20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160.19230769230771</v>
      </c>
      <c r="G365" t="s">
        <v>20</v>
      </c>
      <c r="H365">
        <v>139</v>
      </c>
      <c r="I365">
        <f t="shared" si="20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1616.3333333333335</v>
      </c>
      <c r="G366" t="s">
        <v>20</v>
      </c>
      <c r="H366">
        <v>186</v>
      </c>
      <c r="I366">
        <f t="shared" si="20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733.4375</v>
      </c>
      <c r="G367" t="s">
        <v>20</v>
      </c>
      <c r="H367">
        <v>112</v>
      </c>
      <c r="I367">
        <f t="shared" si="20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592.11111111111109</v>
      </c>
      <c r="G368" t="s">
        <v>20</v>
      </c>
      <c r="H368">
        <v>101</v>
      </c>
      <c r="I368">
        <f t="shared" si="20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18.888888888888889</v>
      </c>
      <c r="G369" t="s">
        <v>14</v>
      </c>
      <c r="H369">
        <v>75</v>
      </c>
      <c r="I369">
        <f t="shared" si="20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276.80769230769232</v>
      </c>
      <c r="G370" t="s">
        <v>20</v>
      </c>
      <c r="H370">
        <v>206</v>
      </c>
      <c r="I370">
        <f t="shared" si="20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273.01851851851848</v>
      </c>
      <c r="G371" t="s">
        <v>20</v>
      </c>
      <c r="H371">
        <v>154</v>
      </c>
      <c r="I371">
        <f t="shared" si="20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159.36331255565449</v>
      </c>
      <c r="G372" t="s">
        <v>20</v>
      </c>
      <c r="H372">
        <v>5966</v>
      </c>
      <c r="I372">
        <f t="shared" si="20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67.869978858350947</v>
      </c>
      <c r="G373" t="s">
        <v>14</v>
      </c>
      <c r="H373">
        <v>2176</v>
      </c>
      <c r="I373">
        <f t="shared" si="20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1591.5555555555554</v>
      </c>
      <c r="G374" t="s">
        <v>20</v>
      </c>
      <c r="H374">
        <v>169</v>
      </c>
      <c r="I374">
        <f t="shared" si="20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730.18222222222221</v>
      </c>
      <c r="G375" t="s">
        <v>20</v>
      </c>
      <c r="H375">
        <v>2106</v>
      </c>
      <c r="I375">
        <f t="shared" si="20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13.185782556750297</v>
      </c>
      <c r="G376" t="s">
        <v>14</v>
      </c>
      <c r="H376">
        <v>441</v>
      </c>
      <c r="I376">
        <f t="shared" si="20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54.777777777777779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361.02941176470591</v>
      </c>
      <c r="G378" t="s">
        <v>20</v>
      </c>
      <c r="H378">
        <v>131</v>
      </c>
      <c r="I378">
        <f t="shared" si="20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10.257545271629779</v>
      </c>
      <c r="G379" t="s">
        <v>14</v>
      </c>
      <c r="H379">
        <v>127</v>
      </c>
      <c r="I379">
        <f t="shared" si="20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13.962962962962964</v>
      </c>
      <c r="G380" t="s">
        <v>14</v>
      </c>
      <c r="H380">
        <v>355</v>
      </c>
      <c r="I380">
        <f t="shared" si="20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40.444444444444443</v>
      </c>
      <c r="G381" t="s">
        <v>14</v>
      </c>
      <c r="H381">
        <v>44</v>
      </c>
      <c r="I381">
        <f t="shared" si="20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160.32</v>
      </c>
      <c r="G382" t="s">
        <v>20</v>
      </c>
      <c r="H382">
        <v>84</v>
      </c>
      <c r="I382">
        <f t="shared" si="20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183.9433962264151</v>
      </c>
      <c r="G383" t="s">
        <v>20</v>
      </c>
      <c r="H383">
        <v>155</v>
      </c>
      <c r="I383">
        <f t="shared" si="20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63.769230769230766</v>
      </c>
      <c r="G384" t="s">
        <v>14</v>
      </c>
      <c r="H384">
        <v>67</v>
      </c>
      <c r="I384">
        <f t="shared" si="20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225.38095238095238</v>
      </c>
      <c r="G385" t="s">
        <v>20</v>
      </c>
      <c r="H385">
        <v>189</v>
      </c>
      <c r="I385">
        <f t="shared" si="20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172.00961538461539</v>
      </c>
      <c r="G386" t="s">
        <v>20</v>
      </c>
      <c r="H386">
        <v>4799</v>
      </c>
      <c r="I386">
        <f t="shared" si="20"/>
        <v>41.004167534903104</v>
      </c>
      <c r="J386" t="s">
        <v>21</v>
      </c>
      <c r="K386" t="s">
        <v>22</v>
      </c>
      <c r="L386">
        <v>1486706400</v>
      </c>
      <c r="M386" s="9">
        <f t="shared" si="21"/>
        <v>42776.25</v>
      </c>
      <c r="N386">
        <v>1489039200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146.16709511568124</v>
      </c>
      <c r="G387" t="s">
        <v>20</v>
      </c>
      <c r="H387">
        <v>1137</v>
      </c>
      <c r="I387">
        <f t="shared" ref="I387:I450" si="24">IFERROR(E387/H387, "0")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5">(((L387/60)/60)/24)+DATE(1970,1,1)</f>
        <v>43553.208333333328</v>
      </c>
      <c r="N387">
        <v>1556600400</v>
      </c>
      <c r="O387" s="9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7" xml:space="preserve"> (E388/D388)*100</f>
        <v>76.42361623616236</v>
      </c>
      <c r="G388" t="s">
        <v>14</v>
      </c>
      <c r="H388">
        <v>1068</v>
      </c>
      <c r="I388">
        <f t="shared" si="24"/>
        <v>96.960674157303373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7"/>
        <v>39.261467889908261</v>
      </c>
      <c r="G389" t="s">
        <v>14</v>
      </c>
      <c r="H389">
        <v>424</v>
      </c>
      <c r="I389">
        <f t="shared" si="24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11.270034843205574</v>
      </c>
      <c r="G390" t="s">
        <v>74</v>
      </c>
      <c r="H390">
        <v>145</v>
      </c>
      <c r="I390">
        <f t="shared" si="24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122.11084337349398</v>
      </c>
      <c r="G391" t="s">
        <v>20</v>
      </c>
      <c r="H391">
        <v>1152</v>
      </c>
      <c r="I391">
        <f t="shared" si="24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186.54166666666669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7.2731788079470201</v>
      </c>
      <c r="G393" t="s">
        <v>14</v>
      </c>
      <c r="H393">
        <v>151</v>
      </c>
      <c r="I393">
        <f t="shared" si="24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65.642371234207957</v>
      </c>
      <c r="G394" t="s">
        <v>14</v>
      </c>
      <c r="H394">
        <v>1608</v>
      </c>
      <c r="I394">
        <f t="shared" si="24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228.96178343949046</v>
      </c>
      <c r="G395" t="s">
        <v>20</v>
      </c>
      <c r="H395">
        <v>3059</v>
      </c>
      <c r="I395">
        <f t="shared" si="24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469.37499999999994</v>
      </c>
      <c r="G396" t="s">
        <v>20</v>
      </c>
      <c r="H396">
        <v>34</v>
      </c>
      <c r="I396">
        <f t="shared" si="24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130.11267605633802</v>
      </c>
      <c r="G397" t="s">
        <v>20</v>
      </c>
      <c r="H397">
        <v>220</v>
      </c>
      <c r="I397">
        <f t="shared" si="24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167.05422993492408</v>
      </c>
      <c r="G398" t="s">
        <v>20</v>
      </c>
      <c r="H398">
        <v>1604</v>
      </c>
      <c r="I398">
        <f t="shared" si="24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173.8641975308642</v>
      </c>
      <c r="G399" t="s">
        <v>20</v>
      </c>
      <c r="H399">
        <v>454</v>
      </c>
      <c r="I399">
        <f t="shared" si="24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717.76470588235293</v>
      </c>
      <c r="G400" t="s">
        <v>20</v>
      </c>
      <c r="H400">
        <v>123</v>
      </c>
      <c r="I400">
        <f t="shared" si="24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63.850976361767728</v>
      </c>
      <c r="G401" t="s">
        <v>14</v>
      </c>
      <c r="H401">
        <v>941</v>
      </c>
      <c r="I401">
        <f t="shared" si="24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1530.2222222222222</v>
      </c>
      <c r="G403" t="s">
        <v>20</v>
      </c>
      <c r="H403">
        <v>299</v>
      </c>
      <c r="I403">
        <f t="shared" si="24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40.356164383561641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86.220633299284984</v>
      </c>
      <c r="G405" t="s">
        <v>14</v>
      </c>
      <c r="H405">
        <v>3015</v>
      </c>
      <c r="I405">
        <f t="shared" si="24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315.58486707566465</v>
      </c>
      <c r="G406" t="s">
        <v>20</v>
      </c>
      <c r="H406">
        <v>2237</v>
      </c>
      <c r="I406">
        <f t="shared" si="24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89.618243243243242</v>
      </c>
      <c r="G407" t="s">
        <v>14</v>
      </c>
      <c r="H407">
        <v>435</v>
      </c>
      <c r="I407">
        <f t="shared" si="24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182.14503816793894</v>
      </c>
      <c r="G408" t="s">
        <v>20</v>
      </c>
      <c r="H408">
        <v>645</v>
      </c>
      <c r="I408">
        <f t="shared" si="24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355.88235294117646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131.83695652173913</v>
      </c>
      <c r="G410" t="s">
        <v>20</v>
      </c>
      <c r="H410">
        <v>154</v>
      </c>
      <c r="I410">
        <f t="shared" si="24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46.315634218289084</v>
      </c>
      <c r="G411" t="s">
        <v>14</v>
      </c>
      <c r="H411">
        <v>714</v>
      </c>
      <c r="I411">
        <f t="shared" si="24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36.132726089785294</v>
      </c>
      <c r="G412" t="s">
        <v>47</v>
      </c>
      <c r="H412">
        <v>1111</v>
      </c>
      <c r="I412">
        <f t="shared" si="24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104.62820512820512</v>
      </c>
      <c r="G413" t="s">
        <v>20</v>
      </c>
      <c r="H413">
        <v>82</v>
      </c>
      <c r="I413">
        <f t="shared" si="24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668.85714285714289</v>
      </c>
      <c r="G414" t="s">
        <v>20</v>
      </c>
      <c r="H414">
        <v>134</v>
      </c>
      <c r="I414">
        <f t="shared" si="24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62.072823218997364</v>
      </c>
      <c r="G415" t="s">
        <v>47</v>
      </c>
      <c r="H415">
        <v>1089</v>
      </c>
      <c r="I415">
        <f t="shared" si="24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84.699787460148784</v>
      </c>
      <c r="G416" t="s">
        <v>14</v>
      </c>
      <c r="H416">
        <v>5497</v>
      </c>
      <c r="I416">
        <f t="shared" si="24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11.059030837004405</v>
      </c>
      <c r="G417" t="s">
        <v>14</v>
      </c>
      <c r="H417">
        <v>418</v>
      </c>
      <c r="I417">
        <f t="shared" si="24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43.838781575037146</v>
      </c>
      <c r="G418" t="s">
        <v>14</v>
      </c>
      <c r="H418">
        <v>1439</v>
      </c>
      <c r="I418">
        <f t="shared" si="24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55.470588235294116</v>
      </c>
      <c r="G419" t="s">
        <v>14</v>
      </c>
      <c r="H419">
        <v>15</v>
      </c>
      <c r="I419">
        <f t="shared" si="24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57.399511301160658</v>
      </c>
      <c r="G420" t="s">
        <v>14</v>
      </c>
      <c r="H420">
        <v>1999</v>
      </c>
      <c r="I420">
        <f t="shared" si="24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123.43497363796135</v>
      </c>
      <c r="G421" t="s">
        <v>20</v>
      </c>
      <c r="H421">
        <v>5203</v>
      </c>
      <c r="I421">
        <f t="shared" si="24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128.46</v>
      </c>
      <c r="G422" t="s">
        <v>20</v>
      </c>
      <c r="H422">
        <v>94</v>
      </c>
      <c r="I422">
        <f t="shared" si="24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63.989361702127653</v>
      </c>
      <c r="G423" t="s">
        <v>14</v>
      </c>
      <c r="H423">
        <v>118</v>
      </c>
      <c r="I423">
        <f t="shared" si="24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127.29885057471265</v>
      </c>
      <c r="G424" t="s">
        <v>20</v>
      </c>
      <c r="H424">
        <v>205</v>
      </c>
      <c r="I424">
        <f t="shared" si="24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10.638024357239512</v>
      </c>
      <c r="G425" t="s">
        <v>14</v>
      </c>
      <c r="H425">
        <v>162</v>
      </c>
      <c r="I425">
        <f t="shared" si="24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40.470588235294116</v>
      </c>
      <c r="G426" t="s">
        <v>14</v>
      </c>
      <c r="H426">
        <v>83</v>
      </c>
      <c r="I426">
        <f t="shared" si="24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287.66666666666663</v>
      </c>
      <c r="G427" t="s">
        <v>20</v>
      </c>
      <c r="H427">
        <v>92</v>
      </c>
      <c r="I427">
        <f t="shared" si="24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572.94444444444446</v>
      </c>
      <c r="G428" t="s">
        <v>20</v>
      </c>
      <c r="H428">
        <v>219</v>
      </c>
      <c r="I428">
        <f t="shared" si="24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112.90429799426933</v>
      </c>
      <c r="G429" t="s">
        <v>20</v>
      </c>
      <c r="H429">
        <v>2526</v>
      </c>
      <c r="I429">
        <f t="shared" si="24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46.387573964497044</v>
      </c>
      <c r="G430" t="s">
        <v>14</v>
      </c>
      <c r="H430">
        <v>747</v>
      </c>
      <c r="I430">
        <f t="shared" si="24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90.675916230366497</v>
      </c>
      <c r="G431" t="s">
        <v>74</v>
      </c>
      <c r="H431">
        <v>2138</v>
      </c>
      <c r="I431">
        <f t="shared" si="24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67.740740740740748</v>
      </c>
      <c r="G432" t="s">
        <v>14</v>
      </c>
      <c r="H432">
        <v>84</v>
      </c>
      <c r="I432">
        <f t="shared" si="24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192.49019607843135</v>
      </c>
      <c r="G433" t="s">
        <v>20</v>
      </c>
      <c r="H433">
        <v>94</v>
      </c>
      <c r="I433">
        <f t="shared" si="24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82.714285714285722</v>
      </c>
      <c r="G434" t="s">
        <v>14</v>
      </c>
      <c r="H434">
        <v>91</v>
      </c>
      <c r="I434">
        <f t="shared" si="24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54.163920922570021</v>
      </c>
      <c r="G435" t="s">
        <v>14</v>
      </c>
      <c r="H435">
        <v>792</v>
      </c>
      <c r="I435">
        <f t="shared" si="24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16.722222222222221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116.87664041994749</v>
      </c>
      <c r="G437" t="s">
        <v>20</v>
      </c>
      <c r="H437">
        <v>1713</v>
      </c>
      <c r="I437">
        <f t="shared" si="24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1052.1538461538462</v>
      </c>
      <c r="G438" t="s">
        <v>20</v>
      </c>
      <c r="H438">
        <v>249</v>
      </c>
      <c r="I438">
        <f t="shared" si="24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123.07407407407408</v>
      </c>
      <c r="G439" t="s">
        <v>20</v>
      </c>
      <c r="H439">
        <v>192</v>
      </c>
      <c r="I439">
        <f t="shared" si="24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178.63855421686748</v>
      </c>
      <c r="G440" t="s">
        <v>20</v>
      </c>
      <c r="H440">
        <v>247</v>
      </c>
      <c r="I440">
        <f t="shared" si="24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355.28169014084506</v>
      </c>
      <c r="G441" t="s">
        <v>20</v>
      </c>
      <c r="H441">
        <v>2293</v>
      </c>
      <c r="I441">
        <f t="shared" si="24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161.90634146341463</v>
      </c>
      <c r="G442" t="s">
        <v>20</v>
      </c>
      <c r="H442">
        <v>3131</v>
      </c>
      <c r="I442">
        <f t="shared" si="24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24.914285714285715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198.72222222222223</v>
      </c>
      <c r="G444" t="s">
        <v>20</v>
      </c>
      <c r="H444">
        <v>143</v>
      </c>
      <c r="I444">
        <f t="shared" si="24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34.752688172043008</v>
      </c>
      <c r="G445" t="s">
        <v>74</v>
      </c>
      <c r="H445">
        <v>90</v>
      </c>
      <c r="I445">
        <f t="shared" si="24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176.41935483870967</v>
      </c>
      <c r="G446" t="s">
        <v>20</v>
      </c>
      <c r="H446">
        <v>296</v>
      </c>
      <c r="I446">
        <f t="shared" si="24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511.38095238095235</v>
      </c>
      <c r="G447" t="s">
        <v>20</v>
      </c>
      <c r="H447">
        <v>170</v>
      </c>
      <c r="I447">
        <f t="shared" si="24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82.044117647058826</v>
      </c>
      <c r="G448" t="s">
        <v>14</v>
      </c>
      <c r="H448">
        <v>186</v>
      </c>
      <c r="I448">
        <f t="shared" si="24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24.326030927835053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50.482758620689658</v>
      </c>
      <c r="G450" t="s">
        <v>14</v>
      </c>
      <c r="H450">
        <v>605</v>
      </c>
      <c r="I450">
        <f t="shared" si="24"/>
        <v>75.014876033057845</v>
      </c>
      <c r="J450" t="s">
        <v>21</v>
      </c>
      <c r="K450" t="s">
        <v>22</v>
      </c>
      <c r="L450">
        <v>1365915600</v>
      </c>
      <c r="M450" s="9">
        <f t="shared" si="25"/>
        <v>41378.208333333336</v>
      </c>
      <c r="N450">
        <v>1366088400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967</v>
      </c>
      <c r="G451" t="s">
        <v>20</v>
      </c>
      <c r="H451">
        <v>86</v>
      </c>
      <c r="I451">
        <f t="shared" ref="I451:I514" si="28">IFERROR(E451/H451, "0")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29">(((L451/60)/60)/24)+DATE(1970,1,1)</f>
        <v>43530.25</v>
      </c>
      <c r="N451">
        <v>1553317200</v>
      </c>
      <c r="O451" s="9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1" xml:space="preserve"> (E452/D452)*100</f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1"/>
        <v>122.84501347708894</v>
      </c>
      <c r="G453" t="s">
        <v>20</v>
      </c>
      <c r="H453">
        <v>6286</v>
      </c>
      <c r="I453">
        <f t="shared" si="28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63.4375</v>
      </c>
      <c r="G454" t="s">
        <v>14</v>
      </c>
      <c r="H454">
        <v>31</v>
      </c>
      <c r="I454">
        <f t="shared" si="28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56.331688596491226</v>
      </c>
      <c r="G455" t="s">
        <v>14</v>
      </c>
      <c r="H455">
        <v>1181</v>
      </c>
      <c r="I455">
        <f t="shared" si="28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44.074999999999996</v>
      </c>
      <c r="G456" t="s">
        <v>14</v>
      </c>
      <c r="H456">
        <v>39</v>
      </c>
      <c r="I456">
        <f t="shared" si="28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118.37253218884121</v>
      </c>
      <c r="G457" t="s">
        <v>20</v>
      </c>
      <c r="H457">
        <v>3727</v>
      </c>
      <c r="I457">
        <f t="shared" si="28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104.1243169398907</v>
      </c>
      <c r="G458" t="s">
        <v>20</v>
      </c>
      <c r="H458">
        <v>1605</v>
      </c>
      <c r="I458">
        <f t="shared" si="28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26.640000000000004</v>
      </c>
      <c r="G459" t="s">
        <v>14</v>
      </c>
      <c r="H459">
        <v>46</v>
      </c>
      <c r="I459">
        <f t="shared" si="28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351.20118343195264</v>
      </c>
      <c r="G460" t="s">
        <v>20</v>
      </c>
      <c r="H460">
        <v>2120</v>
      </c>
      <c r="I460">
        <f t="shared" si="28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90.063492063492063</v>
      </c>
      <c r="G461" t="s">
        <v>14</v>
      </c>
      <c r="H461">
        <v>105</v>
      </c>
      <c r="I461">
        <f t="shared" si="28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171.625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141.04655870445345</v>
      </c>
      <c r="G463" t="s">
        <v>20</v>
      </c>
      <c r="H463">
        <v>2080</v>
      </c>
      <c r="I463">
        <f t="shared" si="28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30.57944915254237</v>
      </c>
      <c r="G464" t="s">
        <v>14</v>
      </c>
      <c r="H464">
        <v>535</v>
      </c>
      <c r="I464">
        <f t="shared" si="28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108.16455696202532</v>
      </c>
      <c r="G465" t="s">
        <v>20</v>
      </c>
      <c r="H465">
        <v>2105</v>
      </c>
      <c r="I465">
        <f t="shared" si="28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133.45505617977528</v>
      </c>
      <c r="G466" t="s">
        <v>20</v>
      </c>
      <c r="H466">
        <v>2436</v>
      </c>
      <c r="I466">
        <f t="shared" si="28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187.85106382978722</v>
      </c>
      <c r="G467" t="s">
        <v>20</v>
      </c>
      <c r="H467">
        <v>80</v>
      </c>
      <c r="I467">
        <f t="shared" si="28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332</v>
      </c>
      <c r="G468" t="s">
        <v>20</v>
      </c>
      <c r="H468">
        <v>42</v>
      </c>
      <c r="I468">
        <f t="shared" si="28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575.21428571428578</v>
      </c>
      <c r="G469" t="s">
        <v>20</v>
      </c>
      <c r="H469">
        <v>139</v>
      </c>
      <c r="I469">
        <f t="shared" si="28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40.5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184.42857142857144</v>
      </c>
      <c r="G471" t="s">
        <v>20</v>
      </c>
      <c r="H471">
        <v>159</v>
      </c>
      <c r="I471">
        <f t="shared" si="28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285.80555555555554</v>
      </c>
      <c r="G472" t="s">
        <v>20</v>
      </c>
      <c r="H472">
        <v>381</v>
      </c>
      <c r="I472">
        <f t="shared" si="28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319</v>
      </c>
      <c r="G473" t="s">
        <v>20</v>
      </c>
      <c r="H473">
        <v>194</v>
      </c>
      <c r="I473">
        <f t="shared" si="28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39.234070221066318</v>
      </c>
      <c r="G474" t="s">
        <v>14</v>
      </c>
      <c r="H474">
        <v>575</v>
      </c>
      <c r="I474">
        <f t="shared" si="28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178.14000000000001</v>
      </c>
      <c r="G475" t="s">
        <v>20</v>
      </c>
      <c r="H475">
        <v>106</v>
      </c>
      <c r="I475">
        <f t="shared" si="28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365.15</v>
      </c>
      <c r="G476" t="s">
        <v>20</v>
      </c>
      <c r="H476">
        <v>142</v>
      </c>
      <c r="I476">
        <f t="shared" si="28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113.94594594594594</v>
      </c>
      <c r="G477" t="s">
        <v>20</v>
      </c>
      <c r="H477">
        <v>211</v>
      </c>
      <c r="I477">
        <f t="shared" si="28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29.828720626631856</v>
      </c>
      <c r="G478" t="s">
        <v>14</v>
      </c>
      <c r="H478">
        <v>1120</v>
      </c>
      <c r="I478">
        <f t="shared" si="28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54.270588235294113</v>
      </c>
      <c r="G479" t="s">
        <v>14</v>
      </c>
      <c r="H479">
        <v>113</v>
      </c>
      <c r="I479">
        <f t="shared" si="28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236.34156976744185</v>
      </c>
      <c r="G480" t="s">
        <v>20</v>
      </c>
      <c r="H480">
        <v>2756</v>
      </c>
      <c r="I480">
        <f t="shared" si="28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512.91666666666663</v>
      </c>
      <c r="G481" t="s">
        <v>20</v>
      </c>
      <c r="H481">
        <v>173</v>
      </c>
      <c r="I481">
        <f t="shared" si="28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100.65116279069768</v>
      </c>
      <c r="G482" t="s">
        <v>20</v>
      </c>
      <c r="H482">
        <v>87</v>
      </c>
      <c r="I482">
        <f t="shared" si="28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81.348423194303152</v>
      </c>
      <c r="G483" t="s">
        <v>14</v>
      </c>
      <c r="H483">
        <v>1538</v>
      </c>
      <c r="I483">
        <f t="shared" si="28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16.404761904761905</v>
      </c>
      <c r="G484" t="s">
        <v>14</v>
      </c>
      <c r="H484">
        <v>9</v>
      </c>
      <c r="I484">
        <f t="shared" si="28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52.774617067833695</v>
      </c>
      <c r="G485" t="s">
        <v>14</v>
      </c>
      <c r="H485">
        <v>554</v>
      </c>
      <c r="I485">
        <f t="shared" si="28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260.20608108108109</v>
      </c>
      <c r="G486" t="s">
        <v>20</v>
      </c>
      <c r="H486">
        <v>1572</v>
      </c>
      <c r="I486">
        <f t="shared" si="28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30.73289183222958</v>
      </c>
      <c r="G487" t="s">
        <v>14</v>
      </c>
      <c r="H487">
        <v>648</v>
      </c>
      <c r="I487">
        <f t="shared" si="28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13.5</v>
      </c>
      <c r="G488" t="s">
        <v>14</v>
      </c>
      <c r="H488">
        <v>21</v>
      </c>
      <c r="I488">
        <f t="shared" si="28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178.62556663644605</v>
      </c>
      <c r="G489" t="s">
        <v>20</v>
      </c>
      <c r="H489">
        <v>2346</v>
      </c>
      <c r="I489">
        <f t="shared" si="28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220.0566037735849</v>
      </c>
      <c r="G490" t="s">
        <v>20</v>
      </c>
      <c r="H490">
        <v>115</v>
      </c>
      <c r="I490">
        <f t="shared" si="28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101.5108695652174</v>
      </c>
      <c r="G491" t="s">
        <v>20</v>
      </c>
      <c r="H491">
        <v>85</v>
      </c>
      <c r="I491">
        <f t="shared" si="28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191.5</v>
      </c>
      <c r="G492" t="s">
        <v>20</v>
      </c>
      <c r="H492">
        <v>144</v>
      </c>
      <c r="I492">
        <f t="shared" si="28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305.34683098591546</v>
      </c>
      <c r="G493" t="s">
        <v>20</v>
      </c>
      <c r="H493">
        <v>2443</v>
      </c>
      <c r="I493">
        <f t="shared" si="28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23.995287958115181</v>
      </c>
      <c r="G494" t="s">
        <v>74</v>
      </c>
      <c r="H494">
        <v>595</v>
      </c>
      <c r="I494">
        <f t="shared" si="28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723.77777777777771</v>
      </c>
      <c r="G495" t="s">
        <v>20</v>
      </c>
      <c r="H495">
        <v>64</v>
      </c>
      <c r="I495">
        <f t="shared" si="28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547.36</v>
      </c>
      <c r="G496" t="s">
        <v>20</v>
      </c>
      <c r="H496">
        <v>268</v>
      </c>
      <c r="I496">
        <f t="shared" si="28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414.49999999999994</v>
      </c>
      <c r="G497" t="s">
        <v>20</v>
      </c>
      <c r="H497">
        <v>195</v>
      </c>
      <c r="I497">
        <f t="shared" si="28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0.90696409140369971</v>
      </c>
      <c r="G498" t="s">
        <v>14</v>
      </c>
      <c r="H498">
        <v>54</v>
      </c>
      <c r="I498">
        <f t="shared" si="28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34.173469387755098</v>
      </c>
      <c r="G499" t="s">
        <v>14</v>
      </c>
      <c r="H499">
        <v>120</v>
      </c>
      <c r="I499">
        <f t="shared" si="28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23.948810754912099</v>
      </c>
      <c r="G500" t="s">
        <v>14</v>
      </c>
      <c r="H500">
        <v>579</v>
      </c>
      <c r="I500">
        <f t="shared" si="28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48.072649572649574</v>
      </c>
      <c r="G501" t="s">
        <v>14</v>
      </c>
      <c r="H501">
        <v>2072</v>
      </c>
      <c r="I501">
        <f t="shared" si="28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>
        <v>0</v>
      </c>
      <c r="I502" t="str">
        <f t="shared" si="28"/>
        <v>0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70.145182291666657</v>
      </c>
      <c r="G503" t="s">
        <v>14</v>
      </c>
      <c r="H503">
        <v>1796</v>
      </c>
      <c r="I503">
        <f t="shared" si="28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529.92307692307691</v>
      </c>
      <c r="G504" t="s">
        <v>20</v>
      </c>
      <c r="H504">
        <v>186</v>
      </c>
      <c r="I504">
        <f t="shared" si="28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180.32549019607845</v>
      </c>
      <c r="G505" t="s">
        <v>20</v>
      </c>
      <c r="H505">
        <v>460</v>
      </c>
      <c r="I505">
        <f t="shared" si="28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92.320000000000007</v>
      </c>
      <c r="G506" t="s">
        <v>14</v>
      </c>
      <c r="H506">
        <v>62</v>
      </c>
      <c r="I506">
        <f t="shared" si="28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13.901001112347053</v>
      </c>
      <c r="G507" t="s">
        <v>14</v>
      </c>
      <c r="H507">
        <v>347</v>
      </c>
      <c r="I507">
        <f t="shared" si="28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927.07777777777767</v>
      </c>
      <c r="G508" t="s">
        <v>20</v>
      </c>
      <c r="H508">
        <v>2528</v>
      </c>
      <c r="I508">
        <f t="shared" si="28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39.857142857142861</v>
      </c>
      <c r="G509" t="s">
        <v>14</v>
      </c>
      <c r="H509">
        <v>19</v>
      </c>
      <c r="I509">
        <f t="shared" si="28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112.22929936305732</v>
      </c>
      <c r="G510" t="s">
        <v>20</v>
      </c>
      <c r="H510">
        <v>3657</v>
      </c>
      <c r="I510">
        <f t="shared" si="28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70.925816023738875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119.08974358974358</v>
      </c>
      <c r="G512" t="s">
        <v>20</v>
      </c>
      <c r="H512">
        <v>131</v>
      </c>
      <c r="I512">
        <f t="shared" si="28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24.017591339648174</v>
      </c>
      <c r="G513" t="s">
        <v>14</v>
      </c>
      <c r="H513">
        <v>362</v>
      </c>
      <c r="I513">
        <f t="shared" si="28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139.31868131868131</v>
      </c>
      <c r="G514" t="s">
        <v>20</v>
      </c>
      <c r="H514">
        <v>239</v>
      </c>
      <c r="I514">
        <f t="shared" si="28"/>
        <v>53.046025104602514</v>
      </c>
      <c r="J514" t="s">
        <v>21</v>
      </c>
      <c r="K514" t="s">
        <v>22</v>
      </c>
      <c r="L514">
        <v>1404536400</v>
      </c>
      <c r="M514" s="9">
        <f t="shared" si="29"/>
        <v>41825.208333333336</v>
      </c>
      <c r="N514">
        <v>1404622800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39.277108433734945</v>
      </c>
      <c r="G515" t="s">
        <v>74</v>
      </c>
      <c r="H515">
        <v>35</v>
      </c>
      <c r="I515">
        <f t="shared" ref="I515:I578" si="32">IFERROR(E515/H515, "0")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3">(((L515/60)/60)/24)+DATE(1970,1,1)</f>
        <v>40430.208333333336</v>
      </c>
      <c r="N515">
        <v>1284181200</v>
      </c>
      <c r="O515" s="9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5" xml:space="preserve"> (E516/D516)*100</f>
        <v>22.439077144917089</v>
      </c>
      <c r="G516" t="s">
        <v>74</v>
      </c>
      <c r="H516">
        <v>528</v>
      </c>
      <c r="I516">
        <f t="shared" si="32"/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5"/>
        <v>55.779069767441861</v>
      </c>
      <c r="G517" t="s">
        <v>14</v>
      </c>
      <c r="H517">
        <v>133</v>
      </c>
      <c r="I517">
        <f t="shared" si="32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42.523125996810208</v>
      </c>
      <c r="G518" t="s">
        <v>14</v>
      </c>
      <c r="H518">
        <v>846</v>
      </c>
      <c r="I518">
        <f t="shared" si="32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112.00000000000001</v>
      </c>
      <c r="G519" t="s">
        <v>20</v>
      </c>
      <c r="H519">
        <v>78</v>
      </c>
      <c r="I519">
        <f t="shared" si="32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7.0681818181818183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101.74563871693867</v>
      </c>
      <c r="G521" t="s">
        <v>20</v>
      </c>
      <c r="H521">
        <v>1773</v>
      </c>
      <c r="I521">
        <f t="shared" si="32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425.75</v>
      </c>
      <c r="G522" t="s">
        <v>20</v>
      </c>
      <c r="H522">
        <v>32</v>
      </c>
      <c r="I522">
        <f t="shared" si="32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145.53947368421052</v>
      </c>
      <c r="G523" t="s">
        <v>20</v>
      </c>
      <c r="H523">
        <v>369</v>
      </c>
      <c r="I523">
        <f t="shared" si="32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32.453465346534657</v>
      </c>
      <c r="G524" t="s">
        <v>14</v>
      </c>
      <c r="H524">
        <v>191</v>
      </c>
      <c r="I524">
        <f t="shared" si="32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700.33333333333326</v>
      </c>
      <c r="G525" t="s">
        <v>20</v>
      </c>
      <c r="H525">
        <v>89</v>
      </c>
      <c r="I525">
        <f t="shared" si="32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83.904860392967933</v>
      </c>
      <c r="G526" t="s">
        <v>14</v>
      </c>
      <c r="H526">
        <v>1979</v>
      </c>
      <c r="I526">
        <f t="shared" si="32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84.19047619047619</v>
      </c>
      <c r="G527" t="s">
        <v>14</v>
      </c>
      <c r="H527">
        <v>63</v>
      </c>
      <c r="I527">
        <f t="shared" si="32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155.95180722891567</v>
      </c>
      <c r="G528" t="s">
        <v>20</v>
      </c>
      <c r="H528">
        <v>147</v>
      </c>
      <c r="I528">
        <f t="shared" si="32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99.619450317124731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80.300000000000011</v>
      </c>
      <c r="G530" t="s">
        <v>14</v>
      </c>
      <c r="H530">
        <v>80</v>
      </c>
      <c r="I530">
        <f t="shared" si="32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11.254901960784313</v>
      </c>
      <c r="G531" t="s">
        <v>14</v>
      </c>
      <c r="H531">
        <v>9</v>
      </c>
      <c r="I531">
        <f t="shared" si="32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91.740952380952379</v>
      </c>
      <c r="G532" t="s">
        <v>14</v>
      </c>
      <c r="H532">
        <v>1784</v>
      </c>
      <c r="I532">
        <f t="shared" si="32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95.521156936261391</v>
      </c>
      <c r="G533" t="s">
        <v>47</v>
      </c>
      <c r="H533">
        <v>3640</v>
      </c>
      <c r="I533">
        <f t="shared" si="32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502.87499999999994</v>
      </c>
      <c r="G534" t="s">
        <v>20</v>
      </c>
      <c r="H534">
        <v>126</v>
      </c>
      <c r="I534">
        <f t="shared" si="32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159.24394463667818</v>
      </c>
      <c r="G535" t="s">
        <v>20</v>
      </c>
      <c r="H535">
        <v>2218</v>
      </c>
      <c r="I535">
        <f t="shared" si="32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15.022446689113355</v>
      </c>
      <c r="G536" t="s">
        <v>14</v>
      </c>
      <c r="H536">
        <v>243</v>
      </c>
      <c r="I536">
        <f t="shared" si="32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482.03846153846149</v>
      </c>
      <c r="G537" t="s">
        <v>20</v>
      </c>
      <c r="H537">
        <v>202</v>
      </c>
      <c r="I537">
        <f t="shared" si="32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149.96938775510205</v>
      </c>
      <c r="G538" t="s">
        <v>20</v>
      </c>
      <c r="H538">
        <v>140</v>
      </c>
      <c r="I538">
        <f t="shared" si="32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117.22156398104266</v>
      </c>
      <c r="G539" t="s">
        <v>20</v>
      </c>
      <c r="H539">
        <v>1052</v>
      </c>
      <c r="I539">
        <f t="shared" si="32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37.695968274950431</v>
      </c>
      <c r="G540" t="s">
        <v>14</v>
      </c>
      <c r="H540">
        <v>1296</v>
      </c>
      <c r="I540">
        <f t="shared" si="32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72.653061224489804</v>
      </c>
      <c r="G541" t="s">
        <v>14</v>
      </c>
      <c r="H541">
        <v>77</v>
      </c>
      <c r="I541">
        <f t="shared" si="32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265.98113207547169</v>
      </c>
      <c r="G542" t="s">
        <v>20</v>
      </c>
      <c r="H542">
        <v>247</v>
      </c>
      <c r="I542">
        <f t="shared" si="32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24.205617977528089</v>
      </c>
      <c r="G543" t="s">
        <v>14</v>
      </c>
      <c r="H543">
        <v>395</v>
      </c>
      <c r="I543">
        <f t="shared" si="32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2.5064935064935066</v>
      </c>
      <c r="G544" t="s">
        <v>14</v>
      </c>
      <c r="H544">
        <v>49</v>
      </c>
      <c r="I544">
        <f t="shared" si="32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16.329799764428738</v>
      </c>
      <c r="G545" t="s">
        <v>14</v>
      </c>
      <c r="H545">
        <v>180</v>
      </c>
      <c r="I545">
        <f t="shared" si="32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276.5</v>
      </c>
      <c r="G546" t="s">
        <v>20</v>
      </c>
      <c r="H546">
        <v>84</v>
      </c>
      <c r="I546">
        <f t="shared" si="32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88.803571428571431</v>
      </c>
      <c r="G547" t="s">
        <v>14</v>
      </c>
      <c r="H547">
        <v>2690</v>
      </c>
      <c r="I547">
        <f t="shared" si="32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163.57142857142856</v>
      </c>
      <c r="G548" t="s">
        <v>20</v>
      </c>
      <c r="H548">
        <v>88</v>
      </c>
      <c r="I548">
        <f t="shared" si="32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270.91376701966715</v>
      </c>
      <c r="G550" t="s">
        <v>20</v>
      </c>
      <c r="H550">
        <v>2985</v>
      </c>
      <c r="I550">
        <f t="shared" si="32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284.21355932203392</v>
      </c>
      <c r="G551" t="s">
        <v>20</v>
      </c>
      <c r="H551">
        <v>762</v>
      </c>
      <c r="I551">
        <f t="shared" si="32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58.6329816768462</v>
      </c>
      <c r="G553" t="s">
        <v>14</v>
      </c>
      <c r="H553">
        <v>2779</v>
      </c>
      <c r="I553">
        <f t="shared" si="32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98.51111111111112</v>
      </c>
      <c r="G554" t="s">
        <v>14</v>
      </c>
      <c r="H554">
        <v>92</v>
      </c>
      <c r="I554">
        <f t="shared" si="32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43.975381008206334</v>
      </c>
      <c r="G555" t="s">
        <v>14</v>
      </c>
      <c r="H555">
        <v>1028</v>
      </c>
      <c r="I555">
        <f t="shared" si="32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151.66315789473683</v>
      </c>
      <c r="G556" t="s">
        <v>20</v>
      </c>
      <c r="H556">
        <v>554</v>
      </c>
      <c r="I556">
        <f t="shared" si="32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223.63492063492063</v>
      </c>
      <c r="G557" t="s">
        <v>20</v>
      </c>
      <c r="H557">
        <v>135</v>
      </c>
      <c r="I557">
        <f t="shared" si="32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239.75</v>
      </c>
      <c r="G558" t="s">
        <v>20</v>
      </c>
      <c r="H558">
        <v>122</v>
      </c>
      <c r="I558">
        <f t="shared" si="32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199.33333333333334</v>
      </c>
      <c r="G559" t="s">
        <v>20</v>
      </c>
      <c r="H559">
        <v>221</v>
      </c>
      <c r="I559">
        <f t="shared" si="32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137.34482758620689</v>
      </c>
      <c r="G560" t="s">
        <v>20</v>
      </c>
      <c r="H560">
        <v>126</v>
      </c>
      <c r="I560">
        <f t="shared" si="32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100.9696106362773</v>
      </c>
      <c r="G561" t="s">
        <v>20</v>
      </c>
      <c r="H561">
        <v>1022</v>
      </c>
      <c r="I561">
        <f t="shared" si="32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794.16</v>
      </c>
      <c r="G562" t="s">
        <v>20</v>
      </c>
      <c r="H562">
        <v>3177</v>
      </c>
      <c r="I562">
        <f t="shared" si="32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369.7</v>
      </c>
      <c r="G563" t="s">
        <v>20</v>
      </c>
      <c r="H563">
        <v>198</v>
      </c>
      <c r="I563">
        <f t="shared" si="32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12.818181818181817</v>
      </c>
      <c r="G564" t="s">
        <v>14</v>
      </c>
      <c r="H564">
        <v>26</v>
      </c>
      <c r="I564">
        <f t="shared" si="32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138.02702702702703</v>
      </c>
      <c r="G565" t="s">
        <v>20</v>
      </c>
      <c r="H565">
        <v>85</v>
      </c>
      <c r="I565">
        <f t="shared" si="32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83.813278008298752</v>
      </c>
      <c r="G566" t="s">
        <v>14</v>
      </c>
      <c r="H566">
        <v>1790</v>
      </c>
      <c r="I566">
        <f t="shared" si="32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204.60063224446787</v>
      </c>
      <c r="G567" t="s">
        <v>20</v>
      </c>
      <c r="H567">
        <v>3596</v>
      </c>
      <c r="I567">
        <f t="shared" si="32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44.344086021505376</v>
      </c>
      <c r="G568" t="s">
        <v>14</v>
      </c>
      <c r="H568">
        <v>37</v>
      </c>
      <c r="I568">
        <f t="shared" si="32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218.60294117647058</v>
      </c>
      <c r="G569" t="s">
        <v>20</v>
      </c>
      <c r="H569">
        <v>244</v>
      </c>
      <c r="I569">
        <f t="shared" si="32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186.03314917127071</v>
      </c>
      <c r="G570" t="s">
        <v>20</v>
      </c>
      <c r="H570">
        <v>5180</v>
      </c>
      <c r="I570">
        <f t="shared" si="32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237.33830845771143</v>
      </c>
      <c r="G571" t="s">
        <v>20</v>
      </c>
      <c r="H571">
        <v>589</v>
      </c>
      <c r="I571">
        <f t="shared" si="32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305.65384615384613</v>
      </c>
      <c r="G572" t="s">
        <v>20</v>
      </c>
      <c r="H572">
        <v>2725</v>
      </c>
      <c r="I572">
        <f t="shared" si="32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94.142857142857139</v>
      </c>
      <c r="G573" t="s">
        <v>14</v>
      </c>
      <c r="H573">
        <v>35</v>
      </c>
      <c r="I573">
        <f t="shared" si="32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54.400000000000006</v>
      </c>
      <c r="G574" t="s">
        <v>74</v>
      </c>
      <c r="H574">
        <v>94</v>
      </c>
      <c r="I574">
        <f t="shared" si="32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111.88059701492537</v>
      </c>
      <c r="G575" t="s">
        <v>20</v>
      </c>
      <c r="H575">
        <v>300</v>
      </c>
      <c r="I575">
        <f t="shared" si="32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369.14814814814815</v>
      </c>
      <c r="G576" t="s">
        <v>20</v>
      </c>
      <c r="H576">
        <v>144</v>
      </c>
      <c r="I576">
        <f t="shared" si="32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62.930372148859547</v>
      </c>
      <c r="G577" t="s">
        <v>14</v>
      </c>
      <c r="H577">
        <v>558</v>
      </c>
      <c r="I577">
        <f t="shared" si="32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64.927835051546396</v>
      </c>
      <c r="G578" t="s">
        <v>14</v>
      </c>
      <c r="H578">
        <v>64</v>
      </c>
      <c r="I578">
        <f t="shared" si="32"/>
        <v>98.40625</v>
      </c>
      <c r="J578" t="s">
        <v>21</v>
      </c>
      <c r="K578" t="s">
        <v>22</v>
      </c>
      <c r="L578">
        <v>1509512400</v>
      </c>
      <c r="M578" s="9">
        <f t="shared" si="33"/>
        <v>43040.208333333328</v>
      </c>
      <c r="N578">
        <v>1510984800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18.853658536585368</v>
      </c>
      <c r="G579" t="s">
        <v>74</v>
      </c>
      <c r="H579">
        <v>37</v>
      </c>
      <c r="I579">
        <f t="shared" ref="I579:I642" si="36">IFERROR(E579/H579, "0")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7">(((L579/60)/60)/24)+DATE(1970,1,1)</f>
        <v>40613.25</v>
      </c>
      <c r="N579">
        <v>1302066000</v>
      </c>
      <c r="O579" s="9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9" xml:space="preserve"> (E580/D580)*100</f>
        <v>16.754404145077721</v>
      </c>
      <c r="G580" t="s">
        <v>14</v>
      </c>
      <c r="H580">
        <v>245</v>
      </c>
      <c r="I580">
        <f t="shared" si="36"/>
        <v>65.991836734693877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9"/>
        <v>101.11290322580646</v>
      </c>
      <c r="G581" t="s">
        <v>20</v>
      </c>
      <c r="H581">
        <v>87</v>
      </c>
      <c r="I581">
        <f t="shared" si="36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341.5022831050228</v>
      </c>
      <c r="G582" t="s">
        <v>20</v>
      </c>
      <c r="H582">
        <v>3116</v>
      </c>
      <c r="I582">
        <f t="shared" si="36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64.016666666666666</v>
      </c>
      <c r="G583" t="s">
        <v>14</v>
      </c>
      <c r="H583">
        <v>71</v>
      </c>
      <c r="I583">
        <f t="shared" si="36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52.080459770114942</v>
      </c>
      <c r="G584" t="s">
        <v>14</v>
      </c>
      <c r="H584">
        <v>42</v>
      </c>
      <c r="I584">
        <f t="shared" si="36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322.40211640211641</v>
      </c>
      <c r="G585" t="s">
        <v>20</v>
      </c>
      <c r="H585">
        <v>909</v>
      </c>
      <c r="I585">
        <f t="shared" si="36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119.50810185185186</v>
      </c>
      <c r="G586" t="s">
        <v>20</v>
      </c>
      <c r="H586">
        <v>1613</v>
      </c>
      <c r="I586">
        <f t="shared" si="36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146.79775280898878</v>
      </c>
      <c r="G587" t="s">
        <v>20</v>
      </c>
      <c r="H587">
        <v>136</v>
      </c>
      <c r="I587">
        <f t="shared" si="36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950.57142857142856</v>
      </c>
      <c r="G588" t="s">
        <v>20</v>
      </c>
      <c r="H588">
        <v>130</v>
      </c>
      <c r="I588">
        <f t="shared" si="36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72.893617021276597</v>
      </c>
      <c r="G589" t="s">
        <v>14</v>
      </c>
      <c r="H589">
        <v>156</v>
      </c>
      <c r="I589">
        <f t="shared" si="36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79.008248730964468</v>
      </c>
      <c r="G590" t="s">
        <v>14</v>
      </c>
      <c r="H590">
        <v>1368</v>
      </c>
      <c r="I590">
        <f t="shared" si="36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64.721518987341781</v>
      </c>
      <c r="G591" t="s">
        <v>14</v>
      </c>
      <c r="H591">
        <v>102</v>
      </c>
      <c r="I591">
        <f t="shared" si="36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82.028169014084511</v>
      </c>
      <c r="G592" t="s">
        <v>14</v>
      </c>
      <c r="H592">
        <v>86</v>
      </c>
      <c r="I592">
        <f t="shared" si="36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1037.6666666666667</v>
      </c>
      <c r="G593" t="s">
        <v>20</v>
      </c>
      <c r="H593">
        <v>102</v>
      </c>
      <c r="I593">
        <f t="shared" si="36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12.910076530612244</v>
      </c>
      <c r="G594" t="s">
        <v>14</v>
      </c>
      <c r="H594">
        <v>253</v>
      </c>
      <c r="I594">
        <f t="shared" si="36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154.84210526315789</v>
      </c>
      <c r="G595" t="s">
        <v>20</v>
      </c>
      <c r="H595">
        <v>4006</v>
      </c>
      <c r="I595">
        <f t="shared" si="36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7.0991735537190088</v>
      </c>
      <c r="G596" t="s">
        <v>14</v>
      </c>
      <c r="H596">
        <v>157</v>
      </c>
      <c r="I596">
        <f t="shared" si="36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208.52773826458036</v>
      </c>
      <c r="G597" t="s">
        <v>20</v>
      </c>
      <c r="H597">
        <v>1629</v>
      </c>
      <c r="I597">
        <f t="shared" si="36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99.683544303797461</v>
      </c>
      <c r="G598" t="s">
        <v>14</v>
      </c>
      <c r="H598">
        <v>183</v>
      </c>
      <c r="I598">
        <f t="shared" si="36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201.59756097560978</v>
      </c>
      <c r="G599" t="s">
        <v>20</v>
      </c>
      <c r="H599">
        <v>2188</v>
      </c>
      <c r="I599">
        <f t="shared" si="36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162.09032258064516</v>
      </c>
      <c r="G600" t="s">
        <v>20</v>
      </c>
      <c r="H600">
        <v>2409</v>
      </c>
      <c r="I600">
        <f t="shared" si="36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</v>
      </c>
      <c r="G601" t="s">
        <v>14</v>
      </c>
      <c r="H601">
        <v>82</v>
      </c>
      <c r="I601">
        <f t="shared" si="36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206.63492063492063</v>
      </c>
      <c r="G603" t="s">
        <v>20</v>
      </c>
      <c r="H603">
        <v>194</v>
      </c>
      <c r="I603">
        <f t="shared" si="36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128.23628691983123</v>
      </c>
      <c r="G604" t="s">
        <v>20</v>
      </c>
      <c r="H604">
        <v>1140</v>
      </c>
      <c r="I604">
        <f t="shared" si="36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119.66037735849055</v>
      </c>
      <c r="G605" t="s">
        <v>20</v>
      </c>
      <c r="H605">
        <v>102</v>
      </c>
      <c r="I605">
        <f t="shared" si="36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170.73055242390078</v>
      </c>
      <c r="G606" t="s">
        <v>20</v>
      </c>
      <c r="H606">
        <v>2857</v>
      </c>
      <c r="I606">
        <f t="shared" si="36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187.21212121212122</v>
      </c>
      <c r="G607" t="s">
        <v>20</v>
      </c>
      <c r="H607">
        <v>107</v>
      </c>
      <c r="I607">
        <f t="shared" si="36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188.38235294117646</v>
      </c>
      <c r="G608" t="s">
        <v>20</v>
      </c>
      <c r="H608">
        <v>160</v>
      </c>
      <c r="I608">
        <f t="shared" si="36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131.29869186046511</v>
      </c>
      <c r="G609" t="s">
        <v>20</v>
      </c>
      <c r="H609">
        <v>2230</v>
      </c>
      <c r="I609">
        <f t="shared" si="36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283.97435897435901</v>
      </c>
      <c r="G610" t="s">
        <v>20</v>
      </c>
      <c r="H610">
        <v>316</v>
      </c>
      <c r="I610">
        <f t="shared" si="36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120.41999999999999</v>
      </c>
      <c r="G611" t="s">
        <v>20</v>
      </c>
      <c r="H611">
        <v>117</v>
      </c>
      <c r="I611">
        <f t="shared" si="36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419.0560747663551</v>
      </c>
      <c r="G612" t="s">
        <v>20</v>
      </c>
      <c r="H612">
        <v>6406</v>
      </c>
      <c r="I612">
        <f t="shared" si="36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13.853658536585368</v>
      </c>
      <c r="G613" t="s">
        <v>74</v>
      </c>
      <c r="H613">
        <v>15</v>
      </c>
      <c r="I613">
        <f t="shared" si="36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139.43548387096774</v>
      </c>
      <c r="G614" t="s">
        <v>20</v>
      </c>
      <c r="H614">
        <v>192</v>
      </c>
      <c r="I614">
        <f t="shared" si="36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174</v>
      </c>
      <c r="G615" t="s">
        <v>20</v>
      </c>
      <c r="H615">
        <v>26</v>
      </c>
      <c r="I615">
        <f t="shared" si="36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155.49056603773585</v>
      </c>
      <c r="G616" t="s">
        <v>20</v>
      </c>
      <c r="H616">
        <v>723</v>
      </c>
      <c r="I616">
        <f t="shared" si="36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170.44705882352943</v>
      </c>
      <c r="G617" t="s">
        <v>20</v>
      </c>
      <c r="H617">
        <v>170</v>
      </c>
      <c r="I617">
        <f t="shared" si="36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189.515625</v>
      </c>
      <c r="G618" t="s">
        <v>20</v>
      </c>
      <c r="H618">
        <v>238</v>
      </c>
      <c r="I618">
        <f t="shared" si="36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249.71428571428572</v>
      </c>
      <c r="G619" t="s">
        <v>20</v>
      </c>
      <c r="H619">
        <v>55</v>
      </c>
      <c r="I619">
        <f t="shared" si="36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48.860523665659613</v>
      </c>
      <c r="G620" t="s">
        <v>14</v>
      </c>
      <c r="H620">
        <v>1198</v>
      </c>
      <c r="I620">
        <f t="shared" si="36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28.461970393057683</v>
      </c>
      <c r="G621" t="s">
        <v>14</v>
      </c>
      <c r="H621">
        <v>648</v>
      </c>
      <c r="I621">
        <f t="shared" si="36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268.02325581395348</v>
      </c>
      <c r="G622" t="s">
        <v>20</v>
      </c>
      <c r="H622">
        <v>128</v>
      </c>
      <c r="I622">
        <f t="shared" si="36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619.80078125</v>
      </c>
      <c r="G623" t="s">
        <v>20</v>
      </c>
      <c r="H623">
        <v>2144</v>
      </c>
      <c r="I623">
        <f t="shared" si="36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3.1301587301587301</v>
      </c>
      <c r="G624" t="s">
        <v>14</v>
      </c>
      <c r="H624">
        <v>64</v>
      </c>
      <c r="I624">
        <f t="shared" si="36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159.92152704135739</v>
      </c>
      <c r="G625" t="s">
        <v>20</v>
      </c>
      <c r="H625">
        <v>2693</v>
      </c>
      <c r="I625">
        <f t="shared" si="36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279.39215686274508</v>
      </c>
      <c r="G626" t="s">
        <v>20</v>
      </c>
      <c r="H626">
        <v>432</v>
      </c>
      <c r="I626">
        <f t="shared" si="36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77.373333333333335</v>
      </c>
      <c r="G627" t="s">
        <v>14</v>
      </c>
      <c r="H627">
        <v>62</v>
      </c>
      <c r="I627">
        <f t="shared" si="36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206.32812500000003</v>
      </c>
      <c r="G628" t="s">
        <v>20</v>
      </c>
      <c r="H628">
        <v>189</v>
      </c>
      <c r="I628">
        <f t="shared" si="36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694.25</v>
      </c>
      <c r="G629" t="s">
        <v>20</v>
      </c>
      <c r="H629">
        <v>154</v>
      </c>
      <c r="I629">
        <f t="shared" si="36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151.78947368421052</v>
      </c>
      <c r="G630" t="s">
        <v>20</v>
      </c>
      <c r="H630">
        <v>96</v>
      </c>
      <c r="I630">
        <f t="shared" si="36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64.58207217694995</v>
      </c>
      <c r="G631" t="s">
        <v>14</v>
      </c>
      <c r="H631">
        <v>750</v>
      </c>
      <c r="I631">
        <f t="shared" si="36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62.873684210526314</v>
      </c>
      <c r="G632" t="s">
        <v>74</v>
      </c>
      <c r="H632">
        <v>87</v>
      </c>
      <c r="I632">
        <f t="shared" si="36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310.39864864864865</v>
      </c>
      <c r="G633" t="s">
        <v>20</v>
      </c>
      <c r="H633">
        <v>3063</v>
      </c>
      <c r="I633">
        <f t="shared" si="36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42.859916782246884</v>
      </c>
      <c r="G634" t="s">
        <v>47</v>
      </c>
      <c r="H634">
        <v>278</v>
      </c>
      <c r="I634">
        <f t="shared" si="36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83.119402985074629</v>
      </c>
      <c r="G635" t="s">
        <v>14</v>
      </c>
      <c r="H635">
        <v>105</v>
      </c>
      <c r="I635">
        <f t="shared" si="36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78.531302876480552</v>
      </c>
      <c r="G636" t="s">
        <v>74</v>
      </c>
      <c r="H636">
        <v>1658</v>
      </c>
      <c r="I636">
        <f t="shared" si="36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114.09352517985612</v>
      </c>
      <c r="G637" t="s">
        <v>20</v>
      </c>
      <c r="H637">
        <v>2266</v>
      </c>
      <c r="I637">
        <f t="shared" si="36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64.537683358624179</v>
      </c>
      <c r="G638" t="s">
        <v>14</v>
      </c>
      <c r="H638">
        <v>2604</v>
      </c>
      <c r="I638">
        <f t="shared" si="36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79.411764705882348</v>
      </c>
      <c r="G639" t="s">
        <v>14</v>
      </c>
      <c r="H639">
        <v>65</v>
      </c>
      <c r="I639">
        <f t="shared" si="36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11.419117647058824</v>
      </c>
      <c r="G640" t="s">
        <v>14</v>
      </c>
      <c r="H640">
        <v>94</v>
      </c>
      <c r="I640">
        <f t="shared" si="36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56.186046511627907</v>
      </c>
      <c r="G641" t="s">
        <v>47</v>
      </c>
      <c r="H641">
        <v>45</v>
      </c>
      <c r="I641">
        <f t="shared" si="36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16.501669449081803</v>
      </c>
      <c r="G642" t="s">
        <v>14</v>
      </c>
      <c r="H642">
        <v>257</v>
      </c>
      <c r="I642">
        <f t="shared" si="36"/>
        <v>76.922178988326849</v>
      </c>
      <c r="J642" t="s">
        <v>21</v>
      </c>
      <c r="K642" t="s">
        <v>22</v>
      </c>
      <c r="L642">
        <v>1453096800</v>
      </c>
      <c r="M642" s="9">
        <f t="shared" si="37"/>
        <v>42387.25</v>
      </c>
      <c r="N642">
        <v>1453356000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119.96808510638297</v>
      </c>
      <c r="G643" t="s">
        <v>20</v>
      </c>
      <c r="H643">
        <v>194</v>
      </c>
      <c r="I643">
        <f t="shared" ref="I643:I706" si="40">IFERROR(E643/H643, "0")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1">(((L643/60)/60)/24)+DATE(1970,1,1)</f>
        <v>42786.25</v>
      </c>
      <c r="N643">
        <v>1489986000</v>
      </c>
      <c r="O643" s="9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3" xml:space="preserve"> (E644/D644)*100</f>
        <v>145.45652173913044</v>
      </c>
      <c r="G644" t="s">
        <v>20</v>
      </c>
      <c r="H644">
        <v>129</v>
      </c>
      <c r="I644">
        <f t="shared" si="40"/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3"/>
        <v>221.38255033557047</v>
      </c>
      <c r="G645" t="s">
        <v>20</v>
      </c>
      <c r="H645">
        <v>375</v>
      </c>
      <c r="I645">
        <f t="shared" si="40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48.396694214876035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92.911504424778755</v>
      </c>
      <c r="G647" t="s">
        <v>14</v>
      </c>
      <c r="H647">
        <v>4697</v>
      </c>
      <c r="I647">
        <f t="shared" si="40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88.599797365754824</v>
      </c>
      <c r="G648" t="s">
        <v>14</v>
      </c>
      <c r="H648">
        <v>2915</v>
      </c>
      <c r="I648">
        <f t="shared" si="40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41.4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63.056795131845846</v>
      </c>
      <c r="G650" t="s">
        <v>74</v>
      </c>
      <c r="H650">
        <v>723</v>
      </c>
      <c r="I650">
        <f t="shared" si="40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48.482333607230892</v>
      </c>
      <c r="G651" t="s">
        <v>14</v>
      </c>
      <c r="H651">
        <v>602</v>
      </c>
      <c r="I651">
        <f t="shared" si="40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88.47941026944585</v>
      </c>
      <c r="G653" t="s">
        <v>14</v>
      </c>
      <c r="H653">
        <v>3868</v>
      </c>
      <c r="I653">
        <f t="shared" si="40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126.84</v>
      </c>
      <c r="G654" t="s">
        <v>20</v>
      </c>
      <c r="H654">
        <v>409</v>
      </c>
      <c r="I654">
        <f t="shared" si="40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2338.833333333333</v>
      </c>
      <c r="G655" t="s">
        <v>20</v>
      </c>
      <c r="H655">
        <v>234</v>
      </c>
      <c r="I655">
        <f t="shared" si="40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508.38857142857148</v>
      </c>
      <c r="G656" t="s">
        <v>20</v>
      </c>
      <c r="H656">
        <v>3016</v>
      </c>
      <c r="I656">
        <f t="shared" si="40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191.47826086956522</v>
      </c>
      <c r="G657" t="s">
        <v>20</v>
      </c>
      <c r="H657">
        <v>264</v>
      </c>
      <c r="I657">
        <f t="shared" si="40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42.127533783783782</v>
      </c>
      <c r="G658" t="s">
        <v>14</v>
      </c>
      <c r="H658">
        <v>504</v>
      </c>
      <c r="I658">
        <f t="shared" si="40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</v>
      </c>
      <c r="G659" t="s">
        <v>14</v>
      </c>
      <c r="H659">
        <v>14</v>
      </c>
      <c r="I659">
        <f t="shared" si="40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60.064638783269963</v>
      </c>
      <c r="G660" t="s">
        <v>74</v>
      </c>
      <c r="H660">
        <v>390</v>
      </c>
      <c r="I660">
        <f t="shared" si="40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47.232808616404313</v>
      </c>
      <c r="G661" t="s">
        <v>14</v>
      </c>
      <c r="H661">
        <v>750</v>
      </c>
      <c r="I661">
        <f t="shared" si="40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81.736263736263737</v>
      </c>
      <c r="G662" t="s">
        <v>14</v>
      </c>
      <c r="H662">
        <v>77</v>
      </c>
      <c r="I662">
        <f t="shared" si="40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54.187265917603</v>
      </c>
      <c r="G663" t="s">
        <v>14</v>
      </c>
      <c r="H663">
        <v>752</v>
      </c>
      <c r="I663">
        <f t="shared" si="40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97.868131868131869</v>
      </c>
      <c r="G664" t="s">
        <v>14</v>
      </c>
      <c r="H664">
        <v>131</v>
      </c>
      <c r="I664">
        <f t="shared" si="40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77.239999999999995</v>
      </c>
      <c r="G665" t="s">
        <v>14</v>
      </c>
      <c r="H665">
        <v>87</v>
      </c>
      <c r="I665">
        <f t="shared" si="40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33.464735516372798</v>
      </c>
      <c r="G666" t="s">
        <v>14</v>
      </c>
      <c r="H666">
        <v>1063</v>
      </c>
      <c r="I666">
        <f t="shared" si="40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239.58823529411765</v>
      </c>
      <c r="G667" t="s">
        <v>20</v>
      </c>
      <c r="H667">
        <v>272</v>
      </c>
      <c r="I667">
        <f t="shared" si="40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64.032258064516128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176.15942028985506</v>
      </c>
      <c r="G669" t="s">
        <v>20</v>
      </c>
      <c r="H669">
        <v>419</v>
      </c>
      <c r="I669">
        <f t="shared" si="40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20.33818181818182</v>
      </c>
      <c r="G670" t="s">
        <v>14</v>
      </c>
      <c r="H670">
        <v>76</v>
      </c>
      <c r="I670">
        <f t="shared" si="40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358.64754098360658</v>
      </c>
      <c r="G671" t="s">
        <v>20</v>
      </c>
      <c r="H671">
        <v>1621</v>
      </c>
      <c r="I671">
        <f t="shared" si="40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468.85802469135803</v>
      </c>
      <c r="G672" t="s">
        <v>20</v>
      </c>
      <c r="H672">
        <v>1101</v>
      </c>
      <c r="I672">
        <f t="shared" si="40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122.05635245901641</v>
      </c>
      <c r="G673" t="s">
        <v>20</v>
      </c>
      <c r="H673">
        <v>1073</v>
      </c>
      <c r="I673">
        <f t="shared" si="40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55.931783729156137</v>
      </c>
      <c r="G674" t="s">
        <v>14</v>
      </c>
      <c r="H674">
        <v>4428</v>
      </c>
      <c r="I674">
        <f t="shared" si="40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43.660714285714285</v>
      </c>
      <c r="G675" t="s">
        <v>14</v>
      </c>
      <c r="H675">
        <v>58</v>
      </c>
      <c r="I675">
        <f t="shared" si="40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33.53837141183363</v>
      </c>
      <c r="G676" t="s">
        <v>74</v>
      </c>
      <c r="H676">
        <v>1218</v>
      </c>
      <c r="I676">
        <f t="shared" si="40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122.97938144329896</v>
      </c>
      <c r="G677" t="s">
        <v>20</v>
      </c>
      <c r="H677">
        <v>331</v>
      </c>
      <c r="I677">
        <f t="shared" si="40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189.74959871589084</v>
      </c>
      <c r="G678" t="s">
        <v>20</v>
      </c>
      <c r="H678">
        <v>1170</v>
      </c>
      <c r="I678">
        <f t="shared" si="40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83.622641509433961</v>
      </c>
      <c r="G679" t="s">
        <v>14</v>
      </c>
      <c r="H679">
        <v>111</v>
      </c>
      <c r="I679">
        <f t="shared" si="40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17.968844221105527</v>
      </c>
      <c r="G680" t="s">
        <v>74</v>
      </c>
      <c r="H680">
        <v>215</v>
      </c>
      <c r="I680">
        <f t="shared" si="40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1036.5</v>
      </c>
      <c r="G681" t="s">
        <v>20</v>
      </c>
      <c r="H681">
        <v>363</v>
      </c>
      <c r="I681">
        <f t="shared" si="40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97.405219780219781</v>
      </c>
      <c r="G682" t="s">
        <v>14</v>
      </c>
      <c r="H682">
        <v>2955</v>
      </c>
      <c r="I682">
        <f t="shared" si="40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86.386203150461711</v>
      </c>
      <c r="G683" t="s">
        <v>14</v>
      </c>
      <c r="H683">
        <v>1657</v>
      </c>
      <c r="I683">
        <f t="shared" si="40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150.16666666666666</v>
      </c>
      <c r="G684" t="s">
        <v>20</v>
      </c>
      <c r="H684">
        <v>103</v>
      </c>
      <c r="I684">
        <f t="shared" si="40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358.43478260869563</v>
      </c>
      <c r="G685" t="s">
        <v>20</v>
      </c>
      <c r="H685">
        <v>147</v>
      </c>
      <c r="I685">
        <f t="shared" si="40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542.85714285714289</v>
      </c>
      <c r="G686" t="s">
        <v>20</v>
      </c>
      <c r="H686">
        <v>110</v>
      </c>
      <c r="I686">
        <f t="shared" si="40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67.500714285714281</v>
      </c>
      <c r="G687" t="s">
        <v>14</v>
      </c>
      <c r="H687">
        <v>926</v>
      </c>
      <c r="I687">
        <f t="shared" si="40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191.74666666666667</v>
      </c>
      <c r="G688" t="s">
        <v>20</v>
      </c>
      <c r="H688">
        <v>134</v>
      </c>
      <c r="I688">
        <f t="shared" si="40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932</v>
      </c>
      <c r="G689" t="s">
        <v>20</v>
      </c>
      <c r="H689">
        <v>269</v>
      </c>
      <c r="I689">
        <f t="shared" si="40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429.27586206896552</v>
      </c>
      <c r="G690" t="s">
        <v>20</v>
      </c>
      <c r="H690">
        <v>175</v>
      </c>
      <c r="I690">
        <f t="shared" si="40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100.65753424657535</v>
      </c>
      <c r="G691" t="s">
        <v>20</v>
      </c>
      <c r="H691">
        <v>69</v>
      </c>
      <c r="I691">
        <f t="shared" si="40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226.61111111111109</v>
      </c>
      <c r="G692" t="s">
        <v>20</v>
      </c>
      <c r="H692">
        <v>190</v>
      </c>
      <c r="I692">
        <f t="shared" si="40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142.38</v>
      </c>
      <c r="G693" t="s">
        <v>20</v>
      </c>
      <c r="H693">
        <v>237</v>
      </c>
      <c r="I693">
        <f t="shared" si="40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90.633333333333326</v>
      </c>
      <c r="G694" t="s">
        <v>14</v>
      </c>
      <c r="H694">
        <v>77</v>
      </c>
      <c r="I694">
        <f t="shared" si="40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63.966740576496676</v>
      </c>
      <c r="G695" t="s">
        <v>14</v>
      </c>
      <c r="H695">
        <v>1748</v>
      </c>
      <c r="I695">
        <f t="shared" si="40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84.131868131868131</v>
      </c>
      <c r="G696" t="s">
        <v>14</v>
      </c>
      <c r="H696">
        <v>79</v>
      </c>
      <c r="I696">
        <f t="shared" si="40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133.93478260869566</v>
      </c>
      <c r="G697" t="s">
        <v>20</v>
      </c>
      <c r="H697">
        <v>196</v>
      </c>
      <c r="I697">
        <f t="shared" si="40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59.042047531992694</v>
      </c>
      <c r="G698" t="s">
        <v>14</v>
      </c>
      <c r="H698">
        <v>889</v>
      </c>
      <c r="I698">
        <f t="shared" si="40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152.80062063615205</v>
      </c>
      <c r="G699" t="s">
        <v>20</v>
      </c>
      <c r="H699">
        <v>7295</v>
      </c>
      <c r="I699">
        <f t="shared" si="40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446.69121140142522</v>
      </c>
      <c r="G700" t="s">
        <v>20</v>
      </c>
      <c r="H700">
        <v>2893</v>
      </c>
      <c r="I700">
        <f t="shared" si="40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84.391891891891888</v>
      </c>
      <c r="G701" t="s">
        <v>14</v>
      </c>
      <c r="H701">
        <v>56</v>
      </c>
      <c r="I701">
        <f t="shared" si="40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175.02692307692308</v>
      </c>
      <c r="G703" t="s">
        <v>20</v>
      </c>
      <c r="H703">
        <v>820</v>
      </c>
      <c r="I703">
        <f t="shared" si="40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54.137931034482754</v>
      </c>
      <c r="G704" t="s">
        <v>14</v>
      </c>
      <c r="H704">
        <v>83</v>
      </c>
      <c r="I704">
        <f t="shared" si="40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311.87381703470032</v>
      </c>
      <c r="G705" t="s">
        <v>20</v>
      </c>
      <c r="H705">
        <v>2038</v>
      </c>
      <c r="I705">
        <f t="shared" si="40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122.78160919540231</v>
      </c>
      <c r="G706" t="s">
        <v>20</v>
      </c>
      <c r="H706">
        <v>116</v>
      </c>
      <c r="I706">
        <f t="shared" si="40"/>
        <v>92.08620689655173</v>
      </c>
      <c r="J706" t="s">
        <v>21</v>
      </c>
      <c r="K706" t="s">
        <v>22</v>
      </c>
      <c r="L706">
        <v>1467608400</v>
      </c>
      <c r="M706" s="9">
        <f t="shared" si="41"/>
        <v>42555.208333333328</v>
      </c>
      <c r="N706">
        <v>1468904400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99.026517383618156</v>
      </c>
      <c r="G707" t="s">
        <v>14</v>
      </c>
      <c r="H707">
        <v>2025</v>
      </c>
      <c r="I707">
        <f t="shared" ref="I707:I770" si="44">IFERROR(E707/H707, "0")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5">(((L707/60)/60)/24)+DATE(1970,1,1)</f>
        <v>41619.25</v>
      </c>
      <c r="N707">
        <v>1387087200</v>
      </c>
      <c r="O707" s="9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7" xml:space="preserve"> (E708/D708)*100</f>
        <v>127.84686346863469</v>
      </c>
      <c r="G708" t="s">
        <v>20</v>
      </c>
      <c r="H708">
        <v>1345</v>
      </c>
      <c r="I708">
        <f t="shared" si="44"/>
        <v>103.03791821561339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7"/>
        <v>158.61643835616439</v>
      </c>
      <c r="G709" t="s">
        <v>20</v>
      </c>
      <c r="H709">
        <v>168</v>
      </c>
      <c r="I709">
        <f t="shared" si="44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707.05882352941171</v>
      </c>
      <c r="G710" t="s">
        <v>20</v>
      </c>
      <c r="H710">
        <v>137</v>
      </c>
      <c r="I710">
        <f t="shared" si="44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142.38775510204081</v>
      </c>
      <c r="G711" t="s">
        <v>20</v>
      </c>
      <c r="H711">
        <v>186</v>
      </c>
      <c r="I711">
        <f t="shared" si="44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147.86046511627907</v>
      </c>
      <c r="G712" t="s">
        <v>20</v>
      </c>
      <c r="H712">
        <v>125</v>
      </c>
      <c r="I712">
        <f t="shared" si="44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20.322580645161288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1840.625</v>
      </c>
      <c r="G714" t="s">
        <v>20</v>
      </c>
      <c r="H714">
        <v>202</v>
      </c>
      <c r="I714">
        <f t="shared" si="44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161.94202898550725</v>
      </c>
      <c r="G715" t="s">
        <v>20</v>
      </c>
      <c r="H715">
        <v>103</v>
      </c>
      <c r="I715">
        <f t="shared" si="44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472.82077922077923</v>
      </c>
      <c r="G716" t="s">
        <v>20</v>
      </c>
      <c r="H716">
        <v>1785</v>
      </c>
      <c r="I716">
        <f t="shared" si="44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24.466101694915253</v>
      </c>
      <c r="G717" t="s">
        <v>14</v>
      </c>
      <c r="H717">
        <v>656</v>
      </c>
      <c r="I717">
        <f t="shared" si="44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517.65</v>
      </c>
      <c r="G718" t="s">
        <v>20</v>
      </c>
      <c r="H718">
        <v>157</v>
      </c>
      <c r="I718">
        <f t="shared" si="44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247.64285714285714</v>
      </c>
      <c r="G719" t="s">
        <v>20</v>
      </c>
      <c r="H719">
        <v>555</v>
      </c>
      <c r="I719">
        <f t="shared" si="44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100.20481927710843</v>
      </c>
      <c r="G720" t="s">
        <v>20</v>
      </c>
      <c r="H720">
        <v>297</v>
      </c>
      <c r="I720">
        <f t="shared" si="44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153</v>
      </c>
      <c r="G721" t="s">
        <v>20</v>
      </c>
      <c r="H721">
        <v>123</v>
      </c>
      <c r="I721">
        <f t="shared" si="44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37.091954022988503</v>
      </c>
      <c r="G722" t="s">
        <v>74</v>
      </c>
      <c r="H722">
        <v>38</v>
      </c>
      <c r="I722">
        <f t="shared" si="44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4.392394822006473</v>
      </c>
      <c r="G723" t="s">
        <v>74</v>
      </c>
      <c r="H723">
        <v>60</v>
      </c>
      <c r="I723">
        <f t="shared" si="44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156.50721649484535</v>
      </c>
      <c r="G724" t="s">
        <v>20</v>
      </c>
      <c r="H724">
        <v>3036</v>
      </c>
      <c r="I724">
        <f t="shared" si="44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270.40816326530609</v>
      </c>
      <c r="G725" t="s">
        <v>20</v>
      </c>
      <c r="H725">
        <v>144</v>
      </c>
      <c r="I725">
        <f t="shared" si="44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134.05952380952382</v>
      </c>
      <c r="G726" t="s">
        <v>20</v>
      </c>
      <c r="H726">
        <v>121</v>
      </c>
      <c r="I726">
        <f t="shared" si="44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50.398033126293996</v>
      </c>
      <c r="G727" t="s">
        <v>14</v>
      </c>
      <c r="H727">
        <v>1596</v>
      </c>
      <c r="I727">
        <f t="shared" si="44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88.815837937384899</v>
      </c>
      <c r="G728" t="s">
        <v>74</v>
      </c>
      <c r="H728">
        <v>524</v>
      </c>
      <c r="I728">
        <f t="shared" si="44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165</v>
      </c>
      <c r="G729" t="s">
        <v>20</v>
      </c>
      <c r="H729">
        <v>181</v>
      </c>
      <c r="I729">
        <f t="shared" si="44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17.5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185.66071428571428</v>
      </c>
      <c r="G731" t="s">
        <v>20</v>
      </c>
      <c r="H731">
        <v>122</v>
      </c>
      <c r="I731">
        <f t="shared" si="44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412.6631944444444</v>
      </c>
      <c r="G732" t="s">
        <v>20</v>
      </c>
      <c r="H732">
        <v>1071</v>
      </c>
      <c r="I732">
        <f t="shared" si="44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90.25</v>
      </c>
      <c r="G733" t="s">
        <v>74</v>
      </c>
      <c r="H733">
        <v>219</v>
      </c>
      <c r="I733">
        <f t="shared" si="44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91.984615384615381</v>
      </c>
      <c r="G734" t="s">
        <v>14</v>
      </c>
      <c r="H734">
        <v>1121</v>
      </c>
      <c r="I734">
        <f t="shared" si="44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527.00632911392404</v>
      </c>
      <c r="G735" t="s">
        <v>20</v>
      </c>
      <c r="H735">
        <v>980</v>
      </c>
      <c r="I735">
        <f t="shared" si="44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319.14285714285711</v>
      </c>
      <c r="G736" t="s">
        <v>20</v>
      </c>
      <c r="H736">
        <v>536</v>
      </c>
      <c r="I736">
        <f t="shared" si="44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354.18867924528303</v>
      </c>
      <c r="G737" t="s">
        <v>20</v>
      </c>
      <c r="H737">
        <v>1991</v>
      </c>
      <c r="I737">
        <f t="shared" si="44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32.896103896103895</v>
      </c>
      <c r="G738" t="s">
        <v>74</v>
      </c>
      <c r="H738">
        <v>29</v>
      </c>
      <c r="I738">
        <f t="shared" si="44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135.8918918918919</v>
      </c>
      <c r="G739" t="s">
        <v>20</v>
      </c>
      <c r="H739">
        <v>180</v>
      </c>
      <c r="I739">
        <f t="shared" si="44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2.0843373493975905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61</v>
      </c>
      <c r="G741" t="s">
        <v>14</v>
      </c>
      <c r="H741">
        <v>191</v>
      </c>
      <c r="I741">
        <f t="shared" si="44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30.037735849056602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1179.1666666666665</v>
      </c>
      <c r="G743" t="s">
        <v>20</v>
      </c>
      <c r="H743">
        <v>130</v>
      </c>
      <c r="I743">
        <f t="shared" si="44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1126.0833333333335</v>
      </c>
      <c r="G744" t="s">
        <v>20</v>
      </c>
      <c r="H744">
        <v>122</v>
      </c>
      <c r="I744">
        <f t="shared" si="44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12.923076923076923</v>
      </c>
      <c r="G745" t="s">
        <v>14</v>
      </c>
      <c r="H745">
        <v>17</v>
      </c>
      <c r="I745">
        <f t="shared" si="44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712</v>
      </c>
      <c r="G746" t="s">
        <v>20</v>
      </c>
      <c r="H746">
        <v>140</v>
      </c>
      <c r="I746">
        <f t="shared" si="44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30.304347826086957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212.50896057347671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228.85714285714286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34.959979476654695</v>
      </c>
      <c r="G750" t="s">
        <v>74</v>
      </c>
      <c r="H750">
        <v>614</v>
      </c>
      <c r="I750">
        <f t="shared" si="44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157.29069767441862</v>
      </c>
      <c r="G751" t="s">
        <v>20</v>
      </c>
      <c r="H751">
        <v>366</v>
      </c>
      <c r="I751">
        <f t="shared" si="44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232.30555555555554</v>
      </c>
      <c r="G753" t="s">
        <v>20</v>
      </c>
      <c r="H753">
        <v>270</v>
      </c>
      <c r="I753">
        <f t="shared" si="44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92.448275862068968</v>
      </c>
      <c r="G754" t="s">
        <v>74</v>
      </c>
      <c r="H754">
        <v>114</v>
      </c>
      <c r="I754">
        <f t="shared" si="44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256.70212765957444</v>
      </c>
      <c r="G755" t="s">
        <v>20</v>
      </c>
      <c r="H755">
        <v>137</v>
      </c>
      <c r="I755">
        <f t="shared" si="44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168.47017045454547</v>
      </c>
      <c r="G756" t="s">
        <v>20</v>
      </c>
      <c r="H756">
        <v>3205</v>
      </c>
      <c r="I756">
        <f t="shared" si="44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166.57777777777778</v>
      </c>
      <c r="G757" t="s">
        <v>20</v>
      </c>
      <c r="H757">
        <v>288</v>
      </c>
      <c r="I757">
        <f t="shared" si="44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772.07692307692309</v>
      </c>
      <c r="G758" t="s">
        <v>20</v>
      </c>
      <c r="H758">
        <v>148</v>
      </c>
      <c r="I758">
        <f t="shared" si="44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406.85714285714283</v>
      </c>
      <c r="G759" t="s">
        <v>20</v>
      </c>
      <c r="H759">
        <v>114</v>
      </c>
      <c r="I759">
        <f t="shared" si="44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564.20608108108115</v>
      </c>
      <c r="G760" t="s">
        <v>20</v>
      </c>
      <c r="H760">
        <v>1518</v>
      </c>
      <c r="I760">
        <f t="shared" si="44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68.426865671641792</v>
      </c>
      <c r="G761" t="s">
        <v>14</v>
      </c>
      <c r="H761">
        <v>1274</v>
      </c>
      <c r="I761">
        <f t="shared" si="44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34.351966873706004</v>
      </c>
      <c r="G762" t="s">
        <v>14</v>
      </c>
      <c r="H762">
        <v>210</v>
      </c>
      <c r="I762">
        <f t="shared" si="44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655.4545454545455</v>
      </c>
      <c r="G763" t="s">
        <v>20</v>
      </c>
      <c r="H763">
        <v>166</v>
      </c>
      <c r="I763">
        <f t="shared" si="44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177.25714285714284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113.17857142857144</v>
      </c>
      <c r="G765" t="s">
        <v>20</v>
      </c>
      <c r="H765">
        <v>235</v>
      </c>
      <c r="I765">
        <f t="shared" si="44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728.18181818181824</v>
      </c>
      <c r="G766" t="s">
        <v>20</v>
      </c>
      <c r="H766">
        <v>148</v>
      </c>
      <c r="I766">
        <f t="shared" si="44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208.33333333333334</v>
      </c>
      <c r="G767" t="s">
        <v>20</v>
      </c>
      <c r="H767">
        <v>198</v>
      </c>
      <c r="I767">
        <f t="shared" si="44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31.171232876712331</v>
      </c>
      <c r="G768" t="s">
        <v>14</v>
      </c>
      <c r="H768">
        <v>248</v>
      </c>
      <c r="I768">
        <f t="shared" si="44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56.967078189300416</v>
      </c>
      <c r="G769" t="s">
        <v>14</v>
      </c>
      <c r="H769">
        <v>513</v>
      </c>
      <c r="I769">
        <f t="shared" si="44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 s="9">
        <f t="shared" si="45"/>
        <v>41619.25</v>
      </c>
      <c r="N770">
        <v>1388037600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86.867834394904463</v>
      </c>
      <c r="G771" t="s">
        <v>14</v>
      </c>
      <c r="H771">
        <v>3410</v>
      </c>
      <c r="I771">
        <f t="shared" ref="I771:I834" si="48">IFERROR(E771/H771, "0")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49">(((L771/60)/60)/24)+DATE(1970,1,1)</f>
        <v>41501.208333333336</v>
      </c>
      <c r="N771">
        <v>1378789200</v>
      </c>
      <c r="O771" s="9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1" xml:space="preserve"> (E772/D772)*100</f>
        <v>270.74418604651163</v>
      </c>
      <c r="G772" t="s">
        <v>20</v>
      </c>
      <c r="H772">
        <v>216</v>
      </c>
      <c r="I772">
        <f t="shared" si="48"/>
        <v>53.898148148148145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1"/>
        <v>49.446428571428569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113.3596256684492</v>
      </c>
      <c r="G774" t="s">
        <v>20</v>
      </c>
      <c r="H774">
        <v>5139</v>
      </c>
      <c r="I774">
        <f t="shared" si="48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190.55555555555554</v>
      </c>
      <c r="G775" t="s">
        <v>20</v>
      </c>
      <c r="H775">
        <v>2353</v>
      </c>
      <c r="I775">
        <f t="shared" si="48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135.5</v>
      </c>
      <c r="G776" t="s">
        <v>20</v>
      </c>
      <c r="H776">
        <v>78</v>
      </c>
      <c r="I776">
        <f t="shared" si="48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10.297872340425531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65.544223826714799</v>
      </c>
      <c r="G778" t="s">
        <v>14</v>
      </c>
      <c r="H778">
        <v>2201</v>
      </c>
      <c r="I778">
        <f t="shared" si="48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49.026652452025587</v>
      </c>
      <c r="G779" t="s">
        <v>14</v>
      </c>
      <c r="H779">
        <v>676</v>
      </c>
      <c r="I779">
        <f t="shared" si="48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787.92307692307691</v>
      </c>
      <c r="G780" t="s">
        <v>20</v>
      </c>
      <c r="H780">
        <v>174</v>
      </c>
      <c r="I780">
        <f t="shared" si="48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80.306347746090154</v>
      </c>
      <c r="G781" t="s">
        <v>14</v>
      </c>
      <c r="H781">
        <v>831</v>
      </c>
      <c r="I781">
        <f t="shared" si="48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106.29411764705883</v>
      </c>
      <c r="G782" t="s">
        <v>20</v>
      </c>
      <c r="H782">
        <v>164</v>
      </c>
      <c r="I782">
        <f t="shared" si="48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50.735632183908038</v>
      </c>
      <c r="G783" t="s">
        <v>74</v>
      </c>
      <c r="H783">
        <v>56</v>
      </c>
      <c r="I783">
        <f t="shared" si="48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215.31372549019611</v>
      </c>
      <c r="G784" t="s">
        <v>20</v>
      </c>
      <c r="H784">
        <v>161</v>
      </c>
      <c r="I784">
        <f t="shared" si="48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141.22972972972974</v>
      </c>
      <c r="G785" t="s">
        <v>20</v>
      </c>
      <c r="H785">
        <v>138</v>
      </c>
      <c r="I785">
        <f t="shared" si="48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115.33745781777279</v>
      </c>
      <c r="G786" t="s">
        <v>20</v>
      </c>
      <c r="H786">
        <v>3308</v>
      </c>
      <c r="I786">
        <f t="shared" si="48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193.11940298507463</v>
      </c>
      <c r="G787" t="s">
        <v>20</v>
      </c>
      <c r="H787">
        <v>127</v>
      </c>
      <c r="I787">
        <f t="shared" si="48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729.73333333333335</v>
      </c>
      <c r="G788" t="s">
        <v>20</v>
      </c>
      <c r="H788">
        <v>207</v>
      </c>
      <c r="I788">
        <f t="shared" si="48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99.66339869281046</v>
      </c>
      <c r="G789" t="s">
        <v>14</v>
      </c>
      <c r="H789">
        <v>859</v>
      </c>
      <c r="I789">
        <f t="shared" si="48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88.166666666666671</v>
      </c>
      <c r="G790" t="s">
        <v>47</v>
      </c>
      <c r="H790">
        <v>31</v>
      </c>
      <c r="I790">
        <f t="shared" si="48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37.233333333333334</v>
      </c>
      <c r="G791" t="s">
        <v>14</v>
      </c>
      <c r="H791">
        <v>45</v>
      </c>
      <c r="I791">
        <f t="shared" si="48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30.540075309306079</v>
      </c>
      <c r="G792" t="s">
        <v>74</v>
      </c>
      <c r="H792">
        <v>1113</v>
      </c>
      <c r="I792">
        <f t="shared" si="48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25.714285714285712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34</v>
      </c>
      <c r="G794" t="s">
        <v>14</v>
      </c>
      <c r="H794">
        <v>7</v>
      </c>
      <c r="I794">
        <f t="shared" si="48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1185.909090909091</v>
      </c>
      <c r="G795" t="s">
        <v>20</v>
      </c>
      <c r="H795">
        <v>181</v>
      </c>
      <c r="I795">
        <f t="shared" si="48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125.39393939393939</v>
      </c>
      <c r="G796" t="s">
        <v>20</v>
      </c>
      <c r="H796">
        <v>110</v>
      </c>
      <c r="I796">
        <f t="shared" si="48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14.394366197183098</v>
      </c>
      <c r="G797" t="s">
        <v>14</v>
      </c>
      <c r="H797">
        <v>31</v>
      </c>
      <c r="I797">
        <f t="shared" si="48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54.807692307692314</v>
      </c>
      <c r="G798" t="s">
        <v>14</v>
      </c>
      <c r="H798">
        <v>78</v>
      </c>
      <c r="I798">
        <f t="shared" si="48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109.63157894736841</v>
      </c>
      <c r="G799" t="s">
        <v>20</v>
      </c>
      <c r="H799">
        <v>185</v>
      </c>
      <c r="I799">
        <f t="shared" si="48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188.47058823529412</v>
      </c>
      <c r="G800" t="s">
        <v>20</v>
      </c>
      <c r="H800">
        <v>121</v>
      </c>
      <c r="I800">
        <f t="shared" si="48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87.008284023668637</v>
      </c>
      <c r="G801" t="s">
        <v>14</v>
      </c>
      <c r="H801">
        <v>1225</v>
      </c>
      <c r="I801">
        <f t="shared" si="48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202.9130434782609</v>
      </c>
      <c r="G803" t="s">
        <v>20</v>
      </c>
      <c r="H803">
        <v>106</v>
      </c>
      <c r="I803">
        <f t="shared" si="48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197.03225806451613</v>
      </c>
      <c r="G804" t="s">
        <v>20</v>
      </c>
      <c r="H804">
        <v>142</v>
      </c>
      <c r="I804">
        <f t="shared" si="48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107</v>
      </c>
      <c r="G805" t="s">
        <v>20</v>
      </c>
      <c r="H805">
        <v>233</v>
      </c>
      <c r="I805">
        <f t="shared" si="48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268.73076923076923</v>
      </c>
      <c r="G806" t="s">
        <v>20</v>
      </c>
      <c r="H806">
        <v>218</v>
      </c>
      <c r="I806">
        <f t="shared" si="48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50.845360824742272</v>
      </c>
      <c r="G807" t="s">
        <v>14</v>
      </c>
      <c r="H807">
        <v>67</v>
      </c>
      <c r="I807">
        <f t="shared" si="48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1180.2857142857142</v>
      </c>
      <c r="G808" t="s">
        <v>20</v>
      </c>
      <c r="H808">
        <v>76</v>
      </c>
      <c r="I808">
        <f t="shared" si="48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264</v>
      </c>
      <c r="G809" t="s">
        <v>20</v>
      </c>
      <c r="H809">
        <v>43</v>
      </c>
      <c r="I809">
        <f t="shared" si="48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30.44230769230769</v>
      </c>
      <c r="G810" t="s">
        <v>14</v>
      </c>
      <c r="H810">
        <v>19</v>
      </c>
      <c r="I810">
        <f t="shared" si="48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62.880681818181813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193.125</v>
      </c>
      <c r="G812" t="s">
        <v>20</v>
      </c>
      <c r="H812">
        <v>221</v>
      </c>
      <c r="I812">
        <f t="shared" si="48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77.102702702702715</v>
      </c>
      <c r="G813" t="s">
        <v>14</v>
      </c>
      <c r="H813">
        <v>679</v>
      </c>
      <c r="I813">
        <f t="shared" si="48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225.52763819095478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239.40625</v>
      </c>
      <c r="G815" t="s">
        <v>20</v>
      </c>
      <c r="H815">
        <v>68</v>
      </c>
      <c r="I815">
        <f t="shared" si="48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92.1875</v>
      </c>
      <c r="G816" t="s">
        <v>14</v>
      </c>
      <c r="H816">
        <v>36</v>
      </c>
      <c r="I816">
        <f t="shared" si="48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130.23333333333335</v>
      </c>
      <c r="G817" t="s">
        <v>20</v>
      </c>
      <c r="H817">
        <v>183</v>
      </c>
      <c r="I817">
        <f t="shared" si="48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615.21739130434787</v>
      </c>
      <c r="G818" t="s">
        <v>20</v>
      </c>
      <c r="H818">
        <v>133</v>
      </c>
      <c r="I818">
        <f t="shared" si="48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368.79532163742692</v>
      </c>
      <c r="G819" t="s">
        <v>20</v>
      </c>
      <c r="H819">
        <v>2489</v>
      </c>
      <c r="I819">
        <f t="shared" si="48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1094.8571428571429</v>
      </c>
      <c r="G820" t="s">
        <v>20</v>
      </c>
      <c r="H820">
        <v>69</v>
      </c>
      <c r="I820">
        <f t="shared" si="48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50.662921348314605</v>
      </c>
      <c r="G821" t="s">
        <v>14</v>
      </c>
      <c r="H821">
        <v>47</v>
      </c>
      <c r="I821">
        <f t="shared" si="48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800.6</v>
      </c>
      <c r="G822" t="s">
        <v>20</v>
      </c>
      <c r="H822">
        <v>279</v>
      </c>
      <c r="I822">
        <f t="shared" si="48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291.28571428571428</v>
      </c>
      <c r="G823" t="s">
        <v>20</v>
      </c>
      <c r="H823">
        <v>210</v>
      </c>
      <c r="I823">
        <f t="shared" si="48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349.9666666666667</v>
      </c>
      <c r="G824" t="s">
        <v>20</v>
      </c>
      <c r="H824">
        <v>2100</v>
      </c>
      <c r="I824">
        <f t="shared" si="48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357.07317073170731</v>
      </c>
      <c r="G825" t="s">
        <v>20</v>
      </c>
      <c r="H825">
        <v>252</v>
      </c>
      <c r="I825">
        <f t="shared" si="48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126.48941176470588</v>
      </c>
      <c r="G826" t="s">
        <v>20</v>
      </c>
      <c r="H826">
        <v>1280</v>
      </c>
      <c r="I826">
        <f t="shared" si="48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387.5</v>
      </c>
      <c r="G827" t="s">
        <v>20</v>
      </c>
      <c r="H827">
        <v>157</v>
      </c>
      <c r="I827">
        <f t="shared" si="48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457.03571428571428</v>
      </c>
      <c r="G828" t="s">
        <v>20</v>
      </c>
      <c r="H828">
        <v>194</v>
      </c>
      <c r="I828">
        <f t="shared" si="48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266.69565217391306</v>
      </c>
      <c r="G829" t="s">
        <v>20</v>
      </c>
      <c r="H829">
        <v>82</v>
      </c>
      <c r="I829">
        <f t="shared" si="48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69</v>
      </c>
      <c r="G830" t="s">
        <v>14</v>
      </c>
      <c r="H830">
        <v>70</v>
      </c>
      <c r="I830">
        <f t="shared" si="48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51.34375</v>
      </c>
      <c r="G831" t="s">
        <v>14</v>
      </c>
      <c r="H831">
        <v>154</v>
      </c>
      <c r="I831">
        <f t="shared" si="48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</v>
      </c>
      <c r="G832" t="s">
        <v>14</v>
      </c>
      <c r="H832">
        <v>22</v>
      </c>
      <c r="I832">
        <f t="shared" si="48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108.97734294541709</v>
      </c>
      <c r="G833" t="s">
        <v>20</v>
      </c>
      <c r="H833">
        <v>4233</v>
      </c>
      <c r="I833">
        <f t="shared" si="48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315.17592592592592</v>
      </c>
      <c r="G834" t="s">
        <v>20</v>
      </c>
      <c r="H834">
        <v>1297</v>
      </c>
      <c r="I834">
        <f t="shared" si="48"/>
        <v>104.97764070932922</v>
      </c>
      <c r="J834" t="s">
        <v>36</v>
      </c>
      <c r="K834" t="s">
        <v>37</v>
      </c>
      <c r="L834">
        <v>1445490000</v>
      </c>
      <c r="M834" s="9">
        <f t="shared" si="49"/>
        <v>42299.208333333328</v>
      </c>
      <c r="N834">
        <v>1448431200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157.69117647058823</v>
      </c>
      <c r="G835" t="s">
        <v>20</v>
      </c>
      <c r="H835">
        <v>165</v>
      </c>
      <c r="I835">
        <f t="shared" ref="I835:I898" si="52">IFERROR(E835/H835, "0")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3">(((L835/60)/60)/24)+DATE(1970,1,1)</f>
        <v>40588.25</v>
      </c>
      <c r="N835">
        <v>1298613600</v>
      </c>
      <c r="O835" s="9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5" xml:space="preserve"> (E836/D836)*100</f>
        <v>153.8082191780822</v>
      </c>
      <c r="G836" t="s">
        <v>20</v>
      </c>
      <c r="H836">
        <v>119</v>
      </c>
      <c r="I836">
        <f t="shared" si="52"/>
        <v>94.352941176470594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5"/>
        <v>89.738979118329468</v>
      </c>
      <c r="G837" t="s">
        <v>14</v>
      </c>
      <c r="H837">
        <v>1758</v>
      </c>
      <c r="I837">
        <f t="shared" si="52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75.135802469135797</v>
      </c>
      <c r="G838" t="s">
        <v>14</v>
      </c>
      <c r="H838">
        <v>94</v>
      </c>
      <c r="I838">
        <f t="shared" si="52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852.88135593220341</v>
      </c>
      <c r="G839" t="s">
        <v>20</v>
      </c>
      <c r="H839">
        <v>1797</v>
      </c>
      <c r="I839">
        <f t="shared" si="52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138.90625</v>
      </c>
      <c r="G840" t="s">
        <v>20</v>
      </c>
      <c r="H840">
        <v>261</v>
      </c>
      <c r="I840">
        <f t="shared" si="52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190.18181818181819</v>
      </c>
      <c r="G841" t="s">
        <v>20</v>
      </c>
      <c r="H841">
        <v>157</v>
      </c>
      <c r="I841">
        <f t="shared" si="52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100.24333619948409</v>
      </c>
      <c r="G842" t="s">
        <v>20</v>
      </c>
      <c r="H842">
        <v>3533</v>
      </c>
      <c r="I842">
        <f t="shared" si="52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142.75824175824175</v>
      </c>
      <c r="G843" t="s">
        <v>20</v>
      </c>
      <c r="H843">
        <v>155</v>
      </c>
      <c r="I843">
        <f t="shared" si="52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563.13333333333333</v>
      </c>
      <c r="G844" t="s">
        <v>20</v>
      </c>
      <c r="H844">
        <v>132</v>
      </c>
      <c r="I844">
        <f t="shared" si="52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30.715909090909086</v>
      </c>
      <c r="G845" t="s">
        <v>14</v>
      </c>
      <c r="H845">
        <v>33</v>
      </c>
      <c r="I845">
        <f t="shared" si="52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99.39772727272728</v>
      </c>
      <c r="G846" t="s">
        <v>74</v>
      </c>
      <c r="H846">
        <v>94</v>
      </c>
      <c r="I846">
        <f t="shared" si="52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197.54935622317598</v>
      </c>
      <c r="G847" t="s">
        <v>20</v>
      </c>
      <c r="H847">
        <v>1354</v>
      </c>
      <c r="I847">
        <f t="shared" si="52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508.5</v>
      </c>
      <c r="G848" t="s">
        <v>20</v>
      </c>
      <c r="H848">
        <v>48</v>
      </c>
      <c r="I848">
        <f t="shared" si="52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237.74468085106383</v>
      </c>
      <c r="G849" t="s">
        <v>20</v>
      </c>
      <c r="H849">
        <v>110</v>
      </c>
      <c r="I849">
        <f t="shared" si="52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338.46875</v>
      </c>
      <c r="G850" t="s">
        <v>20</v>
      </c>
      <c r="H850">
        <v>172</v>
      </c>
      <c r="I850">
        <f t="shared" si="52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133.08955223880596</v>
      </c>
      <c r="G851" t="s">
        <v>20</v>
      </c>
      <c r="H851">
        <v>307</v>
      </c>
      <c r="I851">
        <f t="shared" si="52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207.79999999999998</v>
      </c>
      <c r="G853" t="s">
        <v>20</v>
      </c>
      <c r="H853">
        <v>160</v>
      </c>
      <c r="I853">
        <f t="shared" si="52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51.122448979591837</v>
      </c>
      <c r="G854" t="s">
        <v>14</v>
      </c>
      <c r="H854">
        <v>31</v>
      </c>
      <c r="I854">
        <f t="shared" si="52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652.05847953216369</v>
      </c>
      <c r="G855" t="s">
        <v>20</v>
      </c>
      <c r="H855">
        <v>1467</v>
      </c>
      <c r="I855">
        <f t="shared" si="52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113.63099415204678</v>
      </c>
      <c r="G856" t="s">
        <v>20</v>
      </c>
      <c r="H856">
        <v>2662</v>
      </c>
      <c r="I856">
        <f t="shared" si="52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102.37606837606839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356.58333333333331</v>
      </c>
      <c r="G858" t="s">
        <v>20</v>
      </c>
      <c r="H858">
        <v>158</v>
      </c>
      <c r="I858">
        <f t="shared" si="52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139.86792452830187</v>
      </c>
      <c r="G859" t="s">
        <v>20</v>
      </c>
      <c r="H859">
        <v>225</v>
      </c>
      <c r="I859">
        <f t="shared" si="52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69.45</v>
      </c>
      <c r="G860" t="s">
        <v>14</v>
      </c>
      <c r="H860">
        <v>35</v>
      </c>
      <c r="I860">
        <f t="shared" si="52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35.534246575342465</v>
      </c>
      <c r="G861" t="s">
        <v>14</v>
      </c>
      <c r="H861">
        <v>63</v>
      </c>
      <c r="I861">
        <f t="shared" si="52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251.65</v>
      </c>
      <c r="G862" t="s">
        <v>20</v>
      </c>
      <c r="H862">
        <v>65</v>
      </c>
      <c r="I862">
        <f t="shared" si="52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105.87500000000001</v>
      </c>
      <c r="G863" t="s">
        <v>20</v>
      </c>
      <c r="H863">
        <v>163</v>
      </c>
      <c r="I863">
        <f t="shared" si="52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187.42857142857144</v>
      </c>
      <c r="G864" t="s">
        <v>20</v>
      </c>
      <c r="H864">
        <v>85</v>
      </c>
      <c r="I864">
        <f t="shared" si="52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386.78571428571428</v>
      </c>
      <c r="G865" t="s">
        <v>20</v>
      </c>
      <c r="H865">
        <v>217</v>
      </c>
      <c r="I865">
        <f t="shared" si="52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347.07142857142856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185.82098765432099</v>
      </c>
      <c r="G867" t="s">
        <v>20</v>
      </c>
      <c r="H867">
        <v>3272</v>
      </c>
      <c r="I867">
        <f t="shared" si="52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43.241247264770237</v>
      </c>
      <c r="G868" t="s">
        <v>74</v>
      </c>
      <c r="H868">
        <v>898</v>
      </c>
      <c r="I868">
        <f t="shared" si="52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162.4375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184.84285714285716</v>
      </c>
      <c r="G870" t="s">
        <v>20</v>
      </c>
      <c r="H870">
        <v>126</v>
      </c>
      <c r="I870">
        <f t="shared" si="52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23.703520691785052</v>
      </c>
      <c r="G871" t="s">
        <v>14</v>
      </c>
      <c r="H871">
        <v>526</v>
      </c>
      <c r="I871">
        <f t="shared" si="52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89.870129870129873</v>
      </c>
      <c r="G872" t="s">
        <v>14</v>
      </c>
      <c r="H872">
        <v>121</v>
      </c>
      <c r="I872">
        <f t="shared" si="52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272.6041958041958</v>
      </c>
      <c r="G873" t="s">
        <v>20</v>
      </c>
      <c r="H873">
        <v>2320</v>
      </c>
      <c r="I873">
        <f t="shared" si="52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170.04255319148936</v>
      </c>
      <c r="G874" t="s">
        <v>20</v>
      </c>
      <c r="H874">
        <v>81</v>
      </c>
      <c r="I874">
        <f t="shared" si="52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188.28503562945369</v>
      </c>
      <c r="G875" t="s">
        <v>20</v>
      </c>
      <c r="H875">
        <v>1887</v>
      </c>
      <c r="I875">
        <f t="shared" si="52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346.93532338308455</v>
      </c>
      <c r="G876" t="s">
        <v>20</v>
      </c>
      <c r="H876">
        <v>4358</v>
      </c>
      <c r="I876">
        <f t="shared" si="52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69.177215189873422</v>
      </c>
      <c r="G877" t="s">
        <v>14</v>
      </c>
      <c r="H877">
        <v>67</v>
      </c>
      <c r="I877">
        <f t="shared" si="52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25.433734939759034</v>
      </c>
      <c r="G878" t="s">
        <v>14</v>
      </c>
      <c r="H878">
        <v>57</v>
      </c>
      <c r="I878">
        <f t="shared" si="52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77.400977995110026</v>
      </c>
      <c r="G879" t="s">
        <v>14</v>
      </c>
      <c r="H879">
        <v>1229</v>
      </c>
      <c r="I879">
        <f t="shared" si="52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37.481481481481481</v>
      </c>
      <c r="G880" t="s">
        <v>14</v>
      </c>
      <c r="H880">
        <v>12</v>
      </c>
      <c r="I880">
        <f t="shared" si="52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543.79999999999995</v>
      </c>
      <c r="G881" t="s">
        <v>20</v>
      </c>
      <c r="H881">
        <v>53</v>
      </c>
      <c r="I881">
        <f t="shared" si="52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228.52189349112427</v>
      </c>
      <c r="G882" t="s">
        <v>20</v>
      </c>
      <c r="H882">
        <v>2414</v>
      </c>
      <c r="I882">
        <f t="shared" si="52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38.948339483394832</v>
      </c>
      <c r="G883" t="s">
        <v>14</v>
      </c>
      <c r="H883">
        <v>452</v>
      </c>
      <c r="I883">
        <f t="shared" si="52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237.91176470588232</v>
      </c>
      <c r="G885" t="s">
        <v>20</v>
      </c>
      <c r="H885">
        <v>193</v>
      </c>
      <c r="I885">
        <f t="shared" si="52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64.036299765807954</v>
      </c>
      <c r="G886" t="s">
        <v>14</v>
      </c>
      <c r="H886">
        <v>1886</v>
      </c>
      <c r="I886">
        <f t="shared" si="52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118.27777777777777</v>
      </c>
      <c r="G887" t="s">
        <v>20</v>
      </c>
      <c r="H887">
        <v>52</v>
      </c>
      <c r="I887">
        <f t="shared" si="52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84.824037184594957</v>
      </c>
      <c r="G888" t="s">
        <v>14</v>
      </c>
      <c r="H888">
        <v>1825</v>
      </c>
      <c r="I888">
        <f t="shared" si="52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29.346153846153843</v>
      </c>
      <c r="G889" t="s">
        <v>14</v>
      </c>
      <c r="H889">
        <v>31</v>
      </c>
      <c r="I889">
        <f t="shared" si="52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209.89655172413794</v>
      </c>
      <c r="G890" t="s">
        <v>20</v>
      </c>
      <c r="H890">
        <v>290</v>
      </c>
      <c r="I890">
        <f t="shared" si="52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169.78571428571431</v>
      </c>
      <c r="G891" t="s">
        <v>20</v>
      </c>
      <c r="H891">
        <v>122</v>
      </c>
      <c r="I891">
        <f t="shared" si="52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115.95907738095239</v>
      </c>
      <c r="G892" t="s">
        <v>20</v>
      </c>
      <c r="H892">
        <v>1470</v>
      </c>
      <c r="I892">
        <f t="shared" si="52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258.59999999999997</v>
      </c>
      <c r="G893" t="s">
        <v>20</v>
      </c>
      <c r="H893">
        <v>165</v>
      </c>
      <c r="I893">
        <f t="shared" si="52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230.58333333333331</v>
      </c>
      <c r="G894" t="s">
        <v>20</v>
      </c>
      <c r="H894">
        <v>182</v>
      </c>
      <c r="I894">
        <f t="shared" si="52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128.21428571428572</v>
      </c>
      <c r="G895" t="s">
        <v>20</v>
      </c>
      <c r="H895">
        <v>199</v>
      </c>
      <c r="I895">
        <f t="shared" si="52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188.70588235294116</v>
      </c>
      <c r="G896" t="s">
        <v>20</v>
      </c>
      <c r="H896">
        <v>56</v>
      </c>
      <c r="I896">
        <f t="shared" si="52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6.9511889862327907</v>
      </c>
      <c r="G897" t="s">
        <v>14</v>
      </c>
      <c r="H897">
        <v>107</v>
      </c>
      <c r="I897">
        <f t="shared" si="52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774.43434343434342</v>
      </c>
      <c r="G898" t="s">
        <v>20</v>
      </c>
      <c r="H898">
        <v>1460</v>
      </c>
      <c r="I898">
        <f t="shared" si="52"/>
        <v>105.02602739726028</v>
      </c>
      <c r="J898" t="s">
        <v>26</v>
      </c>
      <c r="K898" t="s">
        <v>27</v>
      </c>
      <c r="L898">
        <v>1310619600</v>
      </c>
      <c r="M898" s="9">
        <f t="shared" si="53"/>
        <v>40738.208333333336</v>
      </c>
      <c r="N898">
        <v>1310878800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27.693181818181817</v>
      </c>
      <c r="G899" t="s">
        <v>14</v>
      </c>
      <c r="H899">
        <v>27</v>
      </c>
      <c r="I899">
        <f t="shared" ref="I899:I962" si="56">IFERROR(E899/H899, "0")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7">(((L899/60)/60)/24)+DATE(1970,1,1)</f>
        <v>43583.208333333328</v>
      </c>
      <c r="N899">
        <v>1556600400</v>
      </c>
      <c r="O899" s="9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9" xml:space="preserve"> (E900/D900)*100</f>
        <v>52.479620323841424</v>
      </c>
      <c r="G900" t="s">
        <v>14</v>
      </c>
      <c r="H900">
        <v>1221</v>
      </c>
      <c r="I900">
        <f t="shared" si="56"/>
        <v>76.978705978705975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9"/>
        <v>407.09677419354841</v>
      </c>
      <c r="G901" t="s">
        <v>20</v>
      </c>
      <c r="H901">
        <v>123</v>
      </c>
      <c r="I901">
        <f t="shared" si="56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156.17857142857144</v>
      </c>
      <c r="G903" t="s">
        <v>20</v>
      </c>
      <c r="H903">
        <v>159</v>
      </c>
      <c r="I903">
        <f t="shared" si="56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252.42857142857144</v>
      </c>
      <c r="G904" t="s">
        <v>20</v>
      </c>
      <c r="H904">
        <v>110</v>
      </c>
      <c r="I904">
        <f t="shared" si="56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</v>
      </c>
      <c r="G905" t="s">
        <v>47</v>
      </c>
      <c r="H905">
        <v>14</v>
      </c>
      <c r="I905">
        <f t="shared" si="56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12.230769230769232</v>
      </c>
      <c r="G906" t="s">
        <v>14</v>
      </c>
      <c r="H906">
        <v>16</v>
      </c>
      <c r="I906">
        <f t="shared" si="56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163.98734177215189</v>
      </c>
      <c r="G907" t="s">
        <v>20</v>
      </c>
      <c r="H907">
        <v>236</v>
      </c>
      <c r="I907">
        <f t="shared" si="56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162.98181818181817</v>
      </c>
      <c r="G908" t="s">
        <v>20</v>
      </c>
      <c r="H908">
        <v>191</v>
      </c>
      <c r="I908">
        <f t="shared" si="56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20.252747252747252</v>
      </c>
      <c r="G909" t="s">
        <v>14</v>
      </c>
      <c r="H909">
        <v>41</v>
      </c>
      <c r="I909">
        <f t="shared" si="56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319.24083769633506</v>
      </c>
      <c r="G910" t="s">
        <v>20</v>
      </c>
      <c r="H910">
        <v>3934</v>
      </c>
      <c r="I910">
        <f t="shared" si="56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478.94444444444446</v>
      </c>
      <c r="G911" t="s">
        <v>20</v>
      </c>
      <c r="H911">
        <v>80</v>
      </c>
      <c r="I911">
        <f t="shared" si="56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19.556634304207122</v>
      </c>
      <c r="G912" t="s">
        <v>74</v>
      </c>
      <c r="H912">
        <v>296</v>
      </c>
      <c r="I912">
        <f t="shared" si="56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198.94827586206895</v>
      </c>
      <c r="G913" t="s">
        <v>20</v>
      </c>
      <c r="H913">
        <v>462</v>
      </c>
      <c r="I913">
        <f t="shared" si="56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795</v>
      </c>
      <c r="G914" t="s">
        <v>20</v>
      </c>
      <c r="H914">
        <v>179</v>
      </c>
      <c r="I914">
        <f t="shared" si="56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50.621082621082621</v>
      </c>
      <c r="G915" t="s">
        <v>14</v>
      </c>
      <c r="H915">
        <v>523</v>
      </c>
      <c r="I915">
        <f t="shared" si="56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57.4375</v>
      </c>
      <c r="G916" t="s">
        <v>14</v>
      </c>
      <c r="H916">
        <v>141</v>
      </c>
      <c r="I916">
        <f t="shared" si="56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155.62827640984909</v>
      </c>
      <c r="G917" t="s">
        <v>20</v>
      </c>
      <c r="H917">
        <v>1866</v>
      </c>
      <c r="I917">
        <f t="shared" si="56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36.297297297297298</v>
      </c>
      <c r="G918" t="s">
        <v>14</v>
      </c>
      <c r="H918">
        <v>52</v>
      </c>
      <c r="I918">
        <f t="shared" si="56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58.25</v>
      </c>
      <c r="G919" t="s">
        <v>47</v>
      </c>
      <c r="H919">
        <v>27</v>
      </c>
      <c r="I919">
        <f t="shared" si="56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237.39473684210526</v>
      </c>
      <c r="G920" t="s">
        <v>20</v>
      </c>
      <c r="H920">
        <v>156</v>
      </c>
      <c r="I920">
        <f t="shared" si="56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58.75</v>
      </c>
      <c r="G921" t="s">
        <v>14</v>
      </c>
      <c r="H921">
        <v>225</v>
      </c>
      <c r="I921">
        <f t="shared" si="56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182.56603773584905</v>
      </c>
      <c r="G922" t="s">
        <v>20</v>
      </c>
      <c r="H922">
        <v>255</v>
      </c>
      <c r="I922">
        <f t="shared" si="56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0.75436408977556113</v>
      </c>
      <c r="G923" t="s">
        <v>14</v>
      </c>
      <c r="H923">
        <v>38</v>
      </c>
      <c r="I923">
        <f t="shared" si="56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175.95330739299609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237.88235294117646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488.05076142131981</v>
      </c>
      <c r="G926" t="s">
        <v>20</v>
      </c>
      <c r="H926">
        <v>2289</v>
      </c>
      <c r="I926">
        <f t="shared" si="56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224.06666666666669</v>
      </c>
      <c r="G927" t="s">
        <v>20</v>
      </c>
      <c r="H927">
        <v>65</v>
      </c>
      <c r="I927">
        <f t="shared" si="56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18.126436781609197</v>
      </c>
      <c r="G928" t="s">
        <v>14</v>
      </c>
      <c r="H928">
        <v>15</v>
      </c>
      <c r="I928">
        <f t="shared" si="56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45.847222222222221</v>
      </c>
      <c r="G929" t="s">
        <v>14</v>
      </c>
      <c r="H929">
        <v>37</v>
      </c>
      <c r="I929">
        <f t="shared" si="56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117.31541218637993</v>
      </c>
      <c r="G930" t="s">
        <v>20</v>
      </c>
      <c r="H930">
        <v>3777</v>
      </c>
      <c r="I930">
        <f t="shared" si="56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217.30909090909088</v>
      </c>
      <c r="G931" t="s">
        <v>20</v>
      </c>
      <c r="H931">
        <v>184</v>
      </c>
      <c r="I931">
        <f t="shared" si="56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112.28571428571428</v>
      </c>
      <c r="G932" t="s">
        <v>20</v>
      </c>
      <c r="H932">
        <v>85</v>
      </c>
      <c r="I932">
        <f t="shared" si="56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72.51898734177216</v>
      </c>
      <c r="G933" t="s">
        <v>14</v>
      </c>
      <c r="H933">
        <v>112</v>
      </c>
      <c r="I933">
        <f t="shared" si="56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212.30434782608697</v>
      </c>
      <c r="G934" t="s">
        <v>20</v>
      </c>
      <c r="H934">
        <v>144</v>
      </c>
      <c r="I934">
        <f t="shared" si="56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239.74657534246577</v>
      </c>
      <c r="G935" t="s">
        <v>20</v>
      </c>
      <c r="H935">
        <v>1902</v>
      </c>
      <c r="I935">
        <f t="shared" si="56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181.93548387096774</v>
      </c>
      <c r="G936" t="s">
        <v>20</v>
      </c>
      <c r="H936">
        <v>105</v>
      </c>
      <c r="I936">
        <f t="shared" si="56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164.13114754098362</v>
      </c>
      <c r="G937" t="s">
        <v>20</v>
      </c>
      <c r="H937">
        <v>132</v>
      </c>
      <c r="I937">
        <f t="shared" si="56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1.6375968992248062</v>
      </c>
      <c r="G938" t="s">
        <v>14</v>
      </c>
      <c r="H938">
        <v>21</v>
      </c>
      <c r="I938">
        <f t="shared" si="56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49.64385964912281</v>
      </c>
      <c r="G939" t="s">
        <v>74</v>
      </c>
      <c r="H939">
        <v>976</v>
      </c>
      <c r="I939">
        <f t="shared" si="56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109.70652173913042</v>
      </c>
      <c r="G940" t="s">
        <v>20</v>
      </c>
      <c r="H940">
        <v>96</v>
      </c>
      <c r="I940">
        <f t="shared" si="56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49.217948717948715</v>
      </c>
      <c r="G941" t="s">
        <v>14</v>
      </c>
      <c r="H941">
        <v>67</v>
      </c>
      <c r="I941">
        <f t="shared" si="56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62.232323232323225</v>
      </c>
      <c r="G942" t="s">
        <v>47</v>
      </c>
      <c r="H942">
        <v>66</v>
      </c>
      <c r="I942">
        <f t="shared" si="56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13.05813953488372</v>
      </c>
      <c r="G943" t="s">
        <v>14</v>
      </c>
      <c r="H943">
        <v>78</v>
      </c>
      <c r="I943">
        <f t="shared" si="56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64.635416666666671</v>
      </c>
      <c r="G944" t="s">
        <v>14</v>
      </c>
      <c r="H944">
        <v>67</v>
      </c>
      <c r="I944">
        <f t="shared" si="56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159.58666666666667</v>
      </c>
      <c r="G945" t="s">
        <v>20</v>
      </c>
      <c r="H945">
        <v>114</v>
      </c>
      <c r="I945">
        <f t="shared" si="56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81.42</v>
      </c>
      <c r="G946" t="s">
        <v>14</v>
      </c>
      <c r="H946">
        <v>263</v>
      </c>
      <c r="I946">
        <f t="shared" si="56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32.444767441860463</v>
      </c>
      <c r="G947" t="s">
        <v>14</v>
      </c>
      <c r="H947">
        <v>1691</v>
      </c>
      <c r="I947">
        <f t="shared" si="56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</v>
      </c>
      <c r="G948" t="s">
        <v>14</v>
      </c>
      <c r="H948">
        <v>181</v>
      </c>
      <c r="I948">
        <f t="shared" si="56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26.694444444444443</v>
      </c>
      <c r="G949" t="s">
        <v>14</v>
      </c>
      <c r="H949">
        <v>13</v>
      </c>
      <c r="I949">
        <f t="shared" si="56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62.957446808510639</v>
      </c>
      <c r="G950" t="s">
        <v>74</v>
      </c>
      <c r="H950">
        <v>160</v>
      </c>
      <c r="I950">
        <f t="shared" si="56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161.35593220338984</v>
      </c>
      <c r="G951" t="s">
        <v>20</v>
      </c>
      <c r="H951">
        <v>203</v>
      </c>
      <c r="I951">
        <f t="shared" si="56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1096.9379310344827</v>
      </c>
      <c r="G953" t="s">
        <v>20</v>
      </c>
      <c r="H953">
        <v>1559</v>
      </c>
      <c r="I953">
        <f t="shared" si="56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70.094158075601371</v>
      </c>
      <c r="G954" t="s">
        <v>74</v>
      </c>
      <c r="H954">
        <v>2266</v>
      </c>
      <c r="I954">
        <f t="shared" si="56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60</v>
      </c>
      <c r="G955" t="s">
        <v>14</v>
      </c>
      <c r="H955">
        <v>21</v>
      </c>
      <c r="I955">
        <f t="shared" si="56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367.0985915492958</v>
      </c>
      <c r="G956" t="s">
        <v>20</v>
      </c>
      <c r="H956">
        <v>1548</v>
      </c>
      <c r="I956">
        <f t="shared" si="56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1109</v>
      </c>
      <c r="G957" t="s">
        <v>20</v>
      </c>
      <c r="H957">
        <v>80</v>
      </c>
      <c r="I957">
        <f t="shared" si="56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19.028784648187631</v>
      </c>
      <c r="G958" t="s">
        <v>14</v>
      </c>
      <c r="H958">
        <v>830</v>
      </c>
      <c r="I958">
        <f t="shared" si="56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126.87755102040816</v>
      </c>
      <c r="G959" t="s">
        <v>20</v>
      </c>
      <c r="H959">
        <v>131</v>
      </c>
      <c r="I959">
        <f t="shared" si="56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734.63636363636363</v>
      </c>
      <c r="G960" t="s">
        <v>20</v>
      </c>
      <c r="H960">
        <v>112</v>
      </c>
      <c r="I960">
        <f t="shared" si="56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4.5731034482758623</v>
      </c>
      <c r="G961" t="s">
        <v>14</v>
      </c>
      <c r="H961">
        <v>130</v>
      </c>
      <c r="I961">
        <f t="shared" si="56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85.054545454545448</v>
      </c>
      <c r="G962" t="s">
        <v>14</v>
      </c>
      <c r="H962">
        <v>55</v>
      </c>
      <c r="I962">
        <f t="shared" si="56"/>
        <v>85.054545454545448</v>
      </c>
      <c r="J962" t="s">
        <v>21</v>
      </c>
      <c r="K962" t="s">
        <v>22</v>
      </c>
      <c r="L962">
        <v>1454911200</v>
      </c>
      <c r="M962" s="9">
        <f t="shared" si="57"/>
        <v>42408.25</v>
      </c>
      <c r="N962">
        <v>1458104400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119.29824561403508</v>
      </c>
      <c r="G963" t="s">
        <v>20</v>
      </c>
      <c r="H963">
        <v>155</v>
      </c>
      <c r="I963">
        <f t="shared" ref="I963:I1001" si="60">IFERROR(E963/H963, "0")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1">(((L963/60)/60)/24)+DATE(1970,1,1)</f>
        <v>40591.25</v>
      </c>
      <c r="N963">
        <v>1298268000</v>
      </c>
      <c r="O963" s="9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3" xml:space="preserve"> (E964/D964)*100</f>
        <v>296.02777777777777</v>
      </c>
      <c r="G964" t="s">
        <v>20</v>
      </c>
      <c r="H964">
        <v>266</v>
      </c>
      <c r="I964">
        <f t="shared" si="60"/>
        <v>40.063909774436091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3"/>
        <v>84.694915254237287</v>
      </c>
      <c r="G965" t="s">
        <v>14</v>
      </c>
      <c r="H965">
        <v>114</v>
      </c>
      <c r="I965">
        <f t="shared" si="60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355.7837837837838</v>
      </c>
      <c r="G966" t="s">
        <v>20</v>
      </c>
      <c r="H966">
        <v>155</v>
      </c>
      <c r="I966">
        <f t="shared" si="60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386.40909090909093</v>
      </c>
      <c r="G967" t="s">
        <v>20</v>
      </c>
      <c r="H967">
        <v>207</v>
      </c>
      <c r="I967">
        <f t="shared" si="60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792.23529411764707</v>
      </c>
      <c r="G968" t="s">
        <v>20</v>
      </c>
      <c r="H968">
        <v>245</v>
      </c>
      <c r="I968">
        <f t="shared" si="60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137.03393665158373</v>
      </c>
      <c r="G969" t="s">
        <v>20</v>
      </c>
      <c r="H969">
        <v>1573</v>
      </c>
      <c r="I969">
        <f t="shared" si="60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338.20833333333337</v>
      </c>
      <c r="G970" t="s">
        <v>20</v>
      </c>
      <c r="H970">
        <v>114</v>
      </c>
      <c r="I970">
        <f t="shared" si="60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108.22784810126582</v>
      </c>
      <c r="G971" t="s">
        <v>20</v>
      </c>
      <c r="H971">
        <v>93</v>
      </c>
      <c r="I971">
        <f t="shared" si="60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60.757639620653315</v>
      </c>
      <c r="G972" t="s">
        <v>14</v>
      </c>
      <c r="H972">
        <v>594</v>
      </c>
      <c r="I972">
        <f t="shared" si="60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27.725490196078432</v>
      </c>
      <c r="G973" t="s">
        <v>14</v>
      </c>
      <c r="H973">
        <v>24</v>
      </c>
      <c r="I973">
        <f t="shared" si="60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228.3934426229508</v>
      </c>
      <c r="G974" t="s">
        <v>20</v>
      </c>
      <c r="H974">
        <v>1681</v>
      </c>
      <c r="I974">
        <f t="shared" si="60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21.615194054500414</v>
      </c>
      <c r="G975" t="s">
        <v>14</v>
      </c>
      <c r="H975">
        <v>252</v>
      </c>
      <c r="I975">
        <f t="shared" si="60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373.875</v>
      </c>
      <c r="G976" t="s">
        <v>20</v>
      </c>
      <c r="H976">
        <v>32</v>
      </c>
      <c r="I976">
        <f t="shared" si="60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154.92592592592592</v>
      </c>
      <c r="G977" t="s">
        <v>20</v>
      </c>
      <c r="H977">
        <v>135</v>
      </c>
      <c r="I977">
        <f t="shared" si="60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322.14999999999998</v>
      </c>
      <c r="G978" t="s">
        <v>20</v>
      </c>
      <c r="H978">
        <v>140</v>
      </c>
      <c r="I978">
        <f t="shared" si="60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73.957142857142856</v>
      </c>
      <c r="G979" t="s">
        <v>14</v>
      </c>
      <c r="H979">
        <v>67</v>
      </c>
      <c r="I979">
        <f t="shared" si="60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864.1</v>
      </c>
      <c r="G980" t="s">
        <v>20</v>
      </c>
      <c r="H980">
        <v>92</v>
      </c>
      <c r="I980">
        <f t="shared" si="60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143.26245847176079</v>
      </c>
      <c r="G981" t="s">
        <v>20</v>
      </c>
      <c r="H981">
        <v>1015</v>
      </c>
      <c r="I981">
        <f t="shared" si="60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40.281762295081968</v>
      </c>
      <c r="G982" t="s">
        <v>14</v>
      </c>
      <c r="H982">
        <v>742</v>
      </c>
      <c r="I982">
        <f t="shared" si="60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178.22388059701493</v>
      </c>
      <c r="G983" t="s">
        <v>20</v>
      </c>
      <c r="H983">
        <v>323</v>
      </c>
      <c r="I983">
        <f t="shared" si="60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84.930555555555557</v>
      </c>
      <c r="G984" t="s">
        <v>14</v>
      </c>
      <c r="H984">
        <v>75</v>
      </c>
      <c r="I984">
        <f t="shared" si="60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145.93648334624322</v>
      </c>
      <c r="G985" t="s">
        <v>20</v>
      </c>
      <c r="H985">
        <v>2326</v>
      </c>
      <c r="I985">
        <f t="shared" si="60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152.46153846153848</v>
      </c>
      <c r="G986" t="s">
        <v>20</v>
      </c>
      <c r="H986">
        <v>381</v>
      </c>
      <c r="I986">
        <f t="shared" si="60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67.129542790152414</v>
      </c>
      <c r="G987" t="s">
        <v>14</v>
      </c>
      <c r="H987">
        <v>4405</v>
      </c>
      <c r="I987">
        <f t="shared" si="60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40.307692307692307</v>
      </c>
      <c r="G988" t="s">
        <v>14</v>
      </c>
      <c r="H988">
        <v>92</v>
      </c>
      <c r="I988">
        <f t="shared" si="60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216.79032258064518</v>
      </c>
      <c r="G989" t="s">
        <v>20</v>
      </c>
      <c r="H989">
        <v>480</v>
      </c>
      <c r="I989">
        <f t="shared" si="60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52.117021276595743</v>
      </c>
      <c r="G990" t="s">
        <v>14</v>
      </c>
      <c r="H990">
        <v>64</v>
      </c>
      <c r="I990">
        <f t="shared" si="60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499.58333333333337</v>
      </c>
      <c r="G991" t="s">
        <v>20</v>
      </c>
      <c r="H991">
        <v>226</v>
      </c>
      <c r="I991">
        <f t="shared" si="60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87.679487179487182</v>
      </c>
      <c r="G992" t="s">
        <v>14</v>
      </c>
      <c r="H992">
        <v>64</v>
      </c>
      <c r="I992">
        <f t="shared" si="60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113.17346938775511</v>
      </c>
      <c r="G993" t="s">
        <v>20</v>
      </c>
      <c r="H993">
        <v>241</v>
      </c>
      <c r="I993">
        <f t="shared" si="60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426.54838709677421</v>
      </c>
      <c r="G994" t="s">
        <v>20</v>
      </c>
      <c r="H994">
        <v>132</v>
      </c>
      <c r="I994">
        <f t="shared" si="60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77.632653061224488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52.496810772501767</v>
      </c>
      <c r="G996" t="s">
        <v>14</v>
      </c>
      <c r="H996">
        <v>842</v>
      </c>
      <c r="I996">
        <f t="shared" si="60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157.46762589928059</v>
      </c>
      <c r="G997" t="s">
        <v>20</v>
      </c>
      <c r="H997">
        <v>2043</v>
      </c>
      <c r="I997">
        <f t="shared" si="60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72.939393939393938</v>
      </c>
      <c r="G998" t="s">
        <v>14</v>
      </c>
      <c r="H998">
        <v>112</v>
      </c>
      <c r="I998">
        <f t="shared" si="60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60.565789473684205</v>
      </c>
      <c r="G999" t="s">
        <v>74</v>
      </c>
      <c r="H999">
        <v>139</v>
      </c>
      <c r="I999">
        <f t="shared" si="60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56.791291291291287</v>
      </c>
      <c r="G1000" t="s">
        <v>14</v>
      </c>
      <c r="H1000">
        <v>374</v>
      </c>
      <c r="I1000">
        <f t="shared" si="60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56.542754275427541</v>
      </c>
      <c r="G1001" t="s">
        <v>74</v>
      </c>
      <c r="H1001">
        <v>1122</v>
      </c>
      <c r="I1001">
        <f t="shared" si="60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1"/>
    </row>
  </sheetData>
  <autoFilter ref="G1:G1002" xr:uid="{00000000-0001-0000-0000-000000000000}"/>
  <phoneticPr fontId="18" type="noConversion"/>
  <conditionalFormatting sqref="F2:G1048576 G1">
    <cfRule type="containsText" dxfId="14" priority="4" operator="containsText" text="canceled">
      <formula>NOT(ISERROR(SEARCH("canceled",F1)))</formula>
    </cfRule>
    <cfRule type="containsText" dxfId="13" priority="5" operator="containsText" text="live">
      <formula>NOT(ISERROR(SEARCH("live",F1)))</formula>
    </cfRule>
    <cfRule type="containsText" dxfId="12" priority="6" operator="containsText" text="successful">
      <formula>NOT(ISERROR(SEARCH("successful",F1)))</formula>
    </cfRule>
    <cfRule type="containsText" dxfId="11" priority="7" operator="containsText" text="failed">
      <formula>NOT(ISERROR(SEARCH("failed",F1)))</formula>
    </cfRule>
    <cfRule type="colorScale" priority="8">
      <colorScale>
        <cfvo type="formula" val="&quot;failed&quot;"/>
        <cfvo type="formula" val="&quot;successful&quot;"/>
        <cfvo type="formula" val="&quot;live&quot;"/>
        <color rgb="FFFF0000"/>
        <color rgb="FF00B050"/>
        <color rgb="FFFFEF9C"/>
      </colorScale>
    </cfRule>
  </conditionalFormatting>
  <conditionalFormatting sqref="F2:F1048576">
    <cfRule type="cellIs" dxfId="10" priority="1" operator="greaterThanOrEqual">
      <formula>200</formula>
    </cfRule>
    <cfRule type="cellIs" dxfId="9" priority="2" operator="between">
      <formula>100</formula>
      <formula>200</formula>
    </cfRule>
    <cfRule type="cellIs" dxfId="8" priority="3" operator="between">
      <formula>0</formula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Anastasia Skrypnyk</cp:lastModifiedBy>
  <dcterms:created xsi:type="dcterms:W3CDTF">2021-09-29T18:52:28Z</dcterms:created>
  <dcterms:modified xsi:type="dcterms:W3CDTF">2023-05-04T23:57:48Z</dcterms:modified>
</cp:coreProperties>
</file>