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3"/>
  </bookViews>
  <sheets>
    <sheet name="платье" sheetId="1" r:id="rId1"/>
    <sheet name="фото" sheetId="2" r:id="rId2"/>
    <sheet name="Лист1" sheetId="5" r:id="rId3"/>
    <sheet name="расходы" sheetId="6" r:id="rId4"/>
    <sheet name="видео" sheetId="3" r:id="rId5"/>
    <sheet name="ведущий" sheetId="4" r:id="rId6"/>
  </sheets>
  <calcPr calcId="152511"/>
</workbook>
</file>

<file path=xl/calcChain.xml><?xml version="1.0" encoding="utf-8"?>
<calcChain xmlns="http://schemas.openxmlformats.org/spreadsheetml/2006/main">
  <c r="L31" i="6" l="1"/>
  <c r="L7" i="6"/>
  <c r="L6" i="6"/>
  <c r="L11" i="6"/>
  <c r="L10" i="6"/>
  <c r="L17" i="6"/>
  <c r="L22" i="6"/>
  <c r="J22" i="6"/>
  <c r="J15" i="6"/>
  <c r="J19" i="6"/>
  <c r="D13" i="6" l="1"/>
  <c r="C7" i="6"/>
  <c r="G34" i="6"/>
  <c r="C34" i="6"/>
  <c r="C14" i="6"/>
  <c r="G37" i="6" l="1"/>
  <c r="G13" i="6"/>
  <c r="F13" i="6"/>
  <c r="L14" i="6" l="1"/>
  <c r="J3" i="6" l="1"/>
  <c r="D14" i="6"/>
  <c r="G17" i="6"/>
  <c r="C17" i="6"/>
  <c r="G15" i="6"/>
  <c r="C15" i="6"/>
  <c r="D32" i="6"/>
  <c r="F32" i="6" s="1"/>
  <c r="D7" i="6"/>
  <c r="C35" i="6" l="1"/>
  <c r="J28" i="6" l="1"/>
  <c r="L28" i="6" s="1"/>
  <c r="C9" i="6" l="1"/>
  <c r="D5" i="6"/>
  <c r="G16" i="6"/>
  <c r="L20" i="6" l="1"/>
  <c r="L12" i="6"/>
  <c r="L4" i="6"/>
  <c r="L5" i="6"/>
  <c r="J9" i="6"/>
  <c r="L9" i="6" s="1"/>
  <c r="J8" i="6"/>
  <c r="L8" i="6" s="1"/>
  <c r="L3" i="6"/>
  <c r="L2" i="6"/>
  <c r="G35" i="6"/>
  <c r="G33" i="6"/>
  <c r="G32" i="6"/>
  <c r="G31" i="6"/>
  <c r="G30" i="6"/>
  <c r="G29" i="6"/>
  <c r="G28" i="6"/>
  <c r="C27" i="6"/>
  <c r="G27" i="6" s="1"/>
  <c r="G26" i="6"/>
  <c r="C25" i="6"/>
  <c r="G25" i="6" s="1"/>
  <c r="G22" i="6"/>
  <c r="G23" i="6"/>
  <c r="G24" i="6"/>
  <c r="G21" i="6"/>
  <c r="G20" i="6"/>
  <c r="G19" i="6"/>
  <c r="G18" i="6"/>
  <c r="G2" i="6"/>
  <c r="G3" i="6"/>
  <c r="G4" i="6"/>
  <c r="G5" i="6"/>
  <c r="G7" i="6"/>
  <c r="G8" i="6"/>
  <c r="G14" i="6"/>
  <c r="G9" i="6"/>
  <c r="D6" i="6"/>
  <c r="G6" i="6" s="1"/>
  <c r="L23" i="6" l="1"/>
  <c r="L34" i="6" s="1"/>
  <c r="H40" i="6" s="1"/>
  <c r="J21" i="6"/>
  <c r="L21" i="6" s="1"/>
  <c r="C12" i="6" l="1"/>
  <c r="G12" i="6" s="1"/>
  <c r="F14" i="6" l="1"/>
  <c r="F6" i="6"/>
  <c r="F3" i="6"/>
  <c r="F4" i="6"/>
  <c r="F5" i="6"/>
  <c r="F7" i="6"/>
  <c r="F8" i="6"/>
  <c r="F2" i="6"/>
</calcChain>
</file>

<file path=xl/sharedStrings.xml><?xml version="1.0" encoding="utf-8"?>
<sst xmlns="http://schemas.openxmlformats.org/spreadsheetml/2006/main" count="307" uniqueCount="225">
  <si>
    <t xml:space="preserve">салоны </t>
  </si>
  <si>
    <t xml:space="preserve">дата примерки </t>
  </si>
  <si>
    <t xml:space="preserve">понравившиеся модели </t>
  </si>
  <si>
    <t xml:space="preserve">цена </t>
  </si>
  <si>
    <t>нюанс</t>
  </si>
  <si>
    <t>адрес</t>
  </si>
  <si>
    <t>силуэт.сектор B,</t>
  </si>
  <si>
    <t>ряд 4,место 1</t>
  </si>
  <si>
    <t>Дастин(шередан)</t>
  </si>
  <si>
    <t>950$</t>
  </si>
  <si>
    <t>бонжур</t>
  </si>
  <si>
    <t>ряд 2,место 11</t>
  </si>
  <si>
    <t>мишель</t>
  </si>
  <si>
    <t>каролина</t>
  </si>
  <si>
    <t>550$</t>
  </si>
  <si>
    <t>контактное лицо</t>
  </si>
  <si>
    <t>александра акулич</t>
  </si>
  <si>
    <t>егор кириченко</t>
  </si>
  <si>
    <t>марина никитана</t>
  </si>
  <si>
    <t>ул.Леонида Беды,д.13, помещение 3а. Это первый этаж жилого дома, вход через первый подъезд. Звонить в домофон, как в квартиру 49. </t>
  </si>
  <si>
    <t>время</t>
  </si>
  <si>
    <t>17.00</t>
  </si>
  <si>
    <t>12.00</t>
  </si>
  <si>
    <t>11.00</t>
  </si>
  <si>
    <t>Eclair</t>
  </si>
  <si>
    <t>Модель 13096</t>
  </si>
  <si>
    <t>450$-прокат,600$-покупка</t>
  </si>
  <si>
    <t>вика инлав</t>
  </si>
  <si>
    <t>in love</t>
  </si>
  <si>
    <t>р-т Пушкина 52, ст.м. Пушкинская</t>
  </si>
  <si>
    <t>15.00</t>
  </si>
  <si>
    <t>патриция</t>
  </si>
  <si>
    <t xml:space="preserve"> </t>
  </si>
  <si>
    <t>papilio</t>
  </si>
  <si>
    <t xml:space="preserve"> 22.10.2015</t>
  </si>
  <si>
    <t>17.30</t>
  </si>
  <si>
    <t xml:space="preserve">ваше кредо </t>
  </si>
  <si>
    <t>775 $ (купить) и 620 $ (1 прокат).</t>
  </si>
  <si>
    <t>клеопатра  13096</t>
  </si>
  <si>
    <t xml:space="preserve"> Ул. Сурганова-20(академия н)</t>
  </si>
  <si>
    <t>татьяна гущинская</t>
  </si>
  <si>
    <t xml:space="preserve">напротив муси </t>
  </si>
  <si>
    <t>TanyaSposa</t>
  </si>
  <si>
    <t>Николетта</t>
  </si>
  <si>
    <t xml:space="preserve"> 550$</t>
  </si>
  <si>
    <t>450$-покупка</t>
  </si>
  <si>
    <t>Первый прокат - 580 у.е.,Покупка – 650 у.е.</t>
  </si>
  <si>
    <t xml:space="preserve">велия </t>
  </si>
  <si>
    <t>rafajella</t>
  </si>
  <si>
    <t>oropesa</t>
  </si>
  <si>
    <t>прокат 780,покупка 980</t>
  </si>
  <si>
    <t>прокат 740,покупка 920</t>
  </si>
  <si>
    <t>Kseniya Blanc-Mariee</t>
  </si>
  <si>
    <t>ул кульман 9 5 этаж офис 20 салон Белая Леди...это возле тц монетка </t>
  </si>
  <si>
    <t>белая леди</t>
  </si>
  <si>
    <t>кассандра</t>
  </si>
  <si>
    <t>1 прокат 320 у.е покупка 385 у.е</t>
  </si>
  <si>
    <t>Прокат - 440 у.е.
Покупка - 540 у.е.</t>
  </si>
  <si>
    <t>Модель 13299</t>
  </si>
  <si>
    <t>ул.Интернациональная,26 ( ст.м.Октябрьская)</t>
  </si>
  <si>
    <t>250$, покупка - 350$</t>
  </si>
  <si>
    <t>аврил</t>
  </si>
  <si>
    <t xml:space="preserve">александра набережная </t>
  </si>
  <si>
    <t xml:space="preserve">парадайс </t>
  </si>
  <si>
    <t xml:space="preserve">алена васильевич </t>
  </si>
  <si>
    <t>14.00</t>
  </si>
  <si>
    <t>ул я. Коласа73/2(в навигатор вводите дом 73) слева от рублёвского дверь, код двери 2476#, 3 этаж 15 офис, </t>
  </si>
  <si>
    <t>ALIZA https://vk.com/club72272112</t>
  </si>
  <si>
    <t>амели+амора</t>
  </si>
  <si>
    <t>650$</t>
  </si>
  <si>
    <t>имя</t>
  </si>
  <si>
    <t>группа</t>
  </si>
  <si>
    <t>цена</t>
  </si>
  <si>
    <t>Денис Шелобнёв</t>
  </si>
  <si>
    <t>с диджеем и аппаратурой будет 420$</t>
  </si>
  <si>
    <t>Артём Ковалёнок</t>
  </si>
  <si>
    <t>https://vk.com/artyomkovalenok</t>
  </si>
  <si>
    <t>Стоимость 500 уе (ведущий + ди-джей + звук и свет)</t>
  </si>
  <si>
    <t>Александр Сахарчук</t>
  </si>
  <si>
    <t>время съемки</t>
  </si>
  <si>
    <t>лавстори</t>
  </si>
  <si>
    <t>12 часов</t>
  </si>
  <si>
    <t>http://vk.com/a_sphoto</t>
  </si>
  <si>
    <t>анастасия тур</t>
  </si>
  <si>
    <t>8 часов-350,12-500</t>
  </si>
  <si>
    <t>http://vk.com/tyr_photo</t>
  </si>
  <si>
    <t>http://vk.com/swadbaclub</t>
  </si>
  <si>
    <t>450$ ведущий и ди-джей (музыкальное,
cветовое оформление
+ генератор мыльных пузырей)</t>
  </si>
  <si>
    <t>Дмитрий Куприянюк</t>
  </si>
  <si>
    <t>Nikolay Voloshyn</t>
  </si>
  <si>
    <t>http://vk.com/club21577657</t>
  </si>
  <si>
    <t>весь день</t>
  </si>
  <si>
    <t>450-500</t>
  </si>
  <si>
    <t>Борис Карасик</t>
  </si>
  <si>
    <t>Ирэна ● Балашко</t>
  </si>
  <si>
    <t>http://vk.com/irena_balashko_photography</t>
  </si>
  <si>
    <t>vk.com/yuliyakazakova</t>
  </si>
  <si>
    <t>Юля Казакова</t>
  </si>
  <si>
    <t>Vitaliy Volchkevich</t>
  </si>
  <si>
    <t>Глеб Усович</t>
  </si>
  <si>
    <t>Лёша Корень</t>
  </si>
  <si>
    <t>650-700</t>
  </si>
  <si>
    <t>http://vk.com/wed.zhukov</t>
  </si>
  <si>
    <t>Евгений Жуков</t>
  </si>
  <si>
    <t>Flower Veil</t>
  </si>
  <si>
    <t>подвязка ,ободок</t>
  </si>
  <si>
    <t>илья орешков</t>
  </si>
  <si>
    <t>http://vk.com/oreshkovilya</t>
  </si>
  <si>
    <t>Павел Бучик</t>
  </si>
  <si>
    <t>http://vk.com/pavelbuchik</t>
  </si>
  <si>
    <t>http://yurypolyak.com/</t>
  </si>
  <si>
    <t>Юрий Поляк</t>
  </si>
  <si>
    <t>http://vk.com/dianajoy</t>
  </si>
  <si>
    <t>Диана Бондарс</t>
  </si>
  <si>
    <t>35$  час</t>
  </si>
  <si>
    <t>капучино</t>
  </si>
  <si>
    <t>465$</t>
  </si>
  <si>
    <t>http://vk.com/wedding_day_brest</t>
  </si>
  <si>
    <t xml:space="preserve">рамка,вешалки </t>
  </si>
  <si>
    <t>http://vk.com/minskballoon</t>
  </si>
  <si>
    <t>шары</t>
  </si>
  <si>
    <t xml:space="preserve">жан сенкевич </t>
  </si>
  <si>
    <t>http://vk.com/id18080250</t>
  </si>
  <si>
    <t>http://vk.com/dmcbee</t>
  </si>
  <si>
    <t>вадим ящук</t>
  </si>
  <si>
    <t>550-600</t>
  </si>
  <si>
    <t>Евгений Новик</t>
  </si>
  <si>
    <t>http://vk.com/veduschiyen</t>
  </si>
  <si>
    <t>алексей жук</t>
  </si>
  <si>
    <t>http://vk.com/vedushi_zhuk</t>
  </si>
  <si>
    <t>ведущий</t>
  </si>
  <si>
    <t>фото</t>
  </si>
  <si>
    <t>видео</t>
  </si>
  <si>
    <t>глеб усович</t>
  </si>
  <si>
    <t>кто</t>
  </si>
  <si>
    <t>диана</t>
  </si>
  <si>
    <t>павел кожуховский</t>
  </si>
  <si>
    <t xml:space="preserve">макияж и прическа </t>
  </si>
  <si>
    <t>https://vk.com/id111459693</t>
  </si>
  <si>
    <t xml:space="preserve">букет </t>
  </si>
  <si>
    <t>https://vk.com/a.shorova</t>
  </si>
  <si>
    <t>https://vk.com/id7506162</t>
  </si>
  <si>
    <t>80-90</t>
  </si>
  <si>
    <t>https://vk.com/id17495755</t>
  </si>
  <si>
    <t>70-80+ 60</t>
  </si>
  <si>
    <t>https://vk.com/olia.koroleva</t>
  </si>
  <si>
    <t>http://vk.com/buinickaya</t>
  </si>
  <si>
    <t>нр</t>
  </si>
  <si>
    <t>еда.напитки</t>
  </si>
  <si>
    <t xml:space="preserve">коньяк </t>
  </si>
  <si>
    <t>подарки</t>
  </si>
  <si>
    <t>вино</t>
  </si>
  <si>
    <t>http://vk.com/id11316435</t>
  </si>
  <si>
    <t>от 80</t>
  </si>
  <si>
    <t>норм</t>
  </si>
  <si>
    <t>фотозона</t>
  </si>
  <si>
    <t>http://vk.com/kulaninalena</t>
  </si>
  <si>
    <t>150-200</t>
  </si>
  <si>
    <t>1.900.000</t>
  </si>
  <si>
    <t>http://vk.com/id289376021</t>
  </si>
  <si>
    <t>шампанское</t>
  </si>
  <si>
    <t>бомборьерки</t>
  </si>
  <si>
    <t>пригласительные</t>
  </si>
  <si>
    <t>полотенца</t>
  </si>
  <si>
    <t>валюта</t>
  </si>
  <si>
    <t>оплачено</t>
  </si>
  <si>
    <t>$</t>
  </si>
  <si>
    <t>тыс</t>
  </si>
  <si>
    <t xml:space="preserve"> тыс</t>
  </si>
  <si>
    <t xml:space="preserve">тыс </t>
  </si>
  <si>
    <t>маслины</t>
  </si>
  <si>
    <t>сок</t>
  </si>
  <si>
    <t>чулки</t>
  </si>
  <si>
    <t>водка</t>
  </si>
  <si>
    <t>макияж</t>
  </si>
  <si>
    <t>ольга королева</t>
  </si>
  <si>
    <t>парикмахер</t>
  </si>
  <si>
    <t>флорист</t>
  </si>
  <si>
    <t>Анастасия Якубович</t>
  </si>
  <si>
    <t>Лера Шкваркова</t>
  </si>
  <si>
    <t>декоратор</t>
  </si>
  <si>
    <t>http://vk.com/id189026004</t>
  </si>
  <si>
    <t xml:space="preserve">осталось  отдать </t>
  </si>
  <si>
    <t>кольца</t>
  </si>
  <si>
    <t>машины</t>
  </si>
  <si>
    <t>загс</t>
  </si>
  <si>
    <t>гостиница</t>
  </si>
  <si>
    <t>туфли</t>
  </si>
  <si>
    <t>белье</t>
  </si>
  <si>
    <t>икра</t>
  </si>
  <si>
    <t>евро</t>
  </si>
  <si>
    <t>беседка</t>
  </si>
  <si>
    <t>костюм</t>
  </si>
  <si>
    <t>шоу</t>
  </si>
  <si>
    <t>аксессуары стас</t>
  </si>
  <si>
    <t>туфли стас</t>
  </si>
  <si>
    <t>слипоны</t>
  </si>
  <si>
    <t>конфеты в бомборьерки</t>
  </si>
  <si>
    <t>конфеты</t>
  </si>
  <si>
    <t>призы</t>
  </si>
  <si>
    <t>серьги</t>
  </si>
  <si>
    <t xml:space="preserve">полная стоимость </t>
  </si>
  <si>
    <t>стоимость в $</t>
  </si>
  <si>
    <t>в $</t>
  </si>
  <si>
    <t xml:space="preserve">сумма </t>
  </si>
  <si>
    <t>сумма</t>
  </si>
  <si>
    <t>корзинка для денег</t>
  </si>
  <si>
    <t>стас</t>
  </si>
  <si>
    <t>второй день</t>
  </si>
  <si>
    <t>девичник,мальчишник</t>
  </si>
  <si>
    <t xml:space="preserve">платье и фата </t>
  </si>
  <si>
    <t>иконы</t>
  </si>
  <si>
    <t>салфетки</t>
  </si>
  <si>
    <t xml:space="preserve">шары </t>
  </si>
  <si>
    <t>педикюр и тд</t>
  </si>
  <si>
    <t xml:space="preserve">сок </t>
  </si>
  <si>
    <t>фрукты и тд</t>
  </si>
  <si>
    <t>языки</t>
  </si>
  <si>
    <t>полендкица</t>
  </si>
  <si>
    <t>ресторан</t>
  </si>
  <si>
    <t>каравай</t>
  </si>
  <si>
    <t>торт</t>
  </si>
  <si>
    <t>колбаса</t>
  </si>
  <si>
    <t>итого</t>
  </si>
  <si>
    <t>еда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</si>
</sst>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8"/>
      <color rgb="FF000000"/>
      <name val="Tahoma"/>
      <family val="2"/>
      <charset val="204"/>
    </font>
    <font>
      <b/>
      <sz val="8"/>
      <color rgb="FFFFFFFF"/>
      <name val="Tahoma"/>
      <family val="2"/>
      <charset val="204"/>
    </font>
    <font>
      <b/>
      <sz val="8"/>
      <name val="Tahoma"/>
      <family val="2"/>
      <charset val="204"/>
    </font>
    <font>
      <b/>
      <sz val="9"/>
      <color rgb="FF45688E"/>
      <name val="Tahoma"/>
      <family val="2"/>
      <charset val="204"/>
    </font>
    <font>
      <b/>
      <sz val="8"/>
      <color rgb="FF607387"/>
      <name val="Tahoma"/>
      <family val="2"/>
      <charset val="204"/>
    </font>
    <font>
      <sz val="11"/>
      <color rgb="FFFF0000"/>
      <name val="Calibri"/>
      <family val="2"/>
      <scheme val="minor"/>
    </font>
    <font>
      <b/>
      <sz val="8"/>
      <color rgb="FFFF0000"/>
      <name val="Tahoma"/>
      <family val="2"/>
      <charset val="204"/>
    </font>
    <font>
      <sz val="11"/>
      <color rgb="FFFF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Border="1"/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Fill="1" applyBorder="1"/>
    <xf numFmtId="0" fontId="1" fillId="0" borderId="0" xfId="0" applyFont="1" applyFill="1" applyBorder="1"/>
    <xf numFmtId="0" fontId="1" fillId="3" borderId="1" xfId="0" applyFont="1" applyFill="1" applyBorder="1"/>
    <xf numFmtId="14" fontId="0" fillId="0" borderId="0" xfId="0" applyNumberFormat="1" applyFill="1" applyBorder="1"/>
    <xf numFmtId="0" fontId="2" fillId="0" borderId="1" xfId="0" applyFont="1" applyBorder="1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wrapText="1"/>
    </xf>
    <xf numFmtId="0" fontId="1" fillId="2" borderId="1" xfId="0" applyFont="1" applyFill="1" applyBorder="1"/>
    <xf numFmtId="0" fontId="3" fillId="0" borderId="0" xfId="1"/>
    <xf numFmtId="0" fontId="4" fillId="0" borderId="0" xfId="0" applyFont="1"/>
    <xf numFmtId="0" fontId="2" fillId="3" borderId="1" xfId="0" applyFont="1" applyFill="1" applyBorder="1"/>
    <xf numFmtId="0" fontId="6" fillId="0" borderId="0" xfId="0" applyFont="1"/>
    <xf numFmtId="0" fontId="3" fillId="4" borderId="0" xfId="1" applyFill="1"/>
    <xf numFmtId="0" fontId="0" fillId="4" borderId="0" xfId="0" applyFill="1"/>
    <xf numFmtId="0" fontId="5" fillId="4" borderId="0" xfId="0" applyFont="1" applyFill="1"/>
    <xf numFmtId="0" fontId="7" fillId="0" borderId="0" xfId="0" applyFont="1"/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9" fillId="0" borderId="0" xfId="0" applyFont="1"/>
    <xf numFmtId="0" fontId="10" fillId="0" borderId="0" xfId="0" applyFont="1" applyAlignment="1">
      <alignment horizontal="left" vertical="center" wrapText="1"/>
    </xf>
    <xf numFmtId="0" fontId="11" fillId="0" borderId="1" xfId="0" applyFont="1" applyFill="1" applyBorder="1"/>
    <xf numFmtId="0" fontId="11" fillId="0" borderId="1" xfId="0" applyFont="1" applyBorder="1"/>
    <xf numFmtId="0" fontId="10" fillId="0" borderId="0" xfId="0" applyFont="1" applyAlignment="1">
      <alignment vertical="center"/>
    </xf>
    <xf numFmtId="0" fontId="0" fillId="0" borderId="1" xfId="0" applyBorder="1"/>
    <xf numFmtId="0" fontId="6" fillId="0" borderId="1" xfId="0" applyFont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6" fillId="0" borderId="1" xfId="0" applyFont="1" applyBorder="1" applyAlignment="1">
      <alignment vertical="center"/>
    </xf>
    <xf numFmtId="0" fontId="0" fillId="5" borderId="1" xfId="0" applyFill="1" applyBorder="1"/>
    <xf numFmtId="0" fontId="12" fillId="0" borderId="1" xfId="0" applyFont="1" applyFill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6" borderId="10" xfId="0" applyFill="1" applyBorder="1"/>
    <xf numFmtId="0" fontId="0" fillId="6" borderId="4" xfId="0" applyFill="1" applyBorder="1"/>
    <xf numFmtId="0" fontId="0" fillId="6" borderId="2" xfId="0" applyFill="1" applyBorder="1"/>
    <xf numFmtId="0" fontId="0" fillId="6" borderId="3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11" xfId="0" applyFill="1" applyBorder="1"/>
    <xf numFmtId="0" fontId="0" fillId="0" borderId="7" xfId="0" applyFill="1" applyBorder="1"/>
    <xf numFmtId="0" fontId="0" fillId="0" borderId="12" xfId="0" applyFill="1" applyBorder="1"/>
    <xf numFmtId="0" fontId="3" fillId="0" borderId="11" xfId="1" applyBorder="1"/>
    <xf numFmtId="0" fontId="0" fillId="7" borderId="0" xfId="0" applyFill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8" borderId="6" xfId="0" applyFill="1" applyBorder="1"/>
    <xf numFmtId="0" fontId="0" fillId="9" borderId="5" xfId="0" applyFill="1" applyBorder="1"/>
    <xf numFmtId="0" fontId="0" fillId="9" borderId="0" xfId="0" applyFill="1" applyBorder="1"/>
    <xf numFmtId="0" fontId="0" fillId="9" borderId="6" xfId="0" applyFill="1" applyBorder="1"/>
    <xf numFmtId="0" fontId="0" fillId="9" borderId="11" xfId="0" applyFill="1" applyBorder="1"/>
    <xf numFmtId="0" fontId="14" fillId="10" borderId="6" xfId="0" applyFont="1" applyFill="1" applyBorder="1"/>
    <xf numFmtId="0" fontId="13" fillId="10" borderId="6" xfId="0" applyFont="1" applyFill="1" applyBorder="1"/>
    <xf numFmtId="0" fontId="0" fillId="0" borderId="6" xfId="0" applyFill="1" applyBorder="1"/>
    <xf numFmtId="0" fontId="9" fillId="0" borderId="0" xfId="0" applyFont="1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vk.com/tyr_photo" TargetMode="External"/><Relationship Id="rId1" Type="http://schemas.openxmlformats.org/officeDocument/2006/relationships/hyperlink" Target="http://vk.com/id30656050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vk.com/wedding_day_bres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vk.com/id189026004" TargetMode="External"/><Relationship Id="rId2" Type="http://schemas.openxmlformats.org/officeDocument/2006/relationships/hyperlink" Target="http://vk.com/id111459693" TargetMode="External"/><Relationship Id="rId1" Type="http://schemas.openxmlformats.org/officeDocument/2006/relationships/hyperlink" Target="http://vk.com/nyakubovich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workbookViewId="0">
      <selection activeCell="B17" sqref="B17"/>
    </sheetView>
  </sheetViews>
  <sheetFormatPr defaultRowHeight="15" x14ac:dyDescent="0.25"/>
  <cols>
    <col min="2" max="2" width="13.140625" customWidth="1"/>
    <col min="3" max="3" width="36.7109375" customWidth="1"/>
    <col min="4" max="5" width="15.42578125" customWidth="1"/>
    <col min="6" max="6" width="20.28515625" customWidth="1"/>
    <col min="7" max="7" width="23.140625" customWidth="1"/>
    <col min="8" max="8" width="30.85546875" customWidth="1"/>
  </cols>
  <sheetData>
    <row r="1" spans="1:10" x14ac:dyDescent="0.25">
      <c r="A1" s="11"/>
      <c r="B1" s="11" t="s">
        <v>0</v>
      </c>
      <c r="C1" s="11" t="s">
        <v>5</v>
      </c>
      <c r="D1" s="11" t="s">
        <v>1</v>
      </c>
      <c r="E1" s="11" t="s">
        <v>20</v>
      </c>
      <c r="F1" s="11" t="s">
        <v>15</v>
      </c>
      <c r="G1" s="11" t="s">
        <v>2</v>
      </c>
      <c r="H1" s="11" t="s">
        <v>3</v>
      </c>
    </row>
    <row r="2" spans="1:10" x14ac:dyDescent="0.25">
      <c r="A2" s="2">
        <v>1</v>
      </c>
      <c r="B2" s="6" t="s">
        <v>4</v>
      </c>
      <c r="C2" s="2" t="s">
        <v>6</v>
      </c>
      <c r="D2" s="3">
        <v>42297</v>
      </c>
      <c r="E2" s="3" t="s">
        <v>23</v>
      </c>
      <c r="F2" s="3" t="s">
        <v>16</v>
      </c>
      <c r="G2" s="2" t="s">
        <v>8</v>
      </c>
      <c r="H2" s="2" t="s">
        <v>9</v>
      </c>
    </row>
    <row r="3" spans="1:10" x14ac:dyDescent="0.25">
      <c r="A3" s="2"/>
      <c r="B3" s="6"/>
      <c r="C3" s="2" t="s">
        <v>7</v>
      </c>
      <c r="D3" s="2"/>
      <c r="E3" s="2"/>
      <c r="F3" s="2"/>
      <c r="G3" s="2"/>
      <c r="H3" s="2"/>
    </row>
    <row r="4" spans="1:10" x14ac:dyDescent="0.25">
      <c r="A4" s="2">
        <v>2</v>
      </c>
      <c r="B4" s="6" t="s">
        <v>10</v>
      </c>
      <c r="C4" s="2" t="s">
        <v>6</v>
      </c>
      <c r="D4" s="3">
        <v>42297</v>
      </c>
      <c r="E4" s="3" t="s">
        <v>22</v>
      </c>
      <c r="F4" s="3" t="s">
        <v>17</v>
      </c>
      <c r="G4" s="2" t="s">
        <v>12</v>
      </c>
      <c r="H4" s="2" t="s">
        <v>14</v>
      </c>
    </row>
    <row r="5" spans="1:10" x14ac:dyDescent="0.25">
      <c r="A5" s="2"/>
      <c r="B5" s="6"/>
      <c r="C5" s="2" t="s">
        <v>11</v>
      </c>
      <c r="D5" s="2"/>
      <c r="E5" s="2"/>
      <c r="F5" s="2"/>
      <c r="G5" s="2" t="s">
        <v>13</v>
      </c>
      <c r="H5" s="2" t="s">
        <v>14</v>
      </c>
    </row>
    <row r="6" spans="1:10" x14ac:dyDescent="0.25">
      <c r="A6" s="2"/>
      <c r="B6" s="6"/>
      <c r="C6" s="2"/>
      <c r="D6" s="2"/>
      <c r="E6" s="2"/>
      <c r="F6" s="2"/>
      <c r="G6" s="2" t="s">
        <v>31</v>
      </c>
      <c r="H6" s="2"/>
    </row>
    <row r="7" spans="1:10" x14ac:dyDescent="0.25">
      <c r="A7" s="2">
        <v>3</v>
      </c>
      <c r="B7" s="6" t="s">
        <v>24</v>
      </c>
      <c r="C7" s="2" t="s">
        <v>19</v>
      </c>
      <c r="D7" s="3">
        <v>42307</v>
      </c>
      <c r="E7" s="3" t="s">
        <v>21</v>
      </c>
      <c r="F7" s="3" t="s">
        <v>18</v>
      </c>
      <c r="G7" s="2" t="s">
        <v>25</v>
      </c>
      <c r="H7" s="3" t="s">
        <v>26</v>
      </c>
      <c r="I7" s="7" t="s">
        <v>32</v>
      </c>
      <c r="J7" s="1"/>
    </row>
    <row r="8" spans="1:10" x14ac:dyDescent="0.25">
      <c r="A8" s="2"/>
      <c r="B8" s="6"/>
      <c r="C8" s="2"/>
      <c r="D8" s="3"/>
      <c r="E8" s="3"/>
      <c r="F8" s="3"/>
      <c r="G8" s="2" t="s">
        <v>47</v>
      </c>
      <c r="H8" s="8" t="s">
        <v>46</v>
      </c>
      <c r="I8" s="7"/>
      <c r="J8" s="1"/>
    </row>
    <row r="9" spans="1:10" ht="30" x14ac:dyDescent="0.25">
      <c r="A9" s="2"/>
      <c r="B9" s="6"/>
      <c r="C9" s="2"/>
      <c r="D9" s="3"/>
      <c r="E9" s="3"/>
      <c r="F9" s="3"/>
      <c r="G9" s="2" t="s">
        <v>58</v>
      </c>
      <c r="H9" s="10" t="s">
        <v>57</v>
      </c>
      <c r="I9" s="7"/>
      <c r="J9" s="1"/>
    </row>
    <row r="10" spans="1:10" x14ac:dyDescent="0.25">
      <c r="A10" s="2">
        <v>4</v>
      </c>
      <c r="B10" s="6" t="s">
        <v>28</v>
      </c>
      <c r="C10" s="2" t="s">
        <v>29</v>
      </c>
      <c r="D10" s="3">
        <v>42308</v>
      </c>
      <c r="E10" s="2" t="s">
        <v>30</v>
      </c>
      <c r="F10" s="2" t="s">
        <v>27</v>
      </c>
      <c r="G10" s="2" t="s">
        <v>48</v>
      </c>
      <c r="H10" s="8" t="s">
        <v>51</v>
      </c>
    </row>
    <row r="11" spans="1:10" x14ac:dyDescent="0.25">
      <c r="A11" s="2"/>
      <c r="B11" s="6"/>
      <c r="C11" s="2"/>
      <c r="D11" s="3"/>
      <c r="E11" s="2"/>
      <c r="F11" s="2"/>
      <c r="G11" s="2" t="s">
        <v>49</v>
      </c>
      <c r="H11" s="2" t="s">
        <v>50</v>
      </c>
    </row>
    <row r="12" spans="1:10" x14ac:dyDescent="0.25">
      <c r="A12" s="2">
        <v>5</v>
      </c>
      <c r="B12" s="6" t="s">
        <v>33</v>
      </c>
      <c r="C12" s="8" t="s">
        <v>39</v>
      </c>
      <c r="D12" s="2" t="s">
        <v>34</v>
      </c>
      <c r="E12" s="2" t="s">
        <v>35</v>
      </c>
      <c r="F12" s="2" t="s">
        <v>36</v>
      </c>
      <c r="G12" s="2" t="s">
        <v>38</v>
      </c>
      <c r="H12" s="8" t="s">
        <v>37</v>
      </c>
      <c r="I12" s="5" t="s">
        <v>32</v>
      </c>
    </row>
    <row r="13" spans="1:10" x14ac:dyDescent="0.25">
      <c r="A13" s="2"/>
      <c r="B13" s="6"/>
      <c r="C13" s="8"/>
      <c r="D13" s="2"/>
      <c r="E13" s="2"/>
      <c r="F13" s="2"/>
      <c r="G13" s="2" t="s">
        <v>43</v>
      </c>
      <c r="H13" s="8" t="s">
        <v>44</v>
      </c>
      <c r="I13" s="5"/>
    </row>
    <row r="14" spans="1:10" x14ac:dyDescent="0.25">
      <c r="A14" s="4">
        <v>6</v>
      </c>
      <c r="B14" s="6" t="s">
        <v>42</v>
      </c>
      <c r="C14" s="2" t="s">
        <v>41</v>
      </c>
      <c r="D14" s="3">
        <v>42306</v>
      </c>
      <c r="E14" s="4" t="s">
        <v>21</v>
      </c>
      <c r="F14" s="4" t="s">
        <v>40</v>
      </c>
      <c r="G14" s="9">
        <v>13096</v>
      </c>
      <c r="H14" s="4" t="s">
        <v>45</v>
      </c>
    </row>
    <row r="15" spans="1:10" x14ac:dyDescent="0.25">
      <c r="A15" s="4">
        <v>7</v>
      </c>
      <c r="B15" s="6" t="s">
        <v>54</v>
      </c>
      <c r="C15" s="8" t="s">
        <v>53</v>
      </c>
      <c r="D15" s="3">
        <v>42320</v>
      </c>
      <c r="E15" s="4" t="s">
        <v>21</v>
      </c>
      <c r="F15" s="2" t="s">
        <v>52</v>
      </c>
      <c r="G15" s="4" t="s">
        <v>55</v>
      </c>
      <c r="H15" s="8" t="s">
        <v>56</v>
      </c>
    </row>
    <row r="16" spans="1:10" x14ac:dyDescent="0.25">
      <c r="A16" s="4"/>
      <c r="B16" s="6"/>
      <c r="C16" s="8"/>
      <c r="D16" s="3"/>
      <c r="E16" s="4"/>
      <c r="F16" s="2"/>
      <c r="G16" s="24" t="s">
        <v>115</v>
      </c>
      <c r="H16" s="25" t="s">
        <v>116</v>
      </c>
    </row>
    <row r="17" spans="1:8" x14ac:dyDescent="0.25">
      <c r="A17" s="4">
        <v>8</v>
      </c>
      <c r="B17" s="6" t="s">
        <v>63</v>
      </c>
      <c r="C17" s="8" t="s">
        <v>59</v>
      </c>
      <c r="D17" s="3">
        <v>42321</v>
      </c>
      <c r="E17" s="4" t="s">
        <v>21</v>
      </c>
      <c r="F17" s="8" t="s">
        <v>62</v>
      </c>
      <c r="G17" s="4" t="s">
        <v>61</v>
      </c>
      <c r="H17" s="8" t="s">
        <v>60</v>
      </c>
    </row>
    <row r="18" spans="1:8" x14ac:dyDescent="0.25">
      <c r="A18" s="4">
        <v>9</v>
      </c>
      <c r="B18" s="14" t="s">
        <v>67</v>
      </c>
      <c r="C18" s="8" t="s">
        <v>66</v>
      </c>
      <c r="D18" s="3">
        <v>42322</v>
      </c>
      <c r="E18" s="4" t="s">
        <v>65</v>
      </c>
      <c r="F18" s="2" t="s">
        <v>64</v>
      </c>
      <c r="G18" s="33" t="s">
        <v>68</v>
      </c>
      <c r="H18" s="8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G17" sqref="G17"/>
    </sheetView>
  </sheetViews>
  <sheetFormatPr defaultRowHeight="15" x14ac:dyDescent="0.25"/>
  <cols>
    <col min="2" max="2" width="22.5703125" customWidth="1"/>
    <col min="3" max="3" width="25.28515625" customWidth="1"/>
    <col min="4" max="4" width="14.5703125" customWidth="1"/>
    <col min="5" max="5" width="0.42578125" customWidth="1"/>
  </cols>
  <sheetData>
    <row r="1" spans="1:7" x14ac:dyDescent="0.25">
      <c r="B1" t="s">
        <v>70</v>
      </c>
      <c r="C1" t="s">
        <v>71</v>
      </c>
      <c r="D1" t="s">
        <v>79</v>
      </c>
      <c r="E1" t="s">
        <v>72</v>
      </c>
    </row>
    <row r="2" spans="1:7" x14ac:dyDescent="0.25">
      <c r="A2">
        <v>1</v>
      </c>
      <c r="B2" s="16" t="s">
        <v>78</v>
      </c>
      <c r="C2" s="17" t="s">
        <v>82</v>
      </c>
      <c r="D2" s="17" t="s">
        <v>81</v>
      </c>
      <c r="E2" s="18">
        <v>450</v>
      </c>
      <c r="F2" s="17">
        <v>450</v>
      </c>
      <c r="G2" s="17" t="s">
        <v>80</v>
      </c>
    </row>
    <row r="3" spans="1:7" x14ac:dyDescent="0.25">
      <c r="A3">
        <v>2</v>
      </c>
      <c r="B3" t="s">
        <v>83</v>
      </c>
      <c r="C3" s="12" t="s">
        <v>85</v>
      </c>
      <c r="D3" t="s">
        <v>84</v>
      </c>
      <c r="G3" t="s">
        <v>80</v>
      </c>
    </row>
    <row r="4" spans="1:7" x14ac:dyDescent="0.25">
      <c r="A4">
        <v>3</v>
      </c>
      <c r="B4" s="15" t="s">
        <v>93</v>
      </c>
      <c r="C4" t="s">
        <v>90</v>
      </c>
      <c r="D4" t="s">
        <v>91</v>
      </c>
      <c r="F4" t="s">
        <v>92</v>
      </c>
    </row>
    <row r="5" spans="1:7" x14ac:dyDescent="0.25">
      <c r="A5">
        <v>4</v>
      </c>
      <c r="B5" s="19" t="s">
        <v>94</v>
      </c>
      <c r="C5" t="s">
        <v>95</v>
      </c>
      <c r="D5">
        <v>12</v>
      </c>
      <c r="F5">
        <v>700</v>
      </c>
    </row>
    <row r="6" spans="1:7" x14ac:dyDescent="0.25">
      <c r="A6">
        <v>5</v>
      </c>
      <c r="B6" s="15" t="s">
        <v>97</v>
      </c>
      <c r="C6" s="13" t="s">
        <v>96</v>
      </c>
      <c r="D6">
        <v>12</v>
      </c>
      <c r="F6">
        <v>500</v>
      </c>
      <c r="G6" t="s">
        <v>80</v>
      </c>
    </row>
    <row r="7" spans="1:7" x14ac:dyDescent="0.25">
      <c r="A7">
        <v>6</v>
      </c>
      <c r="B7" s="20" t="s">
        <v>103</v>
      </c>
      <c r="C7" t="s">
        <v>102</v>
      </c>
      <c r="D7">
        <v>12</v>
      </c>
      <c r="F7">
        <v>650</v>
      </c>
    </row>
    <row r="8" spans="1:7" x14ac:dyDescent="0.25">
      <c r="A8">
        <v>7</v>
      </c>
      <c r="B8" t="s">
        <v>106</v>
      </c>
      <c r="C8" t="s">
        <v>107</v>
      </c>
      <c r="D8">
        <v>12</v>
      </c>
      <c r="F8">
        <v>550</v>
      </c>
    </row>
    <row r="9" spans="1:7" x14ac:dyDescent="0.25">
      <c r="A9">
        <v>8</v>
      </c>
      <c r="B9" s="15" t="s">
        <v>108</v>
      </c>
      <c r="C9" t="s">
        <v>109</v>
      </c>
      <c r="D9">
        <v>12</v>
      </c>
      <c r="F9">
        <v>650</v>
      </c>
      <c r="G9" t="s">
        <v>80</v>
      </c>
    </row>
    <row r="10" spans="1:7" x14ac:dyDescent="0.25">
      <c r="A10">
        <v>9</v>
      </c>
      <c r="B10" s="21" t="s">
        <v>111</v>
      </c>
      <c r="C10" t="s">
        <v>110</v>
      </c>
      <c r="D10">
        <v>8</v>
      </c>
      <c r="F10">
        <v>250</v>
      </c>
      <c r="G10" t="s">
        <v>80</v>
      </c>
    </row>
    <row r="11" spans="1:7" x14ac:dyDescent="0.25">
      <c r="A11" s="22">
        <v>10</v>
      </c>
      <c r="B11" s="23" t="s">
        <v>113</v>
      </c>
      <c r="C11" t="s">
        <v>112</v>
      </c>
      <c r="D11" t="s">
        <v>114</v>
      </c>
      <c r="G11" t="s">
        <v>80</v>
      </c>
    </row>
  </sheetData>
  <hyperlinks>
    <hyperlink ref="B2" r:id="rId1" display="http://vk.com/id306560504"/>
    <hyperlink ref="C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H19" sqref="H19"/>
    </sheetView>
  </sheetViews>
  <sheetFormatPr defaultRowHeight="15" x14ac:dyDescent="0.25"/>
  <cols>
    <col min="1" max="1" width="33.5703125" customWidth="1"/>
    <col min="2" max="2" width="17.28515625" bestFit="1" customWidth="1"/>
  </cols>
  <sheetData>
    <row r="1" spans="1:4" x14ac:dyDescent="0.25">
      <c r="A1" s="15" t="s">
        <v>104</v>
      </c>
      <c r="B1" t="s">
        <v>105</v>
      </c>
    </row>
    <row r="2" spans="1:4" x14ac:dyDescent="0.25">
      <c r="A2" s="12" t="s">
        <v>117</v>
      </c>
      <c r="B2" t="s">
        <v>118</v>
      </c>
    </row>
    <row r="3" spans="1:4" x14ac:dyDescent="0.25">
      <c r="A3" t="s">
        <v>119</v>
      </c>
      <c r="B3" t="s">
        <v>120</v>
      </c>
    </row>
    <row r="4" spans="1:4" x14ac:dyDescent="0.25">
      <c r="A4" t="s">
        <v>138</v>
      </c>
      <c r="B4" t="s">
        <v>137</v>
      </c>
      <c r="C4">
        <v>100</v>
      </c>
    </row>
    <row r="5" spans="1:4" x14ac:dyDescent="0.25">
      <c r="A5" t="s">
        <v>145</v>
      </c>
      <c r="B5" t="s">
        <v>137</v>
      </c>
      <c r="C5" t="s">
        <v>144</v>
      </c>
    </row>
    <row r="6" spans="1:4" x14ac:dyDescent="0.25">
      <c r="A6" t="s">
        <v>140</v>
      </c>
      <c r="B6" t="s">
        <v>139</v>
      </c>
      <c r="C6">
        <v>110</v>
      </c>
    </row>
    <row r="7" spans="1:4" x14ac:dyDescent="0.25">
      <c r="A7" t="s">
        <v>141</v>
      </c>
      <c r="B7" t="s">
        <v>139</v>
      </c>
      <c r="C7">
        <v>120</v>
      </c>
    </row>
    <row r="8" spans="1:4" x14ac:dyDescent="0.25">
      <c r="A8" t="s">
        <v>143</v>
      </c>
      <c r="B8" t="s">
        <v>139</v>
      </c>
      <c r="C8" t="s">
        <v>142</v>
      </c>
    </row>
    <row r="9" spans="1:4" x14ac:dyDescent="0.25">
      <c r="A9" t="s">
        <v>146</v>
      </c>
      <c r="B9" t="s">
        <v>139</v>
      </c>
      <c r="C9">
        <v>110</v>
      </c>
      <c r="D9" t="s">
        <v>147</v>
      </c>
    </row>
    <row r="10" spans="1:4" x14ac:dyDescent="0.25">
      <c r="A10" t="s">
        <v>152</v>
      </c>
      <c r="B10" t="s">
        <v>139</v>
      </c>
      <c r="C10" t="s">
        <v>153</v>
      </c>
      <c r="D10" t="s">
        <v>154</v>
      </c>
    </row>
    <row r="11" spans="1:4" x14ac:dyDescent="0.25">
      <c r="A11" t="s">
        <v>156</v>
      </c>
      <c r="B11" t="s">
        <v>155</v>
      </c>
      <c r="C11" t="s">
        <v>157</v>
      </c>
      <c r="D11" t="s">
        <v>154</v>
      </c>
    </row>
    <row r="12" spans="1:4" x14ac:dyDescent="0.25">
      <c r="A12" t="s">
        <v>159</v>
      </c>
      <c r="B12" t="s">
        <v>139</v>
      </c>
      <c r="C12" t="s">
        <v>158</v>
      </c>
      <c r="D12" t="s">
        <v>154</v>
      </c>
    </row>
  </sheetData>
  <hyperlinks>
    <hyperlink ref="A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topLeftCell="A25" zoomScaleNormal="100" workbookViewId="0">
      <selection activeCell="J38" sqref="J38"/>
    </sheetView>
  </sheetViews>
  <sheetFormatPr defaultRowHeight="15" x14ac:dyDescent="0.25"/>
  <cols>
    <col min="1" max="1" width="17.5703125" bestFit="1" customWidth="1"/>
    <col min="2" max="2" width="24.42578125" customWidth="1"/>
    <col min="3" max="3" width="15.42578125" customWidth="1"/>
    <col min="4" max="4" width="10.5703125" customWidth="1"/>
    <col min="6" max="6" width="16.28515625" customWidth="1"/>
    <col min="7" max="7" width="13.140625" customWidth="1"/>
    <col min="9" max="9" width="14.28515625" customWidth="1"/>
    <col min="10" max="10" width="14" customWidth="1"/>
  </cols>
  <sheetData>
    <row r="1" spans="1:12" x14ac:dyDescent="0.25">
      <c r="A1" s="45" t="s">
        <v>134</v>
      </c>
      <c r="B1" s="43" t="s">
        <v>70</v>
      </c>
      <c r="C1" s="43" t="s">
        <v>165</v>
      </c>
      <c r="D1" s="46" t="s">
        <v>201</v>
      </c>
      <c r="E1" s="43" t="s">
        <v>164</v>
      </c>
      <c r="F1" s="44" t="s">
        <v>182</v>
      </c>
      <c r="G1" s="43" t="s">
        <v>202</v>
      </c>
      <c r="H1" s="53">
        <v>19.8</v>
      </c>
      <c r="I1" s="45" t="s">
        <v>148</v>
      </c>
      <c r="J1" s="46"/>
      <c r="K1" s="44"/>
      <c r="L1" s="43" t="s">
        <v>203</v>
      </c>
    </row>
    <row r="2" spans="1:12" x14ac:dyDescent="0.25">
      <c r="A2" s="36" t="s">
        <v>130</v>
      </c>
      <c r="B2" s="41" t="s">
        <v>136</v>
      </c>
      <c r="C2" s="41">
        <v>100</v>
      </c>
      <c r="D2" s="1">
        <v>450</v>
      </c>
      <c r="E2" s="41" t="s">
        <v>166</v>
      </c>
      <c r="F2" s="57">
        <f>D2-C2</f>
        <v>350</v>
      </c>
      <c r="G2" s="41">
        <f t="shared" ref="G2:G8" si="0">D2</f>
        <v>450</v>
      </c>
      <c r="I2" s="58" t="s">
        <v>149</v>
      </c>
      <c r="J2" s="59">
        <v>1300</v>
      </c>
      <c r="K2" s="60" t="s">
        <v>169</v>
      </c>
      <c r="L2" s="61">
        <f>J2/$H$1</f>
        <v>65.656565656565661</v>
      </c>
    </row>
    <row r="3" spans="1:12" x14ac:dyDescent="0.25">
      <c r="A3" s="36" t="s">
        <v>131</v>
      </c>
      <c r="B3" s="41" t="s">
        <v>135</v>
      </c>
      <c r="C3" s="41">
        <v>50</v>
      </c>
      <c r="D3" s="1">
        <v>350</v>
      </c>
      <c r="E3" s="41" t="s">
        <v>166</v>
      </c>
      <c r="F3" s="57">
        <f t="shared" ref="F3:F8" si="1">D3-C3</f>
        <v>300</v>
      </c>
      <c r="G3" s="41">
        <f t="shared" si="0"/>
        <v>350</v>
      </c>
      <c r="I3" s="58" t="s">
        <v>151</v>
      </c>
      <c r="J3" s="58">
        <f>310+620+210</f>
        <v>1140</v>
      </c>
      <c r="K3" s="58" t="s">
        <v>169</v>
      </c>
      <c r="L3" s="58">
        <f t="shared" ref="L3:L12" si="2">J3/$H$1</f>
        <v>57.575757575757571</v>
      </c>
    </row>
    <row r="4" spans="1:12" x14ac:dyDescent="0.25">
      <c r="A4" s="36" t="s">
        <v>174</v>
      </c>
      <c r="B4" s="41" t="s">
        <v>175</v>
      </c>
      <c r="C4" s="41">
        <v>40</v>
      </c>
      <c r="D4" s="1">
        <v>80</v>
      </c>
      <c r="E4" s="41" t="s">
        <v>166</v>
      </c>
      <c r="F4" s="63">
        <f t="shared" si="1"/>
        <v>40</v>
      </c>
      <c r="G4" s="41">
        <f t="shared" si="0"/>
        <v>80</v>
      </c>
      <c r="I4" s="58" t="s">
        <v>189</v>
      </c>
      <c r="J4" s="58">
        <v>600</v>
      </c>
      <c r="K4" s="58" t="s">
        <v>169</v>
      </c>
      <c r="L4" s="58">
        <f t="shared" si="2"/>
        <v>30.303030303030301</v>
      </c>
    </row>
    <row r="5" spans="1:12" x14ac:dyDescent="0.25">
      <c r="A5" s="36" t="s">
        <v>177</v>
      </c>
      <c r="B5" s="52" t="s">
        <v>178</v>
      </c>
      <c r="C5" s="41">
        <v>20</v>
      </c>
      <c r="D5" s="1">
        <f>80+5+25</f>
        <v>110</v>
      </c>
      <c r="E5" s="41" t="s">
        <v>166</v>
      </c>
      <c r="F5" s="57">
        <f t="shared" si="1"/>
        <v>90</v>
      </c>
      <c r="G5" s="41">
        <f t="shared" si="0"/>
        <v>110</v>
      </c>
      <c r="I5" s="58" t="s">
        <v>198</v>
      </c>
      <c r="J5" s="58">
        <v>210</v>
      </c>
      <c r="K5" s="58" t="s">
        <v>169</v>
      </c>
      <c r="L5" s="58">
        <f t="shared" si="2"/>
        <v>10.606060606060606</v>
      </c>
    </row>
    <row r="6" spans="1:12" x14ac:dyDescent="0.25">
      <c r="A6" s="36" t="s">
        <v>176</v>
      </c>
      <c r="B6" s="52" t="s">
        <v>179</v>
      </c>
      <c r="C6" s="41">
        <v>25</v>
      </c>
      <c r="D6" s="1">
        <f>50+25</f>
        <v>75</v>
      </c>
      <c r="E6" s="41" t="s">
        <v>166</v>
      </c>
      <c r="F6" s="62">
        <f>D6-C6</f>
        <v>50</v>
      </c>
      <c r="G6" s="41">
        <f t="shared" si="0"/>
        <v>75</v>
      </c>
      <c r="I6" s="58" t="s">
        <v>217</v>
      </c>
      <c r="J6" s="58">
        <v>600</v>
      </c>
      <c r="K6" s="58" t="s">
        <v>169</v>
      </c>
      <c r="L6" s="58">
        <f>J6/$H$1</f>
        <v>30.303030303030301</v>
      </c>
    </row>
    <row r="7" spans="1:12" x14ac:dyDescent="0.25">
      <c r="A7" s="36" t="s">
        <v>180</v>
      </c>
      <c r="B7" s="52" t="s">
        <v>181</v>
      </c>
      <c r="C7" s="41">
        <f>20+182</f>
        <v>202</v>
      </c>
      <c r="D7" s="1">
        <f>100+10+92</f>
        <v>202</v>
      </c>
      <c r="E7" s="41" t="s">
        <v>166</v>
      </c>
      <c r="F7" s="64">
        <f t="shared" si="1"/>
        <v>0</v>
      </c>
      <c r="G7" s="41">
        <f t="shared" si="0"/>
        <v>202</v>
      </c>
      <c r="I7" s="58" t="s">
        <v>218</v>
      </c>
      <c r="J7" s="58">
        <v>600</v>
      </c>
      <c r="K7" s="58" t="s">
        <v>167</v>
      </c>
      <c r="L7" s="58">
        <f>J7/$H$1</f>
        <v>30.303030303030301</v>
      </c>
    </row>
    <row r="8" spans="1:12" x14ac:dyDescent="0.25">
      <c r="A8" s="36" t="s">
        <v>132</v>
      </c>
      <c r="B8" s="41" t="s">
        <v>133</v>
      </c>
      <c r="C8" s="41">
        <v>50</v>
      </c>
      <c r="D8" s="1">
        <v>500</v>
      </c>
      <c r="E8" s="41" t="s">
        <v>166</v>
      </c>
      <c r="F8" s="57">
        <f t="shared" si="1"/>
        <v>450</v>
      </c>
      <c r="G8" s="41">
        <f t="shared" si="0"/>
        <v>500</v>
      </c>
      <c r="I8" s="58" t="s">
        <v>160</v>
      </c>
      <c r="J8" s="58">
        <f>450+440</f>
        <v>890</v>
      </c>
      <c r="K8" s="58" t="s">
        <v>169</v>
      </c>
      <c r="L8" s="58">
        <f t="shared" si="2"/>
        <v>44.949494949494948</v>
      </c>
    </row>
    <row r="9" spans="1:12" x14ac:dyDescent="0.25">
      <c r="A9" s="36" t="s">
        <v>162</v>
      </c>
      <c r="B9" s="41"/>
      <c r="C9" s="41">
        <f>130+73+200+100</f>
        <v>503</v>
      </c>
      <c r="D9" s="1"/>
      <c r="E9" s="41" t="s">
        <v>167</v>
      </c>
      <c r="F9" s="37"/>
      <c r="G9" s="41">
        <f>C9/H1</f>
        <v>25.404040404040405</v>
      </c>
      <c r="I9" s="58" t="s">
        <v>170</v>
      </c>
      <c r="J9" s="58">
        <f>100+100</f>
        <v>200</v>
      </c>
      <c r="K9" s="58" t="s">
        <v>169</v>
      </c>
      <c r="L9" s="58">
        <f t="shared" si="2"/>
        <v>10.1010101010101</v>
      </c>
    </row>
    <row r="10" spans="1:12" x14ac:dyDescent="0.25">
      <c r="A10" s="58" t="s">
        <v>211</v>
      </c>
      <c r="B10" s="61"/>
      <c r="C10" s="61">
        <v>800</v>
      </c>
      <c r="D10" s="59"/>
      <c r="E10" s="61" t="s">
        <v>167</v>
      </c>
      <c r="F10" s="60"/>
      <c r="G10" s="61"/>
      <c r="I10" s="58" t="s">
        <v>220</v>
      </c>
      <c r="J10" s="58">
        <v>1300</v>
      </c>
      <c r="K10" s="58" t="s">
        <v>167</v>
      </c>
      <c r="L10" s="58">
        <f>H1</f>
        <v>19.8</v>
      </c>
    </row>
    <row r="11" spans="1:12" x14ac:dyDescent="0.25">
      <c r="A11" s="58" t="s">
        <v>212</v>
      </c>
      <c r="B11" s="61"/>
      <c r="C11" s="61">
        <v>250</v>
      </c>
      <c r="D11" s="59"/>
      <c r="E11" s="61" t="s">
        <v>167</v>
      </c>
      <c r="F11" s="60"/>
      <c r="G11" s="61"/>
      <c r="I11" s="58" t="s">
        <v>221</v>
      </c>
      <c r="J11" s="58">
        <v>1200</v>
      </c>
      <c r="K11" s="58" t="s">
        <v>167</v>
      </c>
      <c r="L11" s="58">
        <f>H1</f>
        <v>19.8</v>
      </c>
    </row>
    <row r="12" spans="1:12" x14ac:dyDescent="0.25">
      <c r="A12" s="36" t="s">
        <v>150</v>
      </c>
      <c r="B12" s="41"/>
      <c r="C12" s="41">
        <f>200+230 +447+300+300+550+320+320+120</f>
        <v>2787</v>
      </c>
      <c r="D12" s="1"/>
      <c r="E12" s="41" t="s">
        <v>167</v>
      </c>
      <c r="F12" s="37"/>
      <c r="G12" s="41">
        <f>C12/H1</f>
        <v>140.75757575757575</v>
      </c>
      <c r="I12" s="58" t="s">
        <v>171</v>
      </c>
      <c r="J12" s="58">
        <v>300</v>
      </c>
      <c r="K12" s="58" t="s">
        <v>169</v>
      </c>
      <c r="L12" s="58">
        <f t="shared" si="2"/>
        <v>15.15151515151515</v>
      </c>
    </row>
    <row r="13" spans="1:12" x14ac:dyDescent="0.25">
      <c r="A13" s="36" t="s">
        <v>213</v>
      </c>
      <c r="B13" s="41"/>
      <c r="C13" s="41"/>
      <c r="D13" s="1">
        <f>820+225</f>
        <v>1045</v>
      </c>
      <c r="E13" s="41" t="s">
        <v>167</v>
      </c>
      <c r="F13" s="57">
        <f>D13-C13</f>
        <v>1045</v>
      </c>
      <c r="G13" s="41">
        <f>F13/H1</f>
        <v>52.777777777777779</v>
      </c>
      <c r="I13" s="58"/>
      <c r="J13" s="58"/>
      <c r="K13" s="58"/>
      <c r="L13" s="58"/>
    </row>
    <row r="14" spans="1:12" x14ac:dyDescent="0.25">
      <c r="A14" s="36" t="s">
        <v>210</v>
      </c>
      <c r="B14" s="41"/>
      <c r="C14" s="41">
        <f>45+140+50+50+240</f>
        <v>525</v>
      </c>
      <c r="D14" s="1">
        <f>465+20+40</f>
        <v>525</v>
      </c>
      <c r="E14" s="41" t="s">
        <v>166</v>
      </c>
      <c r="F14" s="37">
        <f>D14-C14</f>
        <v>0</v>
      </c>
      <c r="G14" s="41">
        <f>D14</f>
        <v>525</v>
      </c>
      <c r="I14" s="58" t="s">
        <v>173</v>
      </c>
      <c r="J14" s="58">
        <v>360</v>
      </c>
      <c r="K14" s="58" t="s">
        <v>169</v>
      </c>
      <c r="L14" s="58">
        <f>J14/H1</f>
        <v>18.18181818181818</v>
      </c>
    </row>
    <row r="15" spans="1:12" x14ac:dyDescent="0.25">
      <c r="A15" s="36" t="s">
        <v>199</v>
      </c>
      <c r="B15" s="41"/>
      <c r="C15" s="41">
        <f>3+30</f>
        <v>33</v>
      </c>
      <c r="D15" s="1"/>
      <c r="E15" s="41" t="s">
        <v>166</v>
      </c>
      <c r="F15" s="37"/>
      <c r="G15" s="41">
        <f>C15</f>
        <v>33</v>
      </c>
      <c r="I15" s="58" t="s">
        <v>215</v>
      </c>
      <c r="J15" s="58">
        <f>(400)</f>
        <v>400</v>
      </c>
      <c r="K15" s="58" t="s">
        <v>167</v>
      </c>
      <c r="L15" s="58"/>
    </row>
    <row r="16" spans="1:12" x14ac:dyDescent="0.25">
      <c r="A16" s="36" t="s">
        <v>206</v>
      </c>
      <c r="B16" s="41"/>
      <c r="C16" s="41">
        <v>50</v>
      </c>
      <c r="D16" s="1"/>
      <c r="E16" s="41" t="s">
        <v>167</v>
      </c>
      <c r="F16" s="37"/>
      <c r="G16" s="41">
        <f>C16/H1</f>
        <v>2.5252525252525251</v>
      </c>
      <c r="I16" s="58"/>
      <c r="J16" s="58"/>
      <c r="K16" s="58"/>
      <c r="L16" s="58"/>
    </row>
    <row r="17" spans="1:12" x14ac:dyDescent="0.25">
      <c r="A17" s="36" t="s">
        <v>209</v>
      </c>
      <c r="B17" s="41"/>
      <c r="C17" s="41">
        <f>200</f>
        <v>200</v>
      </c>
      <c r="D17" s="1"/>
      <c r="E17" s="41" t="s">
        <v>166</v>
      </c>
      <c r="F17" s="37"/>
      <c r="G17" s="41">
        <f>C17</f>
        <v>200</v>
      </c>
      <c r="I17" s="58" t="s">
        <v>222</v>
      </c>
      <c r="J17" s="58">
        <v>400</v>
      </c>
      <c r="K17" s="58" t="s">
        <v>167</v>
      </c>
      <c r="L17" s="58">
        <f>J17/H1</f>
        <v>20.202020202020201</v>
      </c>
    </row>
    <row r="18" spans="1:12" x14ac:dyDescent="0.25">
      <c r="A18" s="36" t="s">
        <v>200</v>
      </c>
      <c r="B18" s="41"/>
      <c r="C18" s="41">
        <v>300</v>
      </c>
      <c r="D18" s="1"/>
      <c r="E18" s="41" t="s">
        <v>167</v>
      </c>
      <c r="F18" s="37"/>
      <c r="G18" s="41">
        <f>C18/$H$1</f>
        <v>15.15151515151515</v>
      </c>
      <c r="I18" s="58"/>
      <c r="J18" s="58"/>
      <c r="K18" s="58"/>
      <c r="L18" s="58"/>
    </row>
    <row r="19" spans="1:12" x14ac:dyDescent="0.25">
      <c r="A19" s="36" t="s">
        <v>197</v>
      </c>
      <c r="B19" s="41"/>
      <c r="C19" s="41">
        <v>270</v>
      </c>
      <c r="D19" s="1"/>
      <c r="E19" s="41" t="s">
        <v>167</v>
      </c>
      <c r="F19" s="37"/>
      <c r="G19" s="41">
        <f>C19/$H$1</f>
        <v>13.636363636363637</v>
      </c>
      <c r="I19" s="58" t="s">
        <v>216</v>
      </c>
      <c r="J19" s="58">
        <f>(3200-25)</f>
        <v>3175</v>
      </c>
      <c r="K19" s="58" t="s">
        <v>167</v>
      </c>
      <c r="L19" s="58"/>
    </row>
    <row r="20" spans="1:12" x14ac:dyDescent="0.25">
      <c r="A20" s="36" t="s">
        <v>161</v>
      </c>
      <c r="B20" s="41"/>
      <c r="C20" s="41">
        <v>29</v>
      </c>
      <c r="D20" s="1"/>
      <c r="E20" s="41" t="s">
        <v>166</v>
      </c>
      <c r="F20" s="37"/>
      <c r="G20" s="41">
        <f>C20</f>
        <v>29</v>
      </c>
      <c r="I20" s="58" t="s">
        <v>173</v>
      </c>
      <c r="J20" s="58">
        <v>20</v>
      </c>
      <c r="K20" s="58" t="s">
        <v>166</v>
      </c>
      <c r="L20" s="58">
        <f>J20</f>
        <v>20</v>
      </c>
    </row>
    <row r="21" spans="1:12" x14ac:dyDescent="0.25">
      <c r="A21" s="36" t="s">
        <v>188</v>
      </c>
      <c r="B21" s="41"/>
      <c r="C21" s="41">
        <v>130</v>
      </c>
      <c r="D21" s="1"/>
      <c r="E21" s="41" t="s">
        <v>167</v>
      </c>
      <c r="F21" s="37"/>
      <c r="G21" s="41">
        <f>C21/$H$1</f>
        <v>6.5656565656565657</v>
      </c>
      <c r="I21" s="58" t="s">
        <v>173</v>
      </c>
      <c r="J21" s="58">
        <f>12*3</f>
        <v>36</v>
      </c>
      <c r="K21" s="58" t="s">
        <v>190</v>
      </c>
      <c r="L21" s="58">
        <f>J21*1.12</f>
        <v>40.320000000000007</v>
      </c>
    </row>
    <row r="22" spans="1:12" x14ac:dyDescent="0.25">
      <c r="A22" s="36" t="s">
        <v>196</v>
      </c>
      <c r="B22" s="41"/>
      <c r="C22" s="41">
        <v>200</v>
      </c>
      <c r="D22" s="1"/>
      <c r="E22" s="41" t="s">
        <v>167</v>
      </c>
      <c r="F22" s="37"/>
      <c r="G22" s="41">
        <f t="shared" ref="G22:G28" si="3">C22/$H$1</f>
        <v>10.1010101010101</v>
      </c>
      <c r="I22" t="s">
        <v>219</v>
      </c>
      <c r="J22">
        <f>26807</f>
        <v>26807</v>
      </c>
      <c r="K22" s="48" t="s">
        <v>167</v>
      </c>
      <c r="L22">
        <f>J22/H1</f>
        <v>1353.8888888888889</v>
      </c>
    </row>
    <row r="23" spans="1:12" x14ac:dyDescent="0.25">
      <c r="A23" s="36" t="s">
        <v>187</v>
      </c>
      <c r="B23" s="41"/>
      <c r="C23" s="41">
        <v>900</v>
      </c>
      <c r="D23" s="1"/>
      <c r="E23" s="41" t="s">
        <v>167</v>
      </c>
      <c r="F23" s="37"/>
      <c r="G23" s="41">
        <f t="shared" si="3"/>
        <v>45.454545454545453</v>
      </c>
      <c r="I23" s="48"/>
      <c r="K23" s="48" t="s">
        <v>204</v>
      </c>
      <c r="L23">
        <f>SUM(L2:L22)</f>
        <v>1787.1422222222222</v>
      </c>
    </row>
    <row r="24" spans="1:12" x14ac:dyDescent="0.25">
      <c r="A24" s="36" t="s">
        <v>172</v>
      </c>
      <c r="B24" s="41"/>
      <c r="C24" s="41">
        <v>65</v>
      </c>
      <c r="D24" s="1"/>
      <c r="E24" s="41" t="s">
        <v>167</v>
      </c>
      <c r="F24" s="37"/>
      <c r="G24" s="41">
        <f t="shared" si="3"/>
        <v>3.2828282828282829</v>
      </c>
    </row>
    <row r="25" spans="1:12" x14ac:dyDescent="0.25">
      <c r="A25" s="36" t="s">
        <v>163</v>
      </c>
      <c r="B25" s="41"/>
      <c r="C25" s="41">
        <f>190</f>
        <v>190</v>
      </c>
      <c r="D25" s="1"/>
      <c r="E25" s="41" t="s">
        <v>168</v>
      </c>
      <c r="F25" s="37"/>
      <c r="G25" s="41">
        <f t="shared" si="3"/>
        <v>9.5959595959595951</v>
      </c>
    </row>
    <row r="26" spans="1:12" ht="15.75" thickBot="1" x14ac:dyDescent="0.3">
      <c r="A26" s="47" t="s">
        <v>185</v>
      </c>
      <c r="B26" s="41"/>
      <c r="C26" s="41">
        <v>850</v>
      </c>
      <c r="D26" s="1"/>
      <c r="E26" s="49" t="s">
        <v>167</v>
      </c>
      <c r="F26" s="37"/>
      <c r="G26" s="41">
        <f t="shared" si="3"/>
        <v>42.929292929292927</v>
      </c>
    </row>
    <row r="27" spans="1:12" ht="15.75" thickBot="1" x14ac:dyDescent="0.3">
      <c r="A27" s="47" t="s">
        <v>183</v>
      </c>
      <c r="B27" s="41"/>
      <c r="C27" s="41">
        <f>2800</f>
        <v>2800</v>
      </c>
      <c r="D27" s="1"/>
      <c r="E27" s="49" t="s">
        <v>167</v>
      </c>
      <c r="F27" s="37"/>
      <c r="G27" s="41">
        <f t="shared" si="3"/>
        <v>141.4141414141414</v>
      </c>
      <c r="I27" s="54" t="s">
        <v>208</v>
      </c>
      <c r="J27" s="55"/>
      <c r="K27" s="55"/>
      <c r="L27" s="56"/>
    </row>
    <row r="28" spans="1:12" x14ac:dyDescent="0.25">
      <c r="A28" s="47" t="s">
        <v>191</v>
      </c>
      <c r="B28" s="41"/>
      <c r="C28" s="41">
        <v>2200</v>
      </c>
      <c r="D28" s="1"/>
      <c r="E28" s="49" t="s">
        <v>167</v>
      </c>
      <c r="F28" s="37"/>
      <c r="G28" s="41">
        <f t="shared" si="3"/>
        <v>111.1111111111111</v>
      </c>
      <c r="I28" s="58" t="s">
        <v>173</v>
      </c>
      <c r="J28" s="59">
        <f>69*11</f>
        <v>759</v>
      </c>
      <c r="K28" s="59" t="s">
        <v>167</v>
      </c>
      <c r="L28" s="60">
        <f>J28/H1</f>
        <v>38.333333333333329</v>
      </c>
    </row>
    <row r="29" spans="1:12" x14ac:dyDescent="0.25">
      <c r="A29" s="47" t="s">
        <v>186</v>
      </c>
      <c r="B29" s="41"/>
      <c r="C29" s="41"/>
      <c r="D29" s="1">
        <v>1250</v>
      </c>
      <c r="E29" s="49" t="s">
        <v>167</v>
      </c>
      <c r="F29" s="57">
        <v>1250</v>
      </c>
      <c r="G29" s="41">
        <f>D29/H1</f>
        <v>63.131313131313128</v>
      </c>
      <c r="I29" s="36"/>
      <c r="J29" s="1"/>
      <c r="K29" s="1"/>
      <c r="L29" s="37"/>
    </row>
    <row r="30" spans="1:12" x14ac:dyDescent="0.25">
      <c r="A30" s="47" t="s">
        <v>192</v>
      </c>
      <c r="B30" s="41"/>
      <c r="C30" s="41">
        <v>3000</v>
      </c>
      <c r="D30" s="1"/>
      <c r="E30" s="49" t="s">
        <v>169</v>
      </c>
      <c r="F30" s="37"/>
      <c r="G30" s="41">
        <f>C30/$H$1</f>
        <v>151.5151515151515</v>
      </c>
      <c r="I30" s="36"/>
      <c r="J30" s="1"/>
      <c r="K30" s="1"/>
      <c r="L30" s="37"/>
    </row>
    <row r="31" spans="1:12" x14ac:dyDescent="0.25">
      <c r="A31" s="47" t="s">
        <v>195</v>
      </c>
      <c r="B31" s="41"/>
      <c r="C31" s="41">
        <v>1750</v>
      </c>
      <c r="D31" s="1"/>
      <c r="E31" s="49" t="s">
        <v>167</v>
      </c>
      <c r="F31" s="37"/>
      <c r="G31" s="41">
        <f>C31/$H$1</f>
        <v>88.383838383838381</v>
      </c>
      <c r="I31" s="36" t="s">
        <v>208</v>
      </c>
      <c r="J31" s="1">
        <v>1200</v>
      </c>
      <c r="K31" s="1" t="s">
        <v>167</v>
      </c>
      <c r="L31" s="37">
        <f>J31/H1</f>
        <v>60.606060606060602</v>
      </c>
    </row>
    <row r="32" spans="1:12" ht="15.75" thickBot="1" x14ac:dyDescent="0.3">
      <c r="A32" s="47" t="s">
        <v>184</v>
      </c>
      <c r="B32" s="41"/>
      <c r="C32" s="41">
        <v>40</v>
      </c>
      <c r="D32" s="1">
        <f>162+30+50</f>
        <v>242</v>
      </c>
      <c r="E32" s="49" t="s">
        <v>166</v>
      </c>
      <c r="F32" s="57">
        <f>D32-C32</f>
        <v>202</v>
      </c>
      <c r="G32" s="41">
        <f>D32</f>
        <v>242</v>
      </c>
      <c r="I32" s="38"/>
      <c r="J32" s="39"/>
      <c r="K32" s="39"/>
      <c r="L32" s="40"/>
    </row>
    <row r="33" spans="1:12" x14ac:dyDescent="0.25">
      <c r="A33" s="47" t="s">
        <v>193</v>
      </c>
      <c r="B33" s="41"/>
      <c r="C33" s="41"/>
      <c r="D33" s="1">
        <v>100</v>
      </c>
      <c r="E33" s="49" t="s">
        <v>166</v>
      </c>
      <c r="F33" s="57">
        <v>100</v>
      </c>
      <c r="G33" s="41">
        <f>D33</f>
        <v>100</v>
      </c>
    </row>
    <row r="34" spans="1:12" x14ac:dyDescent="0.25">
      <c r="A34" s="47" t="s">
        <v>214</v>
      </c>
      <c r="B34" s="41"/>
      <c r="C34" s="41">
        <f>500+40+100</f>
        <v>640</v>
      </c>
      <c r="D34" s="1"/>
      <c r="E34" s="49" t="s">
        <v>167</v>
      </c>
      <c r="F34" s="64"/>
      <c r="G34" s="41">
        <f>C34/H1</f>
        <v>32.323232323232325</v>
      </c>
      <c r="I34" t="s">
        <v>224</v>
      </c>
      <c r="K34" t="s">
        <v>223</v>
      </c>
      <c r="L34">
        <f>L23+L28+L31</f>
        <v>1886.081616161616</v>
      </c>
    </row>
    <row r="35" spans="1:12" ht="15.75" thickBot="1" x14ac:dyDescent="0.3">
      <c r="A35" s="50" t="s">
        <v>194</v>
      </c>
      <c r="B35" s="42"/>
      <c r="C35" s="42">
        <f>1500+150</f>
        <v>1650</v>
      </c>
      <c r="D35" s="39"/>
      <c r="E35" s="51" t="s">
        <v>167</v>
      </c>
      <c r="F35" s="40"/>
      <c r="G35" s="42">
        <f>C35/H1</f>
        <v>83.333333333333329</v>
      </c>
    </row>
    <row r="36" spans="1:12" ht="15.75" thickBot="1" x14ac:dyDescent="0.3"/>
    <row r="37" spans="1:12" x14ac:dyDescent="0.25">
      <c r="A37" s="34"/>
      <c r="B37" s="35"/>
      <c r="E37" t="s">
        <v>205</v>
      </c>
      <c r="G37">
        <f>SUM(G2:G35)</f>
        <v>3935.3939393939395</v>
      </c>
    </row>
    <row r="38" spans="1:12" ht="15.75" thickBot="1" x14ac:dyDescent="0.3">
      <c r="A38" s="38"/>
      <c r="B38" s="40"/>
      <c r="E38" t="s">
        <v>207</v>
      </c>
    </row>
    <row r="40" spans="1:12" x14ac:dyDescent="0.25">
      <c r="G40" t="s">
        <v>223</v>
      </c>
      <c r="H40">
        <f>G37+L34</f>
        <v>5821.4755555555557</v>
      </c>
    </row>
    <row r="45" spans="1:12" x14ac:dyDescent="0.25">
      <c r="F45" s="65"/>
    </row>
    <row r="46" spans="1:12" x14ac:dyDescent="0.25">
      <c r="F46" s="65"/>
    </row>
  </sheetData>
  <hyperlinks>
    <hyperlink ref="B5" r:id="rId1" display="http://vk.com/nyakubovich"/>
    <hyperlink ref="B6" r:id="rId2" display="http://vk.com/id111459693"/>
    <hyperlink ref="B7" r:id="rId3"/>
  </hyperlinks>
  <pageMargins left="0.7" right="0.7" top="0.75" bottom="0.75" header="0.3" footer="0.3"/>
  <pageSetup paperSize="9" orientation="portrait" horizontalDpi="4294967293" verticalDpi="4294967293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6" sqref="D6"/>
    </sheetView>
  </sheetViews>
  <sheetFormatPr defaultRowHeight="15" x14ac:dyDescent="0.25"/>
  <cols>
    <col min="2" max="3" width="16.42578125" customWidth="1"/>
    <col min="4" max="4" width="12" customWidth="1"/>
    <col min="5" max="5" width="20.85546875" customWidth="1"/>
  </cols>
  <sheetData>
    <row r="1" spans="1:5" x14ac:dyDescent="0.25">
      <c r="B1" t="s">
        <v>70</v>
      </c>
      <c r="C1" t="s">
        <v>71</v>
      </c>
      <c r="D1" t="s">
        <v>20</v>
      </c>
      <c r="E1" t="s">
        <v>72</v>
      </c>
    </row>
    <row r="2" spans="1:5" x14ac:dyDescent="0.25">
      <c r="A2">
        <v>1</v>
      </c>
      <c r="B2" s="15" t="s">
        <v>89</v>
      </c>
      <c r="D2" t="s">
        <v>81</v>
      </c>
      <c r="E2">
        <v>700</v>
      </c>
    </row>
    <row r="3" spans="1:5" x14ac:dyDescent="0.25">
      <c r="A3">
        <v>2</v>
      </c>
      <c r="B3" s="26" t="s">
        <v>99</v>
      </c>
      <c r="E3">
        <v>500</v>
      </c>
    </row>
    <row r="4" spans="1:5" x14ac:dyDescent="0.25">
      <c r="A4">
        <v>3</v>
      </c>
    </row>
    <row r="5" spans="1:5" x14ac:dyDescent="0.25">
      <c r="A5">
        <v>4</v>
      </c>
    </row>
    <row r="6" spans="1:5" x14ac:dyDescent="0.25">
      <c r="A6">
        <v>5</v>
      </c>
    </row>
    <row r="7" spans="1:5" x14ac:dyDescent="0.25">
      <c r="A7">
        <v>6</v>
      </c>
    </row>
    <row r="8" spans="1:5" x14ac:dyDescent="0.25">
      <c r="A8">
        <v>7</v>
      </c>
    </row>
    <row r="9" spans="1:5" x14ac:dyDescent="0.25">
      <c r="A9">
        <v>8</v>
      </c>
    </row>
    <row r="10" spans="1:5" x14ac:dyDescent="0.25">
      <c r="A10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20" sqref="D20"/>
    </sheetView>
  </sheetViews>
  <sheetFormatPr defaultRowHeight="15" x14ac:dyDescent="0.25"/>
  <cols>
    <col min="2" max="2" width="16.28515625" customWidth="1"/>
    <col min="3" max="3" width="31.42578125" customWidth="1"/>
    <col min="4" max="4" width="28.28515625" customWidth="1"/>
  </cols>
  <sheetData>
    <row r="1" spans="1:4" x14ac:dyDescent="0.25">
      <c r="A1" s="32"/>
      <c r="B1" s="32" t="s">
        <v>70</v>
      </c>
      <c r="C1" s="32" t="s">
        <v>71</v>
      </c>
      <c r="D1" s="32" t="s">
        <v>72</v>
      </c>
    </row>
    <row r="2" spans="1:4" x14ac:dyDescent="0.25">
      <c r="A2" s="27">
        <v>1</v>
      </c>
      <c r="B2" s="28" t="s">
        <v>73</v>
      </c>
      <c r="C2" s="27"/>
      <c r="D2" s="29" t="s">
        <v>74</v>
      </c>
    </row>
    <row r="3" spans="1:4" x14ac:dyDescent="0.25">
      <c r="A3" s="27">
        <v>2</v>
      </c>
      <c r="B3" s="28" t="s">
        <v>75</v>
      </c>
      <c r="C3" s="27" t="s">
        <v>76</v>
      </c>
      <c r="D3" s="29" t="s">
        <v>77</v>
      </c>
    </row>
    <row r="4" spans="1:4" ht="43.5" x14ac:dyDescent="0.25">
      <c r="A4" s="27">
        <v>3</v>
      </c>
      <c r="B4" s="28" t="s">
        <v>88</v>
      </c>
      <c r="C4" s="27" t="s">
        <v>86</v>
      </c>
      <c r="D4" s="30" t="s">
        <v>87</v>
      </c>
    </row>
    <row r="5" spans="1:4" x14ac:dyDescent="0.25">
      <c r="A5" s="27">
        <v>4</v>
      </c>
      <c r="B5" s="28" t="s">
        <v>98</v>
      </c>
      <c r="C5" s="27"/>
      <c r="D5" s="27">
        <v>600</v>
      </c>
    </row>
    <row r="6" spans="1:4" x14ac:dyDescent="0.25">
      <c r="A6" s="27">
        <v>5</v>
      </c>
      <c r="B6" s="31" t="s">
        <v>100</v>
      </c>
      <c r="C6" s="27"/>
      <c r="D6" s="27" t="s">
        <v>101</v>
      </c>
    </row>
    <row r="7" spans="1:4" x14ac:dyDescent="0.25">
      <c r="A7" s="27">
        <v>6</v>
      </c>
      <c r="B7" s="27" t="s">
        <v>121</v>
      </c>
      <c r="C7" s="27" t="s">
        <v>122</v>
      </c>
      <c r="D7" s="27"/>
    </row>
    <row r="8" spans="1:4" x14ac:dyDescent="0.25">
      <c r="A8" s="27">
        <v>7</v>
      </c>
      <c r="B8" s="27" t="s">
        <v>124</v>
      </c>
      <c r="C8" s="27" t="s">
        <v>123</v>
      </c>
      <c r="D8" s="27" t="s">
        <v>125</v>
      </c>
    </row>
    <row r="9" spans="1:4" x14ac:dyDescent="0.25">
      <c r="A9" s="27">
        <v>8</v>
      </c>
      <c r="B9" s="15" t="s">
        <v>126</v>
      </c>
      <c r="C9" s="27" t="s">
        <v>127</v>
      </c>
      <c r="D9" s="27">
        <v>500</v>
      </c>
    </row>
    <row r="10" spans="1:4" x14ac:dyDescent="0.25">
      <c r="A10" s="27">
        <v>9</v>
      </c>
      <c r="B10" s="27" t="s">
        <v>128</v>
      </c>
      <c r="C10" s="27" t="s">
        <v>129</v>
      </c>
      <c r="D10" s="27">
        <v>350</v>
      </c>
    </row>
    <row r="11" spans="1:4" x14ac:dyDescent="0.25">
      <c r="A11" s="27">
        <v>10</v>
      </c>
      <c r="B11" s="27"/>
      <c r="C11" s="27"/>
      <c r="D11" s="27"/>
    </row>
    <row r="12" spans="1:4" x14ac:dyDescent="0.25">
      <c r="A12" s="27">
        <v>11</v>
      </c>
      <c r="B12" s="27"/>
      <c r="C12" s="27"/>
      <c r="D12" s="27"/>
    </row>
    <row r="13" spans="1:4" x14ac:dyDescent="0.25">
      <c r="A13" s="27">
        <v>12</v>
      </c>
      <c r="B13" s="27"/>
      <c r="C13" s="27"/>
      <c r="D13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платье</vt:lpstr>
      <vt:lpstr>фото</vt:lpstr>
      <vt:lpstr>Лист1</vt:lpstr>
      <vt:lpstr>расходы</vt:lpstr>
      <vt:lpstr>видео</vt:lpstr>
      <vt:lpstr>ведущий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2016-07-02T13:40:28Z</dcterms:modified>
</cp:coreProperties>
</file>