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525" windowWidth="14805" windowHeight="7590" activeTab="1"/>
  </bookViews>
  <sheets>
    <sheet name="ф1" sheetId="35" r:id="rId1"/>
    <sheet name="ф2" sheetId="36" r:id="rId2"/>
  </sheets>
  <definedNames>
    <definedName name="o" localSheetId="0">#REF!</definedName>
    <definedName name="o" localSheetId="1">#REF!</definedName>
    <definedName name="o">#REF!</definedName>
    <definedName name="q" localSheetId="0">#REF!</definedName>
    <definedName name="q" localSheetId="1">#REF!</definedName>
    <definedName name="q">#REF!</definedName>
    <definedName name="вп" localSheetId="0">#REF!</definedName>
    <definedName name="вп" localSheetId="1">#REF!</definedName>
    <definedName name="вп">#REF!</definedName>
    <definedName name="_xlnm.Print_Area" localSheetId="0">ф1!$A$1:$D$131</definedName>
    <definedName name="_xlnm.Print_Area" localSheetId="1">ф2!$A$1:$F$123</definedName>
    <definedName name="ф77" localSheetId="0">#REF!</definedName>
    <definedName name="ф77" localSheetId="1">#REF!</definedName>
    <definedName name="ф77">#REF!</definedName>
  </definedNames>
  <calcPr calcId="145621" iterate="1"/>
</workbook>
</file>

<file path=xl/calcChain.xml><?xml version="1.0" encoding="utf-8"?>
<calcChain xmlns="http://schemas.openxmlformats.org/spreadsheetml/2006/main">
  <c r="F105" i="36" l="1"/>
  <c r="F100" i="36"/>
  <c r="E99" i="36"/>
  <c r="F99" i="36" s="1"/>
  <c r="E97" i="36"/>
  <c r="F97" i="36" s="1"/>
  <c r="E96" i="36"/>
  <c r="F93" i="36"/>
  <c r="F83" i="36"/>
  <c r="F82" i="36"/>
  <c r="F81" i="36"/>
  <c r="F80" i="36"/>
  <c r="E72" i="36"/>
  <c r="F72" i="36" s="1"/>
  <c r="F70" i="36"/>
  <c r="F69" i="36"/>
  <c r="F68" i="36"/>
  <c r="E65" i="36"/>
  <c r="F65" i="36" s="1"/>
  <c r="F64" i="36"/>
  <c r="F59" i="36"/>
  <c r="E59" i="36"/>
  <c r="F57" i="36"/>
  <c r="F46" i="36"/>
  <c r="F44" i="36"/>
  <c r="F43" i="36"/>
  <c r="F39" i="36"/>
  <c r="F38" i="36"/>
  <c r="F37" i="36"/>
  <c r="F36" i="36"/>
  <c r="F35" i="36"/>
  <c r="E29" i="36"/>
  <c r="F23" i="36"/>
  <c r="F22" i="36"/>
  <c r="E20" i="36"/>
  <c r="F20" i="36" s="1"/>
  <c r="F19" i="36"/>
  <c r="E16" i="36"/>
  <c r="F16" i="36" s="1"/>
  <c r="F13" i="36"/>
  <c r="F12" i="36"/>
  <c r="E94" i="36" l="1"/>
  <c r="F94" i="36" s="1"/>
  <c r="E98" i="36"/>
  <c r="F98" i="36" s="1"/>
  <c r="F103" i="36"/>
  <c r="E14" i="36"/>
  <c r="F14" i="36" s="1"/>
  <c r="F96" i="36"/>
  <c r="F29" i="36"/>
  <c r="E10" i="36"/>
  <c r="E58" i="36" s="1"/>
  <c r="E103" i="36" l="1"/>
  <c r="F10" i="36"/>
  <c r="F58" i="36" l="1"/>
</calcChain>
</file>

<file path=xl/sharedStrings.xml><?xml version="1.0" encoding="utf-8"?>
<sst xmlns="http://schemas.openxmlformats.org/spreadsheetml/2006/main" count="504" uniqueCount="338">
  <si>
    <t>Код строки</t>
  </si>
  <si>
    <t>Денежные средства и эквиваленты денежных средств</t>
  </si>
  <si>
    <t>Аффинированные драгоценные металлы</t>
  </si>
  <si>
    <t>Дебиторская задолженность</t>
  </si>
  <si>
    <t>Операция «обратное РЕПО»</t>
  </si>
  <si>
    <t>Вклады размещенные (за вычетом резервов на обесценение)</t>
  </si>
  <si>
    <t>Инвестиционное имущество</t>
  </si>
  <si>
    <t>Инвестиции в капитал других юридических лиц и субординированный долг</t>
  </si>
  <si>
    <t>Запасы</t>
  </si>
  <si>
    <t>Долгосрочные активы (выбывающие группы), предназначенные для продажи</t>
  </si>
  <si>
    <t>Нематериальные активы (за вычетом амортизации и убытков от обесценения)</t>
  </si>
  <si>
    <t>Основные средства (за вычетом амортизации и убытков от обесценения)</t>
  </si>
  <si>
    <t>Прочие активы</t>
  </si>
  <si>
    <t>Обязательства</t>
  </si>
  <si>
    <t>Выпущенные долговые ценные бумаги</t>
  </si>
  <si>
    <t>Кредиторская задолженность</t>
  </si>
  <si>
    <t>Субординированный долг</t>
  </si>
  <si>
    <t>Прочие обязательства</t>
  </si>
  <si>
    <t>Собственный капитал</t>
  </si>
  <si>
    <t>Уставный капитал</t>
  </si>
  <si>
    <t>Изъятый капитал</t>
  </si>
  <si>
    <t>Резервный капитал</t>
  </si>
  <si>
    <t>Прочие резервы</t>
  </si>
  <si>
    <t>в том числе:</t>
  </si>
  <si>
    <t>Бухгалтерский баланс</t>
  </si>
  <si>
    <t>За период с начала текущего года (с нарастающим итогом)</t>
  </si>
  <si>
    <t xml:space="preserve">   по размещенным вкладам</t>
  </si>
  <si>
    <t xml:space="preserve">   по приобретенным ценным бумагам</t>
  </si>
  <si>
    <t xml:space="preserve">   по выпущенным ценным бумагам</t>
  </si>
  <si>
    <t xml:space="preserve">   по операциям «РЕПО»</t>
  </si>
  <si>
    <t>Операционные расходы</t>
  </si>
  <si>
    <t xml:space="preserve">   расходы на оплату труда и командировочные</t>
  </si>
  <si>
    <t xml:space="preserve">   амортизационные отчисления</t>
  </si>
  <si>
    <t>Расходы от реализации или безвозмездной передачи активов</t>
  </si>
  <si>
    <t>Прочие расходы</t>
  </si>
  <si>
    <t>Прибыль (убыток) от прекращенной деятельности</t>
  </si>
  <si>
    <t>4</t>
  </si>
  <si>
    <t xml:space="preserve">   от пенсионных активов</t>
  </si>
  <si>
    <t>8</t>
  </si>
  <si>
    <t>Операция «РЕПО»</t>
  </si>
  <si>
    <t>32</t>
  </si>
  <si>
    <t>33</t>
  </si>
  <si>
    <t>34</t>
  </si>
  <si>
    <t>Премии (дополнительный оплаченный капитал)</t>
  </si>
  <si>
    <t xml:space="preserve">     предыдущих лет</t>
  </si>
  <si>
    <t xml:space="preserve">     отчетного периода</t>
  </si>
  <si>
    <t>Корпоративный подоходный налог</t>
  </si>
  <si>
    <t>(в тысячах тенге)</t>
  </si>
  <si>
    <t xml:space="preserve">Наименование статьи </t>
  </si>
  <si>
    <t>На конец отчетного периода</t>
  </si>
  <si>
    <t xml:space="preserve"> 1 </t>
  </si>
  <si>
    <t>2</t>
  </si>
  <si>
    <t>3</t>
  </si>
  <si>
    <t xml:space="preserve"> Активы</t>
  </si>
  <si>
    <t/>
  </si>
  <si>
    <t>1</t>
  </si>
  <si>
    <t xml:space="preserve">     наличные деньги в кассе</t>
  </si>
  <si>
    <t>1.1</t>
  </si>
  <si>
    <t xml:space="preserve">     деньги на счетах в банках и организациях, осуществляющих отдельные виды банковских операций</t>
  </si>
  <si>
    <t>1.2</t>
  </si>
  <si>
    <t xml:space="preserve">     начисленные, но не полученные доходы в виде вознаграждения</t>
  </si>
  <si>
    <t>3.1</t>
  </si>
  <si>
    <t>4.1</t>
  </si>
  <si>
    <t>Ценные бумаги, оцениваемые по справедливой стоимости, изменения которых отражаются в составе прибыли или убытка</t>
  </si>
  <si>
    <t>5</t>
  </si>
  <si>
    <t>5.1</t>
  </si>
  <si>
    <t>6</t>
  </si>
  <si>
    <t xml:space="preserve">    начисленные, но не полученные доходы в виде вознаграждения</t>
  </si>
  <si>
    <t>6.1</t>
  </si>
  <si>
    <t>7</t>
  </si>
  <si>
    <t xml:space="preserve">  начисленные, но не полученные доходы в виде вознаграждения</t>
  </si>
  <si>
    <t>7.1</t>
  </si>
  <si>
    <t>9</t>
  </si>
  <si>
    <t>10</t>
  </si>
  <si>
    <t>11</t>
  </si>
  <si>
    <t>12</t>
  </si>
  <si>
    <t>13</t>
  </si>
  <si>
    <t>14</t>
  </si>
  <si>
    <t>Начисленные комиссионные вознаграждения к получению</t>
  </si>
  <si>
    <t>15</t>
  </si>
  <si>
    <t xml:space="preserve">    от консалтинговых услуг, в том числе:</t>
  </si>
  <si>
    <t>15.1</t>
  </si>
  <si>
    <t xml:space="preserve">      аффилированным лицам</t>
  </si>
  <si>
    <t>15.1.1</t>
  </si>
  <si>
    <t xml:space="preserve">      прочим клиентам</t>
  </si>
  <si>
    <t>15.1.2</t>
  </si>
  <si>
    <t xml:space="preserve">    от услуг представителя держателей облигаций</t>
  </si>
  <si>
    <t>15.2</t>
  </si>
  <si>
    <t xml:space="preserve">    от услуг андеррайтера</t>
  </si>
  <si>
    <t>15.3</t>
  </si>
  <si>
    <t xml:space="preserve">    от брокерских услуг</t>
  </si>
  <si>
    <t>15.4</t>
  </si>
  <si>
    <t xml:space="preserve">    от управления активами</t>
  </si>
  <si>
    <t>15.5</t>
  </si>
  <si>
    <t xml:space="preserve">    от услуг маркет-мейкера</t>
  </si>
  <si>
    <t>15.6</t>
  </si>
  <si>
    <t xml:space="preserve">    от пенсионных активов</t>
  </si>
  <si>
    <t>15.7</t>
  </si>
  <si>
    <t xml:space="preserve">   от инвестиционного дохода (убытка) по пенсионным активам</t>
  </si>
  <si>
    <t>15.8</t>
  </si>
  <si>
    <t xml:space="preserve">   прочие</t>
  </si>
  <si>
    <t>15.9</t>
  </si>
  <si>
    <t>Производные финансовые инструменты</t>
  </si>
  <si>
    <t>16</t>
  </si>
  <si>
    <t xml:space="preserve">   требования по сделке фьючерсы</t>
  </si>
  <si>
    <t>16.1</t>
  </si>
  <si>
    <t xml:space="preserve">   требования по сделке форварды</t>
  </si>
  <si>
    <t>16.2</t>
  </si>
  <si>
    <t xml:space="preserve">   требования по сделке опционы</t>
  </si>
  <si>
    <t>16.3</t>
  </si>
  <si>
    <t xml:space="preserve">   требования по сделке свопы</t>
  </si>
  <si>
    <t>16.4</t>
  </si>
  <si>
    <t>Текущее налоговое требование</t>
  </si>
  <si>
    <t>17</t>
  </si>
  <si>
    <t>Отложенное налоговое требование</t>
  </si>
  <si>
    <t>18</t>
  </si>
  <si>
    <t>Авансы выданные и предоплата</t>
  </si>
  <si>
    <t>19</t>
  </si>
  <si>
    <t>20</t>
  </si>
  <si>
    <t>21</t>
  </si>
  <si>
    <t>22</t>
  </si>
  <si>
    <t>23</t>
  </si>
  <si>
    <t>Займы полученные</t>
  </si>
  <si>
    <t>24</t>
  </si>
  <si>
    <t>25</t>
  </si>
  <si>
    <t>Резервы</t>
  </si>
  <si>
    <t>26</t>
  </si>
  <si>
    <t>Расчеты с акционерами (по дивидендам)</t>
  </si>
  <si>
    <t>27</t>
  </si>
  <si>
    <t>28</t>
  </si>
  <si>
    <t>Начисленные комиссионные расходы к оплате</t>
  </si>
  <si>
    <t>29</t>
  </si>
  <si>
    <t xml:space="preserve">   по переводным операциям</t>
  </si>
  <si>
    <t>29.1</t>
  </si>
  <si>
    <t xml:space="preserve">  по клиринговым операциям</t>
  </si>
  <si>
    <t>29.2</t>
  </si>
  <si>
    <t xml:space="preserve">  по кассовым операциям</t>
  </si>
  <si>
    <t>29.3</t>
  </si>
  <si>
    <t xml:space="preserve">  по сейфовым операциям</t>
  </si>
  <si>
    <t>29.4</t>
  </si>
  <si>
    <t xml:space="preserve">  по инкассации банкнот, монет и ценностей</t>
  </si>
  <si>
    <t>29.5</t>
  </si>
  <si>
    <t xml:space="preserve">  по доверительным операциям</t>
  </si>
  <si>
    <t>29.6</t>
  </si>
  <si>
    <t xml:space="preserve">  по услугам фондовой биржи</t>
  </si>
  <si>
    <t>29.7</t>
  </si>
  <si>
    <t xml:space="preserve">  по кастодиальному обслуживанию</t>
  </si>
  <si>
    <t>29.8</t>
  </si>
  <si>
    <t xml:space="preserve">  по брокерским услугам</t>
  </si>
  <si>
    <t>29.9</t>
  </si>
  <si>
    <t xml:space="preserve">  по услугам центрального депозитария</t>
  </si>
  <si>
    <t>29.10</t>
  </si>
  <si>
    <t xml:space="preserve">  по услугам единого регистратора</t>
  </si>
  <si>
    <t>29.11</t>
  </si>
  <si>
    <t xml:space="preserve">  по услугам иных профессиональных участников рынка ценных бумаг</t>
  </si>
  <si>
    <t>29.12</t>
  </si>
  <si>
    <t>30</t>
  </si>
  <si>
    <t xml:space="preserve">    обязательства по сделке фьючерсы</t>
  </si>
  <si>
    <t>30.1</t>
  </si>
  <si>
    <t xml:space="preserve">    обязательства по сделке форварды</t>
  </si>
  <si>
    <t>30.2</t>
  </si>
  <si>
    <t xml:space="preserve">    обязательства по сделке опционы</t>
  </si>
  <si>
    <t>30.3</t>
  </si>
  <si>
    <t xml:space="preserve">    обязательства по сделке свопы</t>
  </si>
  <si>
    <t>30.4</t>
  </si>
  <si>
    <t>Текущее налоговое обязательство</t>
  </si>
  <si>
    <t>31</t>
  </si>
  <si>
    <t>Отложенное налоговое обязательство</t>
  </si>
  <si>
    <t>Авансы полученные</t>
  </si>
  <si>
    <t>Обязательства по вознаграждениям работникам</t>
  </si>
  <si>
    <t>35</t>
  </si>
  <si>
    <t>36</t>
  </si>
  <si>
    <t>37</t>
  </si>
  <si>
    <t xml:space="preserve">     простые акции</t>
  </si>
  <si>
    <t>37.1</t>
  </si>
  <si>
    <t xml:space="preserve">     привилегированные акции</t>
  </si>
  <si>
    <t>37.2</t>
  </si>
  <si>
    <t>38</t>
  </si>
  <si>
    <t>39</t>
  </si>
  <si>
    <t>40</t>
  </si>
  <si>
    <t>40.1</t>
  </si>
  <si>
    <t xml:space="preserve">    резерв на переоценку основных средств</t>
  </si>
  <si>
    <t>40.2</t>
  </si>
  <si>
    <t>41</t>
  </si>
  <si>
    <t>42</t>
  </si>
  <si>
    <t>42.1</t>
  </si>
  <si>
    <t>42.2</t>
  </si>
  <si>
    <t>43</t>
  </si>
  <si>
    <t>44</t>
  </si>
  <si>
    <t>Примечание:</t>
  </si>
  <si>
    <t>Балкенов С.Б.</t>
  </si>
  <si>
    <t xml:space="preserve">Главный бухгалтер </t>
  </si>
  <si>
    <t>Мамаева Т.В.</t>
  </si>
  <si>
    <t>Исполнитель</t>
  </si>
  <si>
    <t>Телефон исполнителя</t>
  </si>
  <si>
    <t xml:space="preserve">Отчет о прибылях и убытках </t>
  </si>
  <si>
    <t>Наименование статей</t>
  </si>
  <si>
    <t>За аналогичный период  с начала предыдущего  года (с нарастающим  итогом)</t>
  </si>
  <si>
    <t xml:space="preserve"> Доходы, связанные с получением вознаграждения</t>
  </si>
  <si>
    <t xml:space="preserve"> в том числе:</t>
  </si>
  <si>
    <t xml:space="preserve">  по корреспондентским и текущим счетам</t>
  </si>
  <si>
    <t>1.3</t>
  </si>
  <si>
    <t>1.3.1</t>
  </si>
  <si>
    <t>1.3.1.1</t>
  </si>
  <si>
    <t>1.3.1.2</t>
  </si>
  <si>
    <t xml:space="preserve">  по ценным бумагам, оцениваемым по справедливой стоимости, изменения которых отражаются в составе прибыли или убытка</t>
  </si>
  <si>
    <t>1.3.2</t>
  </si>
  <si>
    <t xml:space="preserve">  доходы в виде дивидендов по акциям, находящимся в портфеле ценных бумаг, оцениваемых по справедливой стоимости, изменения которых отражаются в составе прибыли или убытка</t>
  </si>
  <si>
    <t>1.3.2.1</t>
  </si>
  <si>
    <t xml:space="preserve">  доходы, связанные с амортизацией дисконта по ценным бумагам, оцениваемым по справедливой стоимости</t>
  </si>
  <si>
    <t>1.3.2.2</t>
  </si>
  <si>
    <t>1.3.3</t>
  </si>
  <si>
    <t>1.3.3.1</t>
  </si>
  <si>
    <t xml:space="preserve">  по операциям «обратное РЕПО»</t>
  </si>
  <si>
    <t>1.4</t>
  </si>
  <si>
    <t xml:space="preserve">  прочие доходы, связанные с получением вознаграждения</t>
  </si>
  <si>
    <t>1.5</t>
  </si>
  <si>
    <t xml:space="preserve"> Комиссионные вознаграждения</t>
  </si>
  <si>
    <t xml:space="preserve">  от консалтинговых услуг</t>
  </si>
  <si>
    <t>2.1</t>
  </si>
  <si>
    <t xml:space="preserve">  аффилированным лицам</t>
  </si>
  <si>
    <t>2.1.1</t>
  </si>
  <si>
    <t xml:space="preserve">  прочим клиентам</t>
  </si>
  <si>
    <t>2.1.2</t>
  </si>
  <si>
    <t xml:space="preserve">  от услуг представителя держателей облигаций</t>
  </si>
  <si>
    <t>2.2</t>
  </si>
  <si>
    <t xml:space="preserve">  от услуг андеррайтера</t>
  </si>
  <si>
    <t>2.3</t>
  </si>
  <si>
    <t xml:space="preserve">  от управления активами</t>
  </si>
  <si>
    <t>2.4</t>
  </si>
  <si>
    <t xml:space="preserve">  от брокерских услуг</t>
  </si>
  <si>
    <t>2.5</t>
  </si>
  <si>
    <t xml:space="preserve">   от услуг маркет-мейкера</t>
  </si>
  <si>
    <t>2.6</t>
  </si>
  <si>
    <t xml:space="preserve">   от прочих услуг</t>
  </si>
  <si>
    <t>2.7</t>
  </si>
  <si>
    <t>2.8</t>
  </si>
  <si>
    <t>2.9</t>
  </si>
  <si>
    <t>Доходы от купли-продажи финансовых активов</t>
  </si>
  <si>
    <t>Доходы от изменения стоимости финансовых активов, оцениваемых по справедливой стоимости, изменения которой отражаются в составе прибыли или убытка</t>
  </si>
  <si>
    <t>Доходы от операций с иностранной валютой</t>
  </si>
  <si>
    <t>Доходы от переоценки иностранной валюты</t>
  </si>
  <si>
    <t>Доходы, связанные с участием в капитале юридических лиц</t>
  </si>
  <si>
    <t>Доходы от реализации активов</t>
  </si>
  <si>
    <t>Доходы от операций с аффинированными драгоценными металлами</t>
  </si>
  <si>
    <t>Доходы от операций с производными финансовыми инструментами</t>
  </si>
  <si>
    <t xml:space="preserve">  по сделкам фьючерс</t>
  </si>
  <si>
    <t>10.1</t>
  </si>
  <si>
    <t xml:space="preserve">  по сделкам форвард</t>
  </si>
  <si>
    <t>10.2</t>
  </si>
  <si>
    <t xml:space="preserve">  по сделкам опцион</t>
  </si>
  <si>
    <t>10.3</t>
  </si>
  <si>
    <t xml:space="preserve">  по сделкам своп</t>
  </si>
  <si>
    <t>10.4</t>
  </si>
  <si>
    <t>Доходы от восстановления резервов по ценным бумагам, вкладам, дебиторской задолженности и условным обязательствам</t>
  </si>
  <si>
    <t xml:space="preserve"> Прочие доходы</t>
  </si>
  <si>
    <t>Итого доходов (сумма строк с 1 по 12)</t>
  </si>
  <si>
    <t xml:space="preserve"> Расходы, связанные с выплатой вознаграждения</t>
  </si>
  <si>
    <t xml:space="preserve">  по полученным займам</t>
  </si>
  <si>
    <t>14.1</t>
  </si>
  <si>
    <t>14.2</t>
  </si>
  <si>
    <t>14.3</t>
  </si>
  <si>
    <t xml:space="preserve">  прочие расходы, связанные с выплатой вознаграждения</t>
  </si>
  <si>
    <t>14.4</t>
  </si>
  <si>
    <t xml:space="preserve"> Комиссионные расходы</t>
  </si>
  <si>
    <t xml:space="preserve">   управляющему агенту</t>
  </si>
  <si>
    <t xml:space="preserve">   за кастодиальное обслуживание</t>
  </si>
  <si>
    <t xml:space="preserve">   за услуги фондовой биржи</t>
  </si>
  <si>
    <t xml:space="preserve">   за услуги регистратора</t>
  </si>
  <si>
    <t xml:space="preserve">  за брокерские услуги</t>
  </si>
  <si>
    <t xml:space="preserve">  за прочие услуги</t>
  </si>
  <si>
    <t xml:space="preserve"> Расходы от деятельности, не связанной с выплатой вознаграждения</t>
  </si>
  <si>
    <t xml:space="preserve">   от переводных операций</t>
  </si>
  <si>
    <t xml:space="preserve">   от клиринговых операций</t>
  </si>
  <si>
    <t xml:space="preserve">   от кассовых операций</t>
  </si>
  <si>
    <t xml:space="preserve">   от сейфовых операций </t>
  </si>
  <si>
    <t xml:space="preserve">   от инкассации</t>
  </si>
  <si>
    <t>16.5</t>
  </si>
  <si>
    <t>Расходы от купли-продажи финансовых активов</t>
  </si>
  <si>
    <t>Расходы от изменения стоимости финансовых активов, оцениваемых по справедливой стоимости, изменения которой отражаются в составе прибыли или убытка</t>
  </si>
  <si>
    <t>Расходы от операций иностранной валюты</t>
  </si>
  <si>
    <t>Расходы от переоценки иностранной валюты</t>
  </si>
  <si>
    <t>Расходы, связанные с участием в капитале юридических лиц</t>
  </si>
  <si>
    <t>Расходы от операций с аффинированными драгоценными металлами</t>
  </si>
  <si>
    <t>Расходы от операций с производными финансовыми инструментами</t>
  </si>
  <si>
    <t xml:space="preserve">   по сделкам фьючерс</t>
  </si>
  <si>
    <t>24.1</t>
  </si>
  <si>
    <t xml:space="preserve">   по сделкам форвард</t>
  </si>
  <si>
    <t>24.2</t>
  </si>
  <si>
    <t xml:space="preserve">   по сделкам опцион</t>
  </si>
  <si>
    <t>24.3</t>
  </si>
  <si>
    <t xml:space="preserve">   по сделкам своп</t>
  </si>
  <si>
    <t>24.4</t>
  </si>
  <si>
    <t>Расходы от создания резервов по ценным бумагам, размещенным вкладам, дебиторской задолженности и условным обязательствам</t>
  </si>
  <si>
    <t>26.1</t>
  </si>
  <si>
    <t xml:space="preserve">   транспортные расходы</t>
  </si>
  <si>
    <t>26.2</t>
  </si>
  <si>
    <t xml:space="preserve">   общехозяйственные и административные расходы</t>
  </si>
  <si>
    <t>26.3</t>
  </si>
  <si>
    <t>26.4</t>
  </si>
  <si>
    <t xml:space="preserve">   расходы по уплате налогов и других обязательных платежей в бюджет, за исключением корпоративного подоходного налога</t>
  </si>
  <si>
    <t>26.5</t>
  </si>
  <si>
    <t xml:space="preserve">   неустойка (штраф, пеня)</t>
  </si>
  <si>
    <t>26.6</t>
  </si>
  <si>
    <t>Итого расходов (сумма строк с 14 по 27)</t>
  </si>
  <si>
    <t>Примечание</t>
  </si>
  <si>
    <t>Первый руководитель (на период его отсутствия – лицо, его замещающее)</t>
  </si>
  <si>
    <t>Главный бухгалтер</t>
  </si>
  <si>
    <t>8 7172 472 554</t>
  </si>
  <si>
    <t>Место для печати (при ее наличии)</t>
  </si>
  <si>
    <t>АО "Цесна Капитал"</t>
  </si>
  <si>
    <t>На начало отчетного периода</t>
  </si>
  <si>
    <t>Ценные бумаги, учитываемые по справедливой стоимости через прочий совокупный доход</t>
  </si>
  <si>
    <t>Ценные бумаги, учитываемые по амортизированной стоимости (за вычетом резервов на обесценение)</t>
  </si>
  <si>
    <t>Итого активы</t>
  </si>
  <si>
    <t>Итого обязательства</t>
  </si>
  <si>
    <t xml:space="preserve">   резервы переоценки ценных бумаг, учитываемых по справедливой стоимости через прочий совокупный доход</t>
  </si>
  <si>
    <t xml:space="preserve">    резервы переоценки стоимости займов, учитываемых по справедливой стоимости через прочий совокупный доход</t>
  </si>
  <si>
    <t>40.3</t>
  </si>
  <si>
    <t>Нераспределенная прибыль (непокрытый убыток)</t>
  </si>
  <si>
    <t>Итого капитал</t>
  </si>
  <si>
    <t>Итого капитал и обязательства (строка 36+строка 43)</t>
  </si>
  <si>
    <t xml:space="preserve">   по ценным бумагам, учитываемым по справедливой стоимости через прочий совокупный доход</t>
  </si>
  <si>
    <t xml:space="preserve">  доходы в виде дивидендов по акциям, находящимся в портфеле ценных бумаг, учитываемых по справедливой стоимости через прочий совокупный доход</t>
  </si>
  <si>
    <t xml:space="preserve">  доходы, связанные с амортизацией дисконта по ценным бумагам, учитываемым по справедливой стоимости через прочий совокупный доход</t>
  </si>
  <si>
    <t xml:space="preserve">  по ценным бумаги, учитываемым по амортизированной стоимости  (за вычетом резервов на обесценение)</t>
  </si>
  <si>
    <t xml:space="preserve">  доходы, связанные с амортизацией дисконта по ценным бумагам, учитываемым по амортизированной стоимости </t>
  </si>
  <si>
    <t>Чистая прибыль (убыток) до уплаты корпоративного подоходного налога (строка 13-строка 28)</t>
  </si>
  <si>
    <t>Чистая прибыль (убыток) после уплаты корпоративного подоходного налога (строка 29-строка 30)</t>
  </si>
  <si>
    <t>Итого чистая прибыль (убыток) за период (строка 31+/-строка 32)</t>
  </si>
  <si>
    <t>8 7172 472 554 (вн 201)</t>
  </si>
  <si>
    <t xml:space="preserve">За отчетный период </t>
  </si>
  <si>
    <t xml:space="preserve">За аналогичный период  предыдущего года     </t>
  </si>
  <si>
    <t>1 октября 2018 года</t>
  </si>
  <si>
    <t>&amp;amp;apos;Статья &amp;amp;quot;Прочие активы&amp;amp;quot; включает в себя: по состоянию на 01.10.2018 г. 3000 - гарантийный взнос участника клиринговой деятельности, 16620- дивиденды к получению по привилегированным акциям, 823 тыс тенге-  дебиторская задолженность сотрудников, 60 - прочая задолженность (возмещаемые расходы),  01.01.2018 г. 1000 - гарантийный взнос участника клиринговой деятельности, 17 648 - дивиденды к получению по привилегированным акциям Прочие обязательства на 01.10.2018 г и на 01.01.2018- 7 тыс. тенге  задолженность перед  держателями облгаций по договору представителя держателей облигаций</t>
  </si>
  <si>
    <t xml:space="preserve">Первый руководитель (на период его отсутствия лицо, его замещающее) </t>
  </si>
  <si>
    <t>Дата 05.10.2018</t>
  </si>
  <si>
    <t>Статья  Прочие доходы включает доход от операционной аренды  за отчетный период - 372 тыс, за период с начала текущего год  1 117  тыс. тенге – доход от операционной аренды, за аналогичный период предыдущего года 387  тыс. тенге – доход от операционной аренды, за аналогичный период с начала предыдущего года (с нарастающим итогом) - 1 221 тыс. тенге – доход от операционной аренды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</si>
</sst>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₽_-;\-* #,##0.00\ _₽_-;_-* &quot;-&quot;??\ _₽_-;_-@_-"/>
    <numFmt numFmtId="164" formatCode="_-* #,##0.00_р_._-;\-* #,##0.00_р_._-;_-* &quot;-&quot;??_р_._-;_-@_-"/>
    <numFmt numFmtId="165" formatCode="_(* #,##0.00_);_(* \(#,##0.00\);_(* &quot;-&quot;??_);_(@_)"/>
    <numFmt numFmtId="166" formatCode="_-* #,##0\ _₽_-;\-* #,##0\ _₽_-;_-* &quot;-&quot;??\ _₽_-;_-@_-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Helv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 Cyr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name val="Arial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color indexed="8"/>
      <name val="Arial"/>
      <family val="2"/>
      <charset val="204"/>
    </font>
    <font>
      <sz val="8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8"/>
      <color indexed="8"/>
      <name val="Arial"/>
      <family val="2"/>
      <charset val="204"/>
    </font>
    <font>
      <b/>
      <sz val="8"/>
      <color rgb="FF000000"/>
      <name val="Arial"/>
      <family val="2"/>
      <charset val="204"/>
    </font>
    <font>
      <u/>
      <sz val="10"/>
      <color indexed="12"/>
      <name val="Arial"/>
      <family val="2"/>
      <charset val="204"/>
    </font>
    <font>
      <b/>
      <i/>
      <sz val="8"/>
      <color rgb="FF000000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/>
      <right/>
      <top style="thin">
        <color indexed="64"/>
      </top>
      <bottom style="thin">
        <color indexed="0"/>
      </bottom>
      <diagonal/>
    </border>
    <border>
      <left/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/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/>
      <diagonal/>
    </border>
    <border>
      <left style="thin">
        <color indexed="0"/>
      </left>
      <right/>
      <top style="thin">
        <color indexed="64"/>
      </top>
      <bottom style="thin">
        <color indexed="0"/>
      </bottom>
      <diagonal/>
    </border>
    <border>
      <left/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8">
    <xf numFmtId="0" fontId="0" fillId="0" borderId="0"/>
    <xf numFmtId="0" fontId="5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7" fillId="0" borderId="0">
      <alignment horizontal="left" vertical="top"/>
    </xf>
    <xf numFmtId="0" fontId="28" fillId="0" borderId="0">
      <alignment horizontal="center" vertical="center"/>
    </xf>
    <xf numFmtId="0" fontId="26" fillId="0" borderId="0">
      <alignment horizontal="center" vertical="center"/>
    </xf>
    <xf numFmtId="0" fontId="29" fillId="0" borderId="0">
      <alignment horizontal="center" vertical="center"/>
    </xf>
    <xf numFmtId="0" fontId="26" fillId="0" borderId="0">
      <alignment horizontal="right" vertical="center"/>
    </xf>
    <xf numFmtId="0" fontId="29" fillId="0" borderId="0">
      <alignment horizontal="right" vertical="center"/>
    </xf>
    <xf numFmtId="0" fontId="29" fillId="0" borderId="0">
      <alignment horizontal="left" vertical="top"/>
    </xf>
    <xf numFmtId="0" fontId="28" fillId="0" borderId="0">
      <alignment horizontal="left" vertical="top"/>
    </xf>
    <xf numFmtId="0" fontId="28" fillId="0" borderId="0">
      <alignment horizontal="right" vertical="center"/>
    </xf>
    <xf numFmtId="0" fontId="28" fillId="0" borderId="0">
      <alignment horizontal="right" vertical="center"/>
    </xf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7" borderId="1" applyNumberFormat="0" applyAlignment="0" applyProtection="0"/>
    <xf numFmtId="0" fontId="10" fillId="20" borderId="2" applyNumberFormat="0" applyAlignment="0" applyProtection="0"/>
    <xf numFmtId="0" fontId="11" fillId="20" borderId="1" applyNumberFormat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6" applyNumberFormat="0" applyFill="0" applyAlignment="0" applyProtection="0"/>
    <xf numFmtId="0" fontId="16" fillId="21" borderId="7" applyNumberFormat="0" applyAlignment="0" applyProtection="0"/>
    <xf numFmtId="0" fontId="17" fillId="0" borderId="0" applyNumberFormat="0" applyFill="0" applyBorder="0" applyAlignment="0" applyProtection="0"/>
    <xf numFmtId="0" fontId="18" fillId="22" borderId="0" applyNumberFormat="0" applyBorder="0" applyAlignment="0" applyProtection="0"/>
    <xf numFmtId="0" fontId="20" fillId="3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23" borderId="8" applyNumberFormat="0" applyFont="0" applyAlignment="0" applyProtection="0"/>
    <xf numFmtId="0" fontId="23" fillId="0" borderId="9" applyNumberFormat="0" applyFill="0" applyAlignment="0" applyProtection="0"/>
    <xf numFmtId="0" fontId="6" fillId="0" borderId="0"/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4" fillId="0" borderId="0"/>
    <xf numFmtId="165" fontId="19" fillId="0" borderId="0" applyFont="0" applyFill="0" applyBorder="0" applyAlignment="0" applyProtection="0"/>
    <xf numFmtId="0" fontId="19" fillId="0" borderId="0"/>
    <xf numFmtId="165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9" fillId="0" borderId="0"/>
    <xf numFmtId="0" fontId="30" fillId="0" borderId="0">
      <alignment horizontal="left" vertical="top"/>
    </xf>
    <xf numFmtId="0" fontId="27" fillId="0" borderId="0">
      <alignment horizontal="center" vertical="top"/>
    </xf>
    <xf numFmtId="0" fontId="31" fillId="0" borderId="0">
      <alignment horizontal="center" vertical="top"/>
    </xf>
    <xf numFmtId="0" fontId="31" fillId="0" borderId="0">
      <alignment horizontal="center" vertical="top"/>
    </xf>
    <xf numFmtId="0" fontId="27" fillId="0" borderId="0">
      <alignment horizontal="right" vertical="top"/>
    </xf>
    <xf numFmtId="0" fontId="31" fillId="0" borderId="0">
      <alignment horizontal="center" vertical="top"/>
    </xf>
    <xf numFmtId="0" fontId="27" fillId="0" borderId="0">
      <alignment horizontal="right" vertical="top"/>
    </xf>
    <xf numFmtId="0" fontId="27" fillId="0" borderId="0">
      <alignment horizontal="center" vertical="top"/>
    </xf>
    <xf numFmtId="0" fontId="27" fillId="0" borderId="0">
      <alignment horizontal="center" vertical="top"/>
    </xf>
    <xf numFmtId="0" fontId="32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3" fillId="0" borderId="0"/>
    <xf numFmtId="0" fontId="31" fillId="0" borderId="0">
      <alignment horizontal="center" vertical="top"/>
    </xf>
    <xf numFmtId="0" fontId="28" fillId="0" borderId="0">
      <alignment horizontal="center" vertical="top"/>
    </xf>
    <xf numFmtId="0" fontId="31" fillId="0" borderId="0">
      <alignment horizontal="left" vertical="top"/>
    </xf>
    <xf numFmtId="0" fontId="30" fillId="0" borderId="0">
      <alignment horizontal="right" vertical="top"/>
    </xf>
    <xf numFmtId="0" fontId="2" fillId="0" borderId="0"/>
    <xf numFmtId="0" fontId="1" fillId="0" borderId="0"/>
    <xf numFmtId="0" fontId="27" fillId="0" borderId="0">
      <alignment horizontal="left" vertical="top"/>
    </xf>
    <xf numFmtId="0" fontId="27" fillId="0" borderId="0">
      <alignment horizontal="right" vertical="top"/>
    </xf>
    <xf numFmtId="0" fontId="28" fillId="0" borderId="0">
      <alignment horizontal="center" vertical="top"/>
    </xf>
    <xf numFmtId="0" fontId="31" fillId="0" borderId="0">
      <alignment horizontal="center" vertical="top"/>
    </xf>
    <xf numFmtId="0" fontId="33" fillId="0" borderId="0">
      <alignment horizontal="left" vertical="top"/>
    </xf>
    <xf numFmtId="0" fontId="31" fillId="0" borderId="0">
      <alignment horizontal="left" vertical="top"/>
    </xf>
    <xf numFmtId="0" fontId="28" fillId="0" borderId="0">
      <alignment horizontal="center" vertical="top"/>
    </xf>
    <xf numFmtId="43" fontId="34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wrapText="1"/>
    </xf>
    <xf numFmtId="0" fontId="31" fillId="0" borderId="10" xfId="83" quotePrefix="1" applyBorder="1" applyAlignment="1">
      <alignment horizontal="center" vertical="top" wrapText="1"/>
    </xf>
    <xf numFmtId="0" fontId="31" fillId="0" borderId="11" xfId="83" quotePrefix="1" applyBorder="1" applyAlignment="1">
      <alignment horizontal="center" vertical="top" wrapText="1"/>
    </xf>
    <xf numFmtId="0" fontId="31" fillId="0" borderId="12" xfId="83" quotePrefix="1" applyBorder="1" applyAlignment="1">
      <alignment horizontal="center" vertical="top" wrapText="1"/>
    </xf>
    <xf numFmtId="0" fontId="33" fillId="0" borderId="10" xfId="84" quotePrefix="1" applyBorder="1" applyAlignment="1">
      <alignment horizontal="left" vertical="top" wrapText="1"/>
    </xf>
    <xf numFmtId="0" fontId="31" fillId="0" borderId="10" xfId="76" quotePrefix="1" applyBorder="1" applyAlignment="1">
      <alignment horizontal="left" vertical="top" wrapText="1"/>
    </xf>
    <xf numFmtId="0" fontId="31" fillId="0" borderId="12" xfId="76" quotePrefix="1" applyBorder="1" applyAlignment="1">
      <alignment horizontal="left" vertical="top" wrapText="1"/>
    </xf>
    <xf numFmtId="0" fontId="27" fillId="0" borderId="10" xfId="20" quotePrefix="1" applyBorder="1" applyAlignment="1">
      <alignment horizontal="left" vertical="top" wrapText="1"/>
    </xf>
    <xf numFmtId="0" fontId="27" fillId="0" borderId="13" xfId="81" applyBorder="1" applyAlignment="1">
      <alignment horizontal="right" vertical="top" wrapText="1"/>
    </xf>
    <xf numFmtId="0" fontId="27" fillId="0" borderId="14" xfId="81" applyBorder="1" applyAlignment="1">
      <alignment horizontal="right" vertical="top" wrapText="1"/>
    </xf>
    <xf numFmtId="0" fontId="27" fillId="0" borderId="13" xfId="20" quotePrefix="1" applyBorder="1" applyAlignment="1">
      <alignment horizontal="left" vertical="top" wrapText="1"/>
    </xf>
    <xf numFmtId="0" fontId="31" fillId="0" borderId="15" xfId="83" quotePrefix="1" applyBorder="1" applyAlignment="1">
      <alignment horizontal="center" vertical="top" wrapText="1"/>
    </xf>
    <xf numFmtId="0" fontId="31" fillId="0" borderId="16" xfId="76" quotePrefix="1" applyBorder="1" applyAlignment="1">
      <alignment horizontal="left" vertical="top" wrapText="1"/>
    </xf>
    <xf numFmtId="0" fontId="27" fillId="0" borderId="16" xfId="20" quotePrefix="1" applyBorder="1" applyAlignment="1">
      <alignment horizontal="left" vertical="top" wrapText="1"/>
    </xf>
    <xf numFmtId="0" fontId="27" fillId="0" borderId="16" xfId="81" applyBorder="1" applyAlignment="1">
      <alignment horizontal="right" vertical="top" wrapText="1"/>
    </xf>
    <xf numFmtId="0" fontId="31" fillId="0" borderId="17" xfId="76" quotePrefix="1" applyBorder="1" applyAlignment="1">
      <alignment horizontal="left" vertical="top" wrapText="1"/>
    </xf>
    <xf numFmtId="0" fontId="31" fillId="0" borderId="18" xfId="83" quotePrefix="1" applyBorder="1" applyAlignment="1">
      <alignment horizontal="center" vertical="top" wrapText="1"/>
    </xf>
    <xf numFmtId="0" fontId="27" fillId="0" borderId="19" xfId="81" applyBorder="1" applyAlignment="1">
      <alignment horizontal="right" vertical="top" wrapText="1"/>
    </xf>
    <xf numFmtId="0" fontId="31" fillId="0" borderId="20" xfId="83" quotePrefix="1" applyBorder="1" applyAlignment="1">
      <alignment horizontal="center" vertical="top" wrapText="1"/>
    </xf>
    <xf numFmtId="0" fontId="31" fillId="0" borderId="19" xfId="76" quotePrefix="1" applyBorder="1" applyAlignment="1">
      <alignment horizontal="left" vertical="top" wrapText="1"/>
    </xf>
    <xf numFmtId="0" fontId="33" fillId="0" borderId="16" xfId="84" quotePrefix="1" applyBorder="1" applyAlignment="1">
      <alignment horizontal="left" vertical="top" wrapText="1"/>
    </xf>
    <xf numFmtId="0" fontId="31" fillId="0" borderId="22" xfId="83" quotePrefix="1" applyBorder="1" applyAlignment="1">
      <alignment horizontal="center" vertical="top" wrapText="1"/>
    </xf>
    <xf numFmtId="0" fontId="27" fillId="0" borderId="23" xfId="81" applyBorder="1" applyAlignment="1">
      <alignment horizontal="right" vertical="top" wrapText="1"/>
    </xf>
    <xf numFmtId="0" fontId="27" fillId="0" borderId="23" xfId="20" quotePrefix="1" applyBorder="1" applyAlignment="1">
      <alignment horizontal="left" vertical="top" wrapText="1"/>
    </xf>
    <xf numFmtId="0" fontId="31" fillId="0" borderId="23" xfId="76" quotePrefix="1" applyBorder="1" applyAlignment="1">
      <alignment horizontal="left" vertical="top" wrapText="1"/>
    </xf>
    <xf numFmtId="0" fontId="33" fillId="0" borderId="23" xfId="84" quotePrefix="1" applyBorder="1" applyAlignment="1">
      <alignment horizontal="left" vertical="top" wrapText="1"/>
    </xf>
    <xf numFmtId="0" fontId="27" fillId="0" borderId="10" xfId="81" applyBorder="1" applyAlignment="1">
      <alignment horizontal="right" vertical="top" wrapText="1"/>
    </xf>
    <xf numFmtId="0" fontId="27" fillId="0" borderId="12" xfId="81" applyBorder="1" applyAlignment="1">
      <alignment horizontal="right" vertical="top" wrapText="1"/>
    </xf>
    <xf numFmtId="0" fontId="31" fillId="0" borderId="21" xfId="76" quotePrefix="1" applyBorder="1" applyAlignment="1">
      <alignment horizontal="left" vertical="top" wrapText="1"/>
    </xf>
    <xf numFmtId="0" fontId="28" fillId="0" borderId="23" xfId="28" quotePrefix="1" applyBorder="1" applyAlignment="1">
      <alignment horizontal="left" vertical="top" wrapText="1"/>
    </xf>
    <xf numFmtId="0" fontId="27" fillId="0" borderId="25" xfId="20" quotePrefix="1" applyBorder="1" applyAlignment="1">
      <alignment horizontal="left" vertical="top" wrapText="1"/>
    </xf>
    <xf numFmtId="0" fontId="31" fillId="0" borderId="26" xfId="83" quotePrefix="1" applyBorder="1" applyAlignment="1">
      <alignment horizontal="center" vertical="top" wrapText="1"/>
    </xf>
    <xf numFmtId="0" fontId="27" fillId="0" borderId="25" xfId="81" applyBorder="1" applyAlignment="1">
      <alignment horizontal="right" vertical="top" wrapText="1"/>
    </xf>
    <xf numFmtId="0" fontId="27" fillId="0" borderId="28" xfId="81" applyBorder="1" applyAlignment="1">
      <alignment horizontal="right" vertical="top" wrapText="1"/>
    </xf>
    <xf numFmtId="0" fontId="27" fillId="0" borderId="27" xfId="20" quotePrefix="1" applyBorder="1" applyAlignment="1">
      <alignment horizontal="left" vertical="top" wrapText="1"/>
    </xf>
    <xf numFmtId="0" fontId="31" fillId="0" borderId="24" xfId="83" quotePrefix="1" applyBorder="1" applyAlignment="1">
      <alignment horizontal="center" vertical="top" wrapText="1"/>
    </xf>
    <xf numFmtId="0" fontId="27" fillId="0" borderId="27" xfId="81" applyBorder="1" applyAlignment="1">
      <alignment horizontal="right" vertical="top" wrapText="1"/>
    </xf>
    <xf numFmtId="0" fontId="31" fillId="0" borderId="27" xfId="83" quotePrefix="1" applyBorder="1" applyAlignment="1">
      <alignment horizontal="center" vertical="top" wrapText="1"/>
    </xf>
    <xf numFmtId="0" fontId="31" fillId="0" borderId="27" xfId="76" quotePrefix="1" applyBorder="1" applyAlignment="1">
      <alignment horizontal="left" vertical="top" wrapText="1"/>
    </xf>
    <xf numFmtId="0" fontId="33" fillId="0" borderId="27" xfId="84" quotePrefix="1" applyBorder="1" applyAlignment="1">
      <alignment horizontal="left" vertical="top" wrapText="1"/>
    </xf>
    <xf numFmtId="0" fontId="0" fillId="0" borderId="0" xfId="0" applyFont="1" applyAlignment="1">
      <alignment wrapText="1"/>
    </xf>
    <xf numFmtId="0" fontId="27" fillId="0" borderId="0" xfId="80" quotePrefix="1" applyFont="1" applyAlignment="1">
      <alignment horizontal="left" vertical="top" wrapText="1"/>
    </xf>
    <xf numFmtId="0" fontId="0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27" fillId="0" borderId="0" xfId="80" quotePrefix="1" applyFont="1" applyFill="1" applyAlignment="1">
      <alignment horizontal="left" vertical="top" wrapText="1"/>
    </xf>
    <xf numFmtId="0" fontId="29" fillId="0" borderId="0" xfId="21" quotePrefix="1" applyFont="1" applyFill="1" applyBorder="1" applyAlignment="1">
      <alignment horizontal="left" vertical="top" wrapText="1"/>
    </xf>
    <xf numFmtId="0" fontId="26" fillId="0" borderId="31" xfId="22" quotePrefix="1" applyFont="1" applyBorder="1" applyAlignment="1">
      <alignment horizontal="center" vertical="top" wrapText="1"/>
    </xf>
    <xf numFmtId="0" fontId="26" fillId="0" borderId="31" xfId="22" quotePrefix="1" applyFont="1" applyFill="1" applyBorder="1" applyAlignment="1">
      <alignment horizontal="center" vertical="top" wrapText="1"/>
    </xf>
    <xf numFmtId="0" fontId="26" fillId="0" borderId="31" xfId="24" quotePrefix="1" applyFont="1" applyBorder="1" applyAlignment="1">
      <alignment horizontal="left" vertical="top" wrapText="1"/>
    </xf>
    <xf numFmtId="0" fontId="29" fillId="0" borderId="31" xfId="27" quotePrefix="1" applyFont="1" applyBorder="1" applyAlignment="1">
      <alignment horizontal="center" vertical="top" wrapText="1"/>
    </xf>
    <xf numFmtId="0" fontId="29" fillId="0" borderId="31" xfId="26" quotePrefix="1" applyFont="1" applyBorder="1" applyAlignment="1">
      <alignment horizontal="left" vertical="top" wrapText="1"/>
    </xf>
    <xf numFmtId="0" fontId="29" fillId="0" borderId="31" xfId="21" quotePrefix="1" applyFont="1" applyBorder="1" applyAlignment="1">
      <alignment horizontal="left" vertical="top" wrapText="1"/>
    </xf>
    <xf numFmtId="0" fontId="29" fillId="0" borderId="31" xfId="85" quotePrefix="1" applyFont="1" applyBorder="1" applyAlignment="1">
      <alignment horizontal="left" vertical="top" wrapText="1"/>
    </xf>
    <xf numFmtId="166" fontId="29" fillId="0" borderId="31" xfId="87" applyNumberFormat="1" applyFont="1" applyFill="1" applyBorder="1" applyAlignment="1">
      <alignment horizontal="right" vertical="top" wrapText="1"/>
    </xf>
    <xf numFmtId="0" fontId="29" fillId="0" borderId="0" xfId="80" quotePrefix="1" applyFont="1" applyAlignment="1">
      <alignment horizontal="left" vertical="top" wrapText="1"/>
    </xf>
    <xf numFmtId="0" fontId="35" fillId="0" borderId="0" xfId="0" applyFont="1" applyAlignment="1">
      <alignment wrapText="1"/>
    </xf>
    <xf numFmtId="0" fontId="35" fillId="0" borderId="0" xfId="0" applyFont="1" applyFill="1" applyAlignment="1">
      <alignment horizontal="right" vertical="top" wrapText="1"/>
    </xf>
    <xf numFmtId="0" fontId="35" fillId="0" borderId="0" xfId="0" applyFont="1" applyFill="1" applyAlignment="1">
      <alignment wrapText="1"/>
    </xf>
    <xf numFmtId="0" fontId="28" fillId="0" borderId="0" xfId="21" quotePrefix="1" applyFont="1" applyFill="1" applyBorder="1" applyAlignment="1">
      <alignment horizontal="left" vertical="top" wrapText="1"/>
    </xf>
    <xf numFmtId="0" fontId="35" fillId="0" borderId="0" xfId="0" applyFont="1" applyFill="1" applyAlignment="1">
      <alignment horizontal="right" wrapText="1"/>
    </xf>
    <xf numFmtId="0" fontId="29" fillId="0" borderId="0" xfId="80" quotePrefix="1" applyFont="1" applyFill="1" applyAlignment="1">
      <alignment horizontal="left" vertical="top" wrapText="1"/>
    </xf>
    <xf numFmtId="0" fontId="35" fillId="0" borderId="0" xfId="0" applyFont="1" applyFill="1" applyBorder="1" applyAlignment="1">
      <alignment wrapText="1"/>
    </xf>
    <xf numFmtId="0" fontId="27" fillId="0" borderId="0" xfId="80" quotePrefix="1" applyAlignment="1">
      <alignment horizontal="left" vertical="top" wrapText="1"/>
    </xf>
    <xf numFmtId="0" fontId="27" fillId="0" borderId="29" xfId="20" quotePrefix="1" applyBorder="1" applyAlignment="1">
      <alignment horizontal="left" vertical="top" wrapText="1"/>
    </xf>
    <xf numFmtId="0" fontId="0" fillId="0" borderId="11" xfId="0" applyBorder="1" applyAlignment="1">
      <alignment vertical="top" wrapText="1"/>
    </xf>
    <xf numFmtId="0" fontId="0" fillId="0" borderId="30" xfId="0" applyBorder="1" applyAlignment="1">
      <alignment vertical="top" wrapText="1"/>
    </xf>
    <xf numFmtId="0" fontId="28" fillId="0" borderId="0" xfId="82" quotePrefix="1" applyAlignment="1">
      <alignment horizontal="center" vertical="top" wrapText="1"/>
    </xf>
    <xf numFmtId="0" fontId="0" fillId="0" borderId="0" xfId="0" applyAlignment="1">
      <alignment vertical="top" wrapText="1"/>
    </xf>
    <xf numFmtId="0" fontId="27" fillId="0" borderId="0" xfId="80" quotePrefix="1" applyAlignment="1">
      <alignment horizontal="left" vertical="top" wrapText="1"/>
    </xf>
    <xf numFmtId="0" fontId="29" fillId="0" borderId="0" xfId="86" quotePrefix="1" applyFont="1" applyAlignment="1">
      <alignment horizontal="center" vertical="top" wrapText="1"/>
    </xf>
    <xf numFmtId="0" fontId="35" fillId="0" borderId="0" xfId="0" applyFont="1" applyAlignment="1">
      <alignment vertical="top" wrapText="1"/>
    </xf>
    <xf numFmtId="0" fontId="29" fillId="0" borderId="0" xfId="80" quotePrefix="1" applyFont="1" applyFill="1" applyAlignment="1">
      <alignment horizontal="center" vertical="top" wrapText="1"/>
    </xf>
    <xf numFmtId="0" fontId="29" fillId="0" borderId="0" xfId="80" quotePrefix="1" applyFont="1" applyAlignment="1">
      <alignment horizontal="center" vertical="center" wrapText="1"/>
    </xf>
    <xf numFmtId="0" fontId="29" fillId="0" borderId="0" xfId="21" quotePrefix="1" applyFont="1" applyBorder="1" applyAlignment="1">
      <alignment horizontal="center" vertical="top" wrapText="1"/>
    </xf>
    <xf numFmtId="0" fontId="29" fillId="0" borderId="24" xfId="21" quotePrefix="1" applyFont="1" applyBorder="1" applyAlignment="1">
      <alignment horizontal="left" vertical="top" wrapText="1"/>
    </xf>
    <xf numFmtId="0" fontId="29" fillId="0" borderId="0" xfId="21" quotePrefix="1" applyFont="1" applyBorder="1" applyAlignment="1">
      <alignment horizontal="left" vertical="top" wrapText="1"/>
    </xf>
    <xf numFmtId="0" fontId="29" fillId="0" borderId="0" xfId="80" quotePrefix="1" applyFont="1" applyAlignment="1">
      <alignment horizontal="center" vertical="top" wrapText="1"/>
    </xf>
    <xf numFmtId="0" fontId="27" fillId="0" borderId="24" xfId="20" quotePrefix="1" applyBorder="1" applyAlignment="1">
      <alignment horizontal="center" vertical="top" wrapText="1"/>
    </xf>
    <xf numFmtId="0" fontId="27" fillId="0" borderId="0" xfId="20" quotePrefix="1" applyBorder="1" applyAlignment="1">
      <alignment horizontal="center" vertical="top" wrapText="1"/>
    </xf>
  </cellXfs>
  <cellStyles count="88">
    <cellStyle name="20% - Акцент1 2" xfId="2"/>
    <cellStyle name="20% - Акцент2 2" xfId="3"/>
    <cellStyle name="20% - Акцент3 2" xfId="4"/>
    <cellStyle name="20% - Акцент4 2" xfId="5"/>
    <cellStyle name="20% - Акцент5 2" xfId="6"/>
    <cellStyle name="20% - Акцент6 2" xfId="7"/>
    <cellStyle name="40% - Акцент1 2" xfId="8"/>
    <cellStyle name="40% - Акцент2 2" xfId="9"/>
    <cellStyle name="40% - Акцент3 2" xfId="10"/>
    <cellStyle name="40% - Акцент4 2" xfId="11"/>
    <cellStyle name="40% - Акцент5 2" xfId="12"/>
    <cellStyle name="40% - Акцент6 2" xfId="13"/>
    <cellStyle name="60% - Акцент1 2" xfId="14"/>
    <cellStyle name="60% - Акцент2 2" xfId="15"/>
    <cellStyle name="60% - Акцент3 2" xfId="16"/>
    <cellStyle name="60% - Акцент4 2" xfId="17"/>
    <cellStyle name="60% - Акцент5 2" xfId="18"/>
    <cellStyle name="60% - Акцент6 2" xfId="19"/>
    <cellStyle name="Normal_PACK98R" xfId="61"/>
    <cellStyle name="S0" xfId="20"/>
    <cellStyle name="S1" xfId="62"/>
    <cellStyle name="S1 2" xfId="80"/>
    <cellStyle name="S10" xfId="63"/>
    <cellStyle name="S11" xfId="64"/>
    <cellStyle name="S12" xfId="65"/>
    <cellStyle name="S13" xfId="66"/>
    <cellStyle name="S14" xfId="67"/>
    <cellStyle name="S15" xfId="68"/>
    <cellStyle name="S2" xfId="21"/>
    <cellStyle name="S2 2" xfId="81"/>
    <cellStyle name="S3" xfId="22"/>
    <cellStyle name="S3 2" xfId="74"/>
    <cellStyle name="S3 3" xfId="82"/>
    <cellStyle name="S3 4" xfId="23"/>
    <cellStyle name="S4" xfId="24"/>
    <cellStyle name="S4 2" xfId="75"/>
    <cellStyle name="S4 3" xfId="83"/>
    <cellStyle name="S4 5" xfId="25"/>
    <cellStyle name="S5" xfId="26"/>
    <cellStyle name="S5 2" xfId="84"/>
    <cellStyle name="S6" xfId="27"/>
    <cellStyle name="S6 2" xfId="76"/>
    <cellStyle name="S7" xfId="28"/>
    <cellStyle name="S7 2" xfId="77"/>
    <cellStyle name="S7 3" xfId="85"/>
    <cellStyle name="S7 4" xfId="29"/>
    <cellStyle name="S8" xfId="69"/>
    <cellStyle name="S8 2" xfId="86"/>
    <cellStyle name="S9" xfId="70"/>
    <cellStyle name="Акцент1 2" xfId="30"/>
    <cellStyle name="Акцент2 2" xfId="31"/>
    <cellStyle name="Акцент3 2" xfId="32"/>
    <cellStyle name="Акцент4 2" xfId="33"/>
    <cellStyle name="Акцент5 2" xfId="34"/>
    <cellStyle name="Акцент6 2" xfId="35"/>
    <cellStyle name="Ввод  2" xfId="36"/>
    <cellStyle name="Вывод 2" xfId="37"/>
    <cellStyle name="Вычисление 2" xfId="38"/>
    <cellStyle name="Гиперссылка 2" xfId="71"/>
    <cellStyle name="Заголовок 1 2" xfId="39"/>
    <cellStyle name="Заголовок 2 2" xfId="40"/>
    <cellStyle name="Заголовок 3 2" xfId="41"/>
    <cellStyle name="Заголовок 4 2" xfId="42"/>
    <cellStyle name="Итог 2" xfId="43"/>
    <cellStyle name="Контрольная ячейка 2" xfId="44"/>
    <cellStyle name="Название 2" xfId="45"/>
    <cellStyle name="Нейтральный 2" xfId="46"/>
    <cellStyle name="Обычный" xfId="0" builtinId="0"/>
    <cellStyle name="Обычный 2" xfId="1"/>
    <cellStyle name="Обычный 2 2" xfId="56"/>
    <cellStyle name="Обычный 3" xfId="54"/>
    <cellStyle name="Обычный 4" xfId="72"/>
    <cellStyle name="Обычный 5" xfId="73"/>
    <cellStyle name="Обычный 5 2" xfId="78"/>
    <cellStyle name="Обычный 6" xfId="79"/>
    <cellStyle name="Плохой 2" xfId="47"/>
    <cellStyle name="Пояснение 2" xfId="48"/>
    <cellStyle name="Примечание 2" xfId="49"/>
    <cellStyle name="Связанная ячейка 2" xfId="50"/>
    <cellStyle name="Стиль 1" xfId="51"/>
    <cellStyle name="Текст предупреждения 2" xfId="52"/>
    <cellStyle name="Финансовый" xfId="87" builtinId="3"/>
    <cellStyle name="Финансовый 2" xfId="57"/>
    <cellStyle name="Финансовый 2 2" xfId="58"/>
    <cellStyle name="Финансовый 2 2 2" xfId="55"/>
    <cellStyle name="Финансовый 3" xfId="59"/>
    <cellStyle name="Финансовый 4" xfId="60"/>
    <cellStyle name="Хороший 2" xfId="5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27"/>
  <sheetViews>
    <sheetView topLeftCell="A100" zoomScaleNormal="100" zoomScaleSheetLayoutView="100" workbookViewId="0">
      <selection sqref="A1:XFD1048576"/>
    </sheetView>
  </sheetViews>
  <sheetFormatPr defaultRowHeight="15" x14ac:dyDescent="0.25"/>
  <cols>
    <col min="1" max="1" width="62.5703125" style="1" customWidth="1"/>
    <col min="2" max="2" width="12" style="1" customWidth="1"/>
    <col min="3" max="4" width="17" style="1" customWidth="1"/>
    <col min="5" max="256" width="9.140625" style="1"/>
    <col min="257" max="257" width="62.5703125" style="1" customWidth="1"/>
    <col min="258" max="258" width="12" style="1" customWidth="1"/>
    <col min="259" max="260" width="17" style="1" customWidth="1"/>
    <col min="261" max="512" width="9.140625" style="1"/>
    <col min="513" max="513" width="62.5703125" style="1" customWidth="1"/>
    <col min="514" max="514" width="12" style="1" customWidth="1"/>
    <col min="515" max="516" width="17" style="1" customWidth="1"/>
    <col min="517" max="768" width="9.140625" style="1"/>
    <col min="769" max="769" width="62.5703125" style="1" customWidth="1"/>
    <col min="770" max="770" width="12" style="1" customWidth="1"/>
    <col min="771" max="772" width="17" style="1" customWidth="1"/>
    <col min="773" max="1024" width="9.140625" style="1"/>
    <col min="1025" max="1025" width="62.5703125" style="1" customWidth="1"/>
    <col min="1026" max="1026" width="12" style="1" customWidth="1"/>
    <col min="1027" max="1028" width="17" style="1" customWidth="1"/>
    <col min="1029" max="1280" width="9.140625" style="1"/>
    <col min="1281" max="1281" width="62.5703125" style="1" customWidth="1"/>
    <col min="1282" max="1282" width="12" style="1" customWidth="1"/>
    <col min="1283" max="1284" width="17" style="1" customWidth="1"/>
    <col min="1285" max="1536" width="9.140625" style="1"/>
    <col min="1537" max="1537" width="62.5703125" style="1" customWidth="1"/>
    <col min="1538" max="1538" width="12" style="1" customWidth="1"/>
    <col min="1539" max="1540" width="17" style="1" customWidth="1"/>
    <col min="1541" max="1792" width="9.140625" style="1"/>
    <col min="1793" max="1793" width="62.5703125" style="1" customWidth="1"/>
    <col min="1794" max="1794" width="12" style="1" customWidth="1"/>
    <col min="1795" max="1796" width="17" style="1" customWidth="1"/>
    <col min="1797" max="2048" width="9.140625" style="1"/>
    <col min="2049" max="2049" width="62.5703125" style="1" customWidth="1"/>
    <col min="2050" max="2050" width="12" style="1" customWidth="1"/>
    <col min="2051" max="2052" width="17" style="1" customWidth="1"/>
    <col min="2053" max="2304" width="9.140625" style="1"/>
    <col min="2305" max="2305" width="62.5703125" style="1" customWidth="1"/>
    <col min="2306" max="2306" width="12" style="1" customWidth="1"/>
    <col min="2307" max="2308" width="17" style="1" customWidth="1"/>
    <col min="2309" max="2560" width="9.140625" style="1"/>
    <col min="2561" max="2561" width="62.5703125" style="1" customWidth="1"/>
    <col min="2562" max="2562" width="12" style="1" customWidth="1"/>
    <col min="2563" max="2564" width="17" style="1" customWidth="1"/>
    <col min="2565" max="2816" width="9.140625" style="1"/>
    <col min="2817" max="2817" width="62.5703125" style="1" customWidth="1"/>
    <col min="2818" max="2818" width="12" style="1" customWidth="1"/>
    <col min="2819" max="2820" width="17" style="1" customWidth="1"/>
    <col min="2821" max="3072" width="9.140625" style="1"/>
    <col min="3073" max="3073" width="62.5703125" style="1" customWidth="1"/>
    <col min="3074" max="3074" width="12" style="1" customWidth="1"/>
    <col min="3075" max="3076" width="17" style="1" customWidth="1"/>
    <col min="3077" max="3328" width="9.140625" style="1"/>
    <col min="3329" max="3329" width="62.5703125" style="1" customWidth="1"/>
    <col min="3330" max="3330" width="12" style="1" customWidth="1"/>
    <col min="3331" max="3332" width="17" style="1" customWidth="1"/>
    <col min="3333" max="3584" width="9.140625" style="1"/>
    <col min="3585" max="3585" width="62.5703125" style="1" customWidth="1"/>
    <col min="3586" max="3586" width="12" style="1" customWidth="1"/>
    <col min="3587" max="3588" width="17" style="1" customWidth="1"/>
    <col min="3589" max="3840" width="9.140625" style="1"/>
    <col min="3841" max="3841" width="62.5703125" style="1" customWidth="1"/>
    <col min="3842" max="3842" width="12" style="1" customWidth="1"/>
    <col min="3843" max="3844" width="17" style="1" customWidth="1"/>
    <col min="3845" max="4096" width="9.140625" style="1"/>
    <col min="4097" max="4097" width="62.5703125" style="1" customWidth="1"/>
    <col min="4098" max="4098" width="12" style="1" customWidth="1"/>
    <col min="4099" max="4100" width="17" style="1" customWidth="1"/>
    <col min="4101" max="4352" width="9.140625" style="1"/>
    <col min="4353" max="4353" width="62.5703125" style="1" customWidth="1"/>
    <col min="4354" max="4354" width="12" style="1" customWidth="1"/>
    <col min="4355" max="4356" width="17" style="1" customWidth="1"/>
    <col min="4357" max="4608" width="9.140625" style="1"/>
    <col min="4609" max="4609" width="62.5703125" style="1" customWidth="1"/>
    <col min="4610" max="4610" width="12" style="1" customWidth="1"/>
    <col min="4611" max="4612" width="17" style="1" customWidth="1"/>
    <col min="4613" max="4864" width="9.140625" style="1"/>
    <col min="4865" max="4865" width="62.5703125" style="1" customWidth="1"/>
    <col min="4866" max="4866" width="12" style="1" customWidth="1"/>
    <col min="4867" max="4868" width="17" style="1" customWidth="1"/>
    <col min="4869" max="5120" width="9.140625" style="1"/>
    <col min="5121" max="5121" width="62.5703125" style="1" customWidth="1"/>
    <col min="5122" max="5122" width="12" style="1" customWidth="1"/>
    <col min="5123" max="5124" width="17" style="1" customWidth="1"/>
    <col min="5125" max="5376" width="9.140625" style="1"/>
    <col min="5377" max="5377" width="62.5703125" style="1" customWidth="1"/>
    <col min="5378" max="5378" width="12" style="1" customWidth="1"/>
    <col min="5379" max="5380" width="17" style="1" customWidth="1"/>
    <col min="5381" max="5632" width="9.140625" style="1"/>
    <col min="5633" max="5633" width="62.5703125" style="1" customWidth="1"/>
    <col min="5634" max="5634" width="12" style="1" customWidth="1"/>
    <col min="5635" max="5636" width="17" style="1" customWidth="1"/>
    <col min="5637" max="5888" width="9.140625" style="1"/>
    <col min="5889" max="5889" width="62.5703125" style="1" customWidth="1"/>
    <col min="5890" max="5890" width="12" style="1" customWidth="1"/>
    <col min="5891" max="5892" width="17" style="1" customWidth="1"/>
    <col min="5893" max="6144" width="9.140625" style="1"/>
    <col min="6145" max="6145" width="62.5703125" style="1" customWidth="1"/>
    <col min="6146" max="6146" width="12" style="1" customWidth="1"/>
    <col min="6147" max="6148" width="17" style="1" customWidth="1"/>
    <col min="6149" max="6400" width="9.140625" style="1"/>
    <col min="6401" max="6401" width="62.5703125" style="1" customWidth="1"/>
    <col min="6402" max="6402" width="12" style="1" customWidth="1"/>
    <col min="6403" max="6404" width="17" style="1" customWidth="1"/>
    <col min="6405" max="6656" width="9.140625" style="1"/>
    <col min="6657" max="6657" width="62.5703125" style="1" customWidth="1"/>
    <col min="6658" max="6658" width="12" style="1" customWidth="1"/>
    <col min="6659" max="6660" width="17" style="1" customWidth="1"/>
    <col min="6661" max="6912" width="9.140625" style="1"/>
    <col min="6913" max="6913" width="62.5703125" style="1" customWidth="1"/>
    <col min="6914" max="6914" width="12" style="1" customWidth="1"/>
    <col min="6915" max="6916" width="17" style="1" customWidth="1"/>
    <col min="6917" max="7168" width="9.140625" style="1"/>
    <col min="7169" max="7169" width="62.5703125" style="1" customWidth="1"/>
    <col min="7170" max="7170" width="12" style="1" customWidth="1"/>
    <col min="7171" max="7172" width="17" style="1" customWidth="1"/>
    <col min="7173" max="7424" width="9.140625" style="1"/>
    <col min="7425" max="7425" width="62.5703125" style="1" customWidth="1"/>
    <col min="7426" max="7426" width="12" style="1" customWidth="1"/>
    <col min="7427" max="7428" width="17" style="1" customWidth="1"/>
    <col min="7429" max="7680" width="9.140625" style="1"/>
    <col min="7681" max="7681" width="62.5703125" style="1" customWidth="1"/>
    <col min="7682" max="7682" width="12" style="1" customWidth="1"/>
    <col min="7683" max="7684" width="17" style="1" customWidth="1"/>
    <col min="7685" max="7936" width="9.140625" style="1"/>
    <col min="7937" max="7937" width="62.5703125" style="1" customWidth="1"/>
    <col min="7938" max="7938" width="12" style="1" customWidth="1"/>
    <col min="7939" max="7940" width="17" style="1" customWidth="1"/>
    <col min="7941" max="8192" width="9.140625" style="1"/>
    <col min="8193" max="8193" width="62.5703125" style="1" customWidth="1"/>
    <col min="8194" max="8194" width="12" style="1" customWidth="1"/>
    <col min="8195" max="8196" width="17" style="1" customWidth="1"/>
    <col min="8197" max="8448" width="9.140625" style="1"/>
    <col min="8449" max="8449" width="62.5703125" style="1" customWidth="1"/>
    <col min="8450" max="8450" width="12" style="1" customWidth="1"/>
    <col min="8451" max="8452" width="17" style="1" customWidth="1"/>
    <col min="8453" max="8704" width="9.140625" style="1"/>
    <col min="8705" max="8705" width="62.5703125" style="1" customWidth="1"/>
    <col min="8706" max="8706" width="12" style="1" customWidth="1"/>
    <col min="8707" max="8708" width="17" style="1" customWidth="1"/>
    <col min="8709" max="8960" width="9.140625" style="1"/>
    <col min="8961" max="8961" width="62.5703125" style="1" customWidth="1"/>
    <col min="8962" max="8962" width="12" style="1" customWidth="1"/>
    <col min="8963" max="8964" width="17" style="1" customWidth="1"/>
    <col min="8965" max="9216" width="9.140625" style="1"/>
    <col min="9217" max="9217" width="62.5703125" style="1" customWidth="1"/>
    <col min="9218" max="9218" width="12" style="1" customWidth="1"/>
    <col min="9219" max="9220" width="17" style="1" customWidth="1"/>
    <col min="9221" max="9472" width="9.140625" style="1"/>
    <col min="9473" max="9473" width="62.5703125" style="1" customWidth="1"/>
    <col min="9474" max="9474" width="12" style="1" customWidth="1"/>
    <col min="9475" max="9476" width="17" style="1" customWidth="1"/>
    <col min="9477" max="9728" width="9.140625" style="1"/>
    <col min="9729" max="9729" width="62.5703125" style="1" customWidth="1"/>
    <col min="9730" max="9730" width="12" style="1" customWidth="1"/>
    <col min="9731" max="9732" width="17" style="1" customWidth="1"/>
    <col min="9733" max="9984" width="9.140625" style="1"/>
    <col min="9985" max="9985" width="62.5703125" style="1" customWidth="1"/>
    <col min="9986" max="9986" width="12" style="1" customWidth="1"/>
    <col min="9987" max="9988" width="17" style="1" customWidth="1"/>
    <col min="9989" max="10240" width="9.140625" style="1"/>
    <col min="10241" max="10241" width="62.5703125" style="1" customWidth="1"/>
    <col min="10242" max="10242" width="12" style="1" customWidth="1"/>
    <col min="10243" max="10244" width="17" style="1" customWidth="1"/>
    <col min="10245" max="10496" width="9.140625" style="1"/>
    <col min="10497" max="10497" width="62.5703125" style="1" customWidth="1"/>
    <col min="10498" max="10498" width="12" style="1" customWidth="1"/>
    <col min="10499" max="10500" width="17" style="1" customWidth="1"/>
    <col min="10501" max="10752" width="9.140625" style="1"/>
    <col min="10753" max="10753" width="62.5703125" style="1" customWidth="1"/>
    <col min="10754" max="10754" width="12" style="1" customWidth="1"/>
    <col min="10755" max="10756" width="17" style="1" customWidth="1"/>
    <col min="10757" max="11008" width="9.140625" style="1"/>
    <col min="11009" max="11009" width="62.5703125" style="1" customWidth="1"/>
    <col min="11010" max="11010" width="12" style="1" customWidth="1"/>
    <col min="11011" max="11012" width="17" style="1" customWidth="1"/>
    <col min="11013" max="11264" width="9.140625" style="1"/>
    <col min="11265" max="11265" width="62.5703125" style="1" customWidth="1"/>
    <col min="11266" max="11266" width="12" style="1" customWidth="1"/>
    <col min="11267" max="11268" width="17" style="1" customWidth="1"/>
    <col min="11269" max="11520" width="9.140625" style="1"/>
    <col min="11521" max="11521" width="62.5703125" style="1" customWidth="1"/>
    <col min="11522" max="11522" width="12" style="1" customWidth="1"/>
    <col min="11523" max="11524" width="17" style="1" customWidth="1"/>
    <col min="11525" max="11776" width="9.140625" style="1"/>
    <col min="11777" max="11777" width="62.5703125" style="1" customWidth="1"/>
    <col min="11778" max="11778" width="12" style="1" customWidth="1"/>
    <col min="11779" max="11780" width="17" style="1" customWidth="1"/>
    <col min="11781" max="12032" width="9.140625" style="1"/>
    <col min="12033" max="12033" width="62.5703125" style="1" customWidth="1"/>
    <col min="12034" max="12034" width="12" style="1" customWidth="1"/>
    <col min="12035" max="12036" width="17" style="1" customWidth="1"/>
    <col min="12037" max="12288" width="9.140625" style="1"/>
    <col min="12289" max="12289" width="62.5703125" style="1" customWidth="1"/>
    <col min="12290" max="12290" width="12" style="1" customWidth="1"/>
    <col min="12291" max="12292" width="17" style="1" customWidth="1"/>
    <col min="12293" max="12544" width="9.140625" style="1"/>
    <col min="12545" max="12545" width="62.5703125" style="1" customWidth="1"/>
    <col min="12546" max="12546" width="12" style="1" customWidth="1"/>
    <col min="12547" max="12548" width="17" style="1" customWidth="1"/>
    <col min="12549" max="12800" width="9.140625" style="1"/>
    <col min="12801" max="12801" width="62.5703125" style="1" customWidth="1"/>
    <col min="12802" max="12802" width="12" style="1" customWidth="1"/>
    <col min="12803" max="12804" width="17" style="1" customWidth="1"/>
    <col min="12805" max="13056" width="9.140625" style="1"/>
    <col min="13057" max="13057" width="62.5703125" style="1" customWidth="1"/>
    <col min="13058" max="13058" width="12" style="1" customWidth="1"/>
    <col min="13059" max="13060" width="17" style="1" customWidth="1"/>
    <col min="13061" max="13312" width="9.140625" style="1"/>
    <col min="13313" max="13313" width="62.5703125" style="1" customWidth="1"/>
    <col min="13314" max="13314" width="12" style="1" customWidth="1"/>
    <col min="13315" max="13316" width="17" style="1" customWidth="1"/>
    <col min="13317" max="13568" width="9.140625" style="1"/>
    <col min="13569" max="13569" width="62.5703125" style="1" customWidth="1"/>
    <col min="13570" max="13570" width="12" style="1" customWidth="1"/>
    <col min="13571" max="13572" width="17" style="1" customWidth="1"/>
    <col min="13573" max="13824" width="9.140625" style="1"/>
    <col min="13825" max="13825" width="62.5703125" style="1" customWidth="1"/>
    <col min="13826" max="13826" width="12" style="1" customWidth="1"/>
    <col min="13827" max="13828" width="17" style="1" customWidth="1"/>
    <col min="13829" max="14080" width="9.140625" style="1"/>
    <col min="14081" max="14081" width="62.5703125" style="1" customWidth="1"/>
    <col min="14082" max="14082" width="12" style="1" customWidth="1"/>
    <col min="14083" max="14084" width="17" style="1" customWidth="1"/>
    <col min="14085" max="14336" width="9.140625" style="1"/>
    <col min="14337" max="14337" width="62.5703125" style="1" customWidth="1"/>
    <col min="14338" max="14338" width="12" style="1" customWidth="1"/>
    <col min="14339" max="14340" width="17" style="1" customWidth="1"/>
    <col min="14341" max="14592" width="9.140625" style="1"/>
    <col min="14593" max="14593" width="62.5703125" style="1" customWidth="1"/>
    <col min="14594" max="14594" width="12" style="1" customWidth="1"/>
    <col min="14595" max="14596" width="17" style="1" customWidth="1"/>
    <col min="14597" max="14848" width="9.140625" style="1"/>
    <col min="14849" max="14849" width="62.5703125" style="1" customWidth="1"/>
    <col min="14850" max="14850" width="12" style="1" customWidth="1"/>
    <col min="14851" max="14852" width="17" style="1" customWidth="1"/>
    <col min="14853" max="15104" width="9.140625" style="1"/>
    <col min="15105" max="15105" width="62.5703125" style="1" customWidth="1"/>
    <col min="15106" max="15106" width="12" style="1" customWidth="1"/>
    <col min="15107" max="15108" width="17" style="1" customWidth="1"/>
    <col min="15109" max="15360" width="9.140625" style="1"/>
    <col min="15361" max="15361" width="62.5703125" style="1" customWidth="1"/>
    <col min="15362" max="15362" width="12" style="1" customWidth="1"/>
    <col min="15363" max="15364" width="17" style="1" customWidth="1"/>
    <col min="15365" max="15616" width="9.140625" style="1"/>
    <col min="15617" max="15617" width="62.5703125" style="1" customWidth="1"/>
    <col min="15618" max="15618" width="12" style="1" customWidth="1"/>
    <col min="15619" max="15620" width="17" style="1" customWidth="1"/>
    <col min="15621" max="15872" width="9.140625" style="1"/>
    <col min="15873" max="15873" width="62.5703125" style="1" customWidth="1"/>
    <col min="15874" max="15874" width="12" style="1" customWidth="1"/>
    <col min="15875" max="15876" width="17" style="1" customWidth="1"/>
    <col min="15877" max="16128" width="9.140625" style="1"/>
    <col min="16129" max="16129" width="62.5703125" style="1" customWidth="1"/>
    <col min="16130" max="16130" width="12" style="1" customWidth="1"/>
    <col min="16131" max="16132" width="17" style="1" customWidth="1"/>
    <col min="16133" max="16384" width="9.140625" style="1"/>
  </cols>
  <sheetData>
    <row r="1" spans="1:4" ht="11.45" customHeight="1" x14ac:dyDescent="0.25">
      <c r="A1" s="67" t="s">
        <v>24</v>
      </c>
      <c r="B1" s="68"/>
      <c r="C1" s="68"/>
      <c r="D1" s="68"/>
    </row>
    <row r="2" spans="1:4" ht="11.45" customHeight="1" x14ac:dyDescent="0.25"/>
    <row r="3" spans="1:4" ht="14.45" customHeight="1" x14ac:dyDescent="0.25">
      <c r="A3" s="64" t="s">
        <v>310</v>
      </c>
      <c r="B3" s="65"/>
      <c r="C3" s="65"/>
      <c r="D3" s="66"/>
    </row>
    <row r="4" spans="1:4" ht="12.2" customHeight="1" x14ac:dyDescent="0.25"/>
    <row r="5" spans="1:4" ht="15.2" customHeight="1" x14ac:dyDescent="0.25">
      <c r="A5" s="69" t="s">
        <v>333</v>
      </c>
      <c r="B5" s="68"/>
      <c r="C5" s="68"/>
    </row>
    <row r="7" spans="1:4" x14ac:dyDescent="0.25">
      <c r="D7" s="63" t="s">
        <v>47</v>
      </c>
    </row>
    <row r="8" spans="1:4" ht="22.5" x14ac:dyDescent="0.25">
      <c r="A8" s="2" t="s">
        <v>48</v>
      </c>
      <c r="B8" s="3" t="s">
        <v>0</v>
      </c>
      <c r="C8" s="2" t="s">
        <v>49</v>
      </c>
      <c r="D8" s="4" t="s">
        <v>311</v>
      </c>
    </row>
    <row r="9" spans="1:4" x14ac:dyDescent="0.25">
      <c r="A9" s="2" t="s">
        <v>50</v>
      </c>
      <c r="B9" s="3" t="s">
        <v>51</v>
      </c>
      <c r="C9" s="2" t="s">
        <v>52</v>
      </c>
      <c r="D9" s="4" t="s">
        <v>36</v>
      </c>
    </row>
    <row r="10" spans="1:4" x14ac:dyDescent="0.25">
      <c r="A10" s="5" t="s">
        <v>53</v>
      </c>
      <c r="B10" s="3" t="s">
        <v>54</v>
      </c>
      <c r="C10" s="6" t="s">
        <v>54</v>
      </c>
      <c r="D10" s="7" t="s">
        <v>54</v>
      </c>
    </row>
    <row r="11" spans="1:4" x14ac:dyDescent="0.25">
      <c r="A11" s="8" t="s">
        <v>1</v>
      </c>
      <c r="B11" s="3" t="s">
        <v>55</v>
      </c>
      <c r="C11" s="27">
        <v>185447</v>
      </c>
      <c r="D11" s="28">
        <v>244502</v>
      </c>
    </row>
    <row r="12" spans="1:4" x14ac:dyDescent="0.25">
      <c r="A12" s="8" t="s">
        <v>23</v>
      </c>
      <c r="B12" s="3" t="s">
        <v>54</v>
      </c>
      <c r="C12" s="6" t="s">
        <v>54</v>
      </c>
      <c r="D12" s="7" t="s">
        <v>54</v>
      </c>
    </row>
    <row r="13" spans="1:4" x14ac:dyDescent="0.25">
      <c r="A13" s="8" t="s">
        <v>56</v>
      </c>
      <c r="B13" s="3" t="s">
        <v>57</v>
      </c>
      <c r="C13" s="27">
        <v>14</v>
      </c>
      <c r="D13" s="28">
        <v>46</v>
      </c>
    </row>
    <row r="14" spans="1:4" ht="22.5" x14ac:dyDescent="0.25">
      <c r="A14" s="8" t="s">
        <v>58</v>
      </c>
      <c r="B14" s="3" t="s">
        <v>59</v>
      </c>
      <c r="C14" s="27">
        <v>185433</v>
      </c>
      <c r="D14" s="28">
        <v>244456</v>
      </c>
    </row>
    <row r="15" spans="1:4" x14ac:dyDescent="0.25">
      <c r="A15" s="8" t="s">
        <v>2</v>
      </c>
      <c r="B15" s="3" t="s">
        <v>51</v>
      </c>
      <c r="C15" s="27">
        <v>0</v>
      </c>
      <c r="D15" s="28">
        <v>0</v>
      </c>
    </row>
    <row r="16" spans="1:4" x14ac:dyDescent="0.25">
      <c r="A16" s="8" t="s">
        <v>5</v>
      </c>
      <c r="B16" s="3" t="s">
        <v>52</v>
      </c>
      <c r="C16" s="27">
        <v>2577211</v>
      </c>
      <c r="D16" s="28">
        <v>817261</v>
      </c>
    </row>
    <row r="17" spans="1:4" x14ac:dyDescent="0.25">
      <c r="A17" s="8" t="s">
        <v>23</v>
      </c>
      <c r="B17" s="3" t="s">
        <v>54</v>
      </c>
      <c r="C17" s="6" t="s">
        <v>54</v>
      </c>
      <c r="D17" s="7" t="s">
        <v>54</v>
      </c>
    </row>
    <row r="18" spans="1:4" x14ac:dyDescent="0.25">
      <c r="A18" s="8" t="s">
        <v>60</v>
      </c>
      <c r="B18" s="3" t="s">
        <v>61</v>
      </c>
      <c r="C18" s="27">
        <v>6908</v>
      </c>
      <c r="D18" s="28">
        <v>9264</v>
      </c>
    </row>
    <row r="19" spans="1:4" x14ac:dyDescent="0.25">
      <c r="A19" s="8" t="s">
        <v>4</v>
      </c>
      <c r="B19" s="3" t="s">
        <v>36</v>
      </c>
      <c r="C19" s="27">
        <v>116915</v>
      </c>
      <c r="D19" s="28">
        <v>860849</v>
      </c>
    </row>
    <row r="20" spans="1:4" x14ac:dyDescent="0.25">
      <c r="A20" s="8" t="s">
        <v>23</v>
      </c>
      <c r="B20" s="3" t="s">
        <v>54</v>
      </c>
      <c r="C20" s="6" t="s">
        <v>54</v>
      </c>
      <c r="D20" s="7" t="s">
        <v>54</v>
      </c>
    </row>
    <row r="21" spans="1:4" x14ac:dyDescent="0.25">
      <c r="A21" s="8" t="s">
        <v>60</v>
      </c>
      <c r="B21" s="3" t="s">
        <v>62</v>
      </c>
      <c r="C21" s="27">
        <v>114</v>
      </c>
      <c r="D21" s="28">
        <v>848</v>
      </c>
    </row>
    <row r="22" spans="1:4" ht="22.5" x14ac:dyDescent="0.25">
      <c r="A22" s="8" t="s">
        <v>63</v>
      </c>
      <c r="B22" s="3" t="s">
        <v>64</v>
      </c>
      <c r="C22" s="27">
        <v>3010497</v>
      </c>
      <c r="D22" s="28">
        <v>3514977</v>
      </c>
    </row>
    <row r="23" spans="1:4" x14ac:dyDescent="0.25">
      <c r="A23" s="8" t="s">
        <v>23</v>
      </c>
      <c r="B23" s="3" t="s">
        <v>54</v>
      </c>
      <c r="C23" s="6" t="s">
        <v>54</v>
      </c>
      <c r="D23" s="7" t="s">
        <v>54</v>
      </c>
    </row>
    <row r="24" spans="1:4" x14ac:dyDescent="0.25">
      <c r="A24" s="8" t="s">
        <v>60</v>
      </c>
      <c r="B24" s="3" t="s">
        <v>65</v>
      </c>
      <c r="C24" s="27">
        <v>69730</v>
      </c>
      <c r="D24" s="28">
        <v>60093</v>
      </c>
    </row>
    <row r="25" spans="1:4" ht="22.5" x14ac:dyDescent="0.25">
      <c r="A25" s="8" t="s">
        <v>312</v>
      </c>
      <c r="B25" s="3" t="s">
        <v>66</v>
      </c>
      <c r="C25" s="27">
        <v>268168</v>
      </c>
      <c r="D25" s="28">
        <v>79091</v>
      </c>
    </row>
    <row r="26" spans="1:4" x14ac:dyDescent="0.25">
      <c r="A26" s="8" t="s">
        <v>23</v>
      </c>
      <c r="B26" s="3" t="s">
        <v>54</v>
      </c>
      <c r="C26" s="6" t="s">
        <v>54</v>
      </c>
      <c r="D26" s="7" t="s">
        <v>54</v>
      </c>
    </row>
    <row r="27" spans="1:4" x14ac:dyDescent="0.25">
      <c r="A27" s="8" t="s">
        <v>67</v>
      </c>
      <c r="B27" s="3" t="s">
        <v>68</v>
      </c>
      <c r="C27" s="27">
        <v>5798</v>
      </c>
      <c r="D27" s="28">
        <v>1530</v>
      </c>
    </row>
    <row r="28" spans="1:4" ht="22.5" x14ac:dyDescent="0.25">
      <c r="A28" s="8" t="s">
        <v>313</v>
      </c>
      <c r="B28" s="3" t="s">
        <v>69</v>
      </c>
      <c r="C28" s="27">
        <v>0</v>
      </c>
      <c r="D28" s="28">
        <v>0</v>
      </c>
    </row>
    <row r="29" spans="1:4" x14ac:dyDescent="0.25">
      <c r="A29" s="8" t="s">
        <v>23</v>
      </c>
      <c r="B29" s="3" t="s">
        <v>54</v>
      </c>
      <c r="C29" s="6" t="s">
        <v>54</v>
      </c>
      <c r="D29" s="7" t="s">
        <v>54</v>
      </c>
    </row>
    <row r="30" spans="1:4" x14ac:dyDescent="0.25">
      <c r="A30" s="8" t="s">
        <v>70</v>
      </c>
      <c r="B30" s="3" t="s">
        <v>71</v>
      </c>
      <c r="C30" s="27">
        <v>0</v>
      </c>
      <c r="D30" s="28">
        <v>0</v>
      </c>
    </row>
    <row r="31" spans="1:4" x14ac:dyDescent="0.25">
      <c r="A31" s="8" t="s">
        <v>6</v>
      </c>
      <c r="B31" s="3" t="s">
        <v>38</v>
      </c>
      <c r="C31" s="27">
        <v>40789</v>
      </c>
      <c r="D31" s="28">
        <v>40789</v>
      </c>
    </row>
    <row r="32" spans="1:4" x14ac:dyDescent="0.25">
      <c r="A32" s="8" t="s">
        <v>7</v>
      </c>
      <c r="B32" s="3" t="s">
        <v>72</v>
      </c>
      <c r="C32" s="27">
        <v>4832</v>
      </c>
      <c r="D32" s="28">
        <v>4832</v>
      </c>
    </row>
    <row r="33" spans="1:4" x14ac:dyDescent="0.25">
      <c r="A33" s="8" t="s">
        <v>8</v>
      </c>
      <c r="B33" s="3" t="s">
        <v>73</v>
      </c>
      <c r="C33" s="27">
        <v>1276</v>
      </c>
      <c r="D33" s="28">
        <v>1094</v>
      </c>
    </row>
    <row r="34" spans="1:4" x14ac:dyDescent="0.25">
      <c r="A34" s="8" t="s">
        <v>9</v>
      </c>
      <c r="B34" s="3" t="s">
        <v>74</v>
      </c>
      <c r="C34" s="27">
        <v>0</v>
      </c>
      <c r="D34" s="28">
        <v>0</v>
      </c>
    </row>
    <row r="35" spans="1:4" x14ac:dyDescent="0.25">
      <c r="A35" s="8" t="s">
        <v>11</v>
      </c>
      <c r="B35" s="3" t="s">
        <v>75</v>
      </c>
      <c r="C35" s="27">
        <v>37899</v>
      </c>
      <c r="D35" s="28">
        <v>33285</v>
      </c>
    </row>
    <row r="36" spans="1:4" x14ac:dyDescent="0.25">
      <c r="A36" s="8" t="s">
        <v>10</v>
      </c>
      <c r="B36" s="3" t="s">
        <v>76</v>
      </c>
      <c r="C36" s="27">
        <v>6789</v>
      </c>
      <c r="D36" s="28">
        <v>7924</v>
      </c>
    </row>
    <row r="37" spans="1:4" x14ac:dyDescent="0.25">
      <c r="A37" s="8" t="s">
        <v>3</v>
      </c>
      <c r="B37" s="3" t="s">
        <v>77</v>
      </c>
      <c r="C37" s="27">
        <v>8867</v>
      </c>
      <c r="D37" s="28">
        <v>3788</v>
      </c>
    </row>
    <row r="38" spans="1:4" x14ac:dyDescent="0.25">
      <c r="A38" s="8" t="s">
        <v>78</v>
      </c>
      <c r="B38" s="3" t="s">
        <v>79</v>
      </c>
      <c r="C38" s="9">
        <v>5339</v>
      </c>
      <c r="D38" s="10">
        <v>4710</v>
      </c>
    </row>
    <row r="39" spans="1:4" x14ac:dyDescent="0.25">
      <c r="A39" s="11" t="s">
        <v>23</v>
      </c>
      <c r="B39" s="12" t="s">
        <v>54</v>
      </c>
      <c r="C39" s="13" t="s">
        <v>54</v>
      </c>
      <c r="D39" s="16" t="s">
        <v>54</v>
      </c>
    </row>
    <row r="40" spans="1:4" x14ac:dyDescent="0.25">
      <c r="A40" s="14" t="s">
        <v>80</v>
      </c>
      <c r="B40" s="17" t="s">
        <v>81</v>
      </c>
      <c r="C40" s="15">
        <v>75</v>
      </c>
      <c r="D40" s="18">
        <v>75</v>
      </c>
    </row>
    <row r="41" spans="1:4" x14ac:dyDescent="0.25">
      <c r="A41" s="14" t="s">
        <v>82</v>
      </c>
      <c r="B41" s="19" t="s">
        <v>83</v>
      </c>
      <c r="C41" s="15">
        <v>75</v>
      </c>
      <c r="D41" s="18">
        <v>0</v>
      </c>
    </row>
    <row r="42" spans="1:4" x14ac:dyDescent="0.25">
      <c r="A42" s="14" t="s">
        <v>84</v>
      </c>
      <c r="B42" s="19" t="s">
        <v>85</v>
      </c>
      <c r="C42" s="15">
        <v>0</v>
      </c>
      <c r="D42" s="18">
        <v>75</v>
      </c>
    </row>
    <row r="43" spans="1:4" x14ac:dyDescent="0.25">
      <c r="A43" s="14" t="s">
        <v>86</v>
      </c>
      <c r="B43" s="19" t="s">
        <v>87</v>
      </c>
      <c r="C43" s="15">
        <v>1160</v>
      </c>
      <c r="D43" s="18">
        <v>1409</v>
      </c>
    </row>
    <row r="44" spans="1:4" x14ac:dyDescent="0.25">
      <c r="A44" s="14" t="s">
        <v>88</v>
      </c>
      <c r="B44" s="19" t="s">
        <v>89</v>
      </c>
      <c r="C44" s="15">
        <v>353</v>
      </c>
      <c r="D44" s="18">
        <v>0</v>
      </c>
    </row>
    <row r="45" spans="1:4" x14ac:dyDescent="0.25">
      <c r="A45" s="14" t="s">
        <v>90</v>
      </c>
      <c r="B45" s="19" t="s">
        <v>91</v>
      </c>
      <c r="C45" s="15">
        <v>1103</v>
      </c>
      <c r="D45" s="18">
        <v>1764</v>
      </c>
    </row>
    <row r="46" spans="1:4" x14ac:dyDescent="0.25">
      <c r="A46" s="14" t="s">
        <v>92</v>
      </c>
      <c r="B46" s="19" t="s">
        <v>93</v>
      </c>
      <c r="C46" s="15">
        <v>1160</v>
      </c>
      <c r="D46" s="18">
        <v>1268</v>
      </c>
    </row>
    <row r="47" spans="1:4" x14ac:dyDescent="0.25">
      <c r="A47" s="14" t="s">
        <v>94</v>
      </c>
      <c r="B47" s="19" t="s">
        <v>95</v>
      </c>
      <c r="C47" s="15">
        <v>1488</v>
      </c>
      <c r="D47" s="18">
        <v>194</v>
      </c>
    </row>
    <row r="48" spans="1:4" x14ac:dyDescent="0.25">
      <c r="A48" s="14" t="s">
        <v>96</v>
      </c>
      <c r="B48" s="19" t="s">
        <v>97</v>
      </c>
      <c r="C48" s="15">
        <v>0</v>
      </c>
      <c r="D48" s="18">
        <v>0</v>
      </c>
    </row>
    <row r="49" spans="1:4" x14ac:dyDescent="0.25">
      <c r="A49" s="14" t="s">
        <v>98</v>
      </c>
      <c r="B49" s="19" t="s">
        <v>99</v>
      </c>
      <c r="C49" s="15">
        <v>0</v>
      </c>
      <c r="D49" s="18">
        <v>0</v>
      </c>
    </row>
    <row r="50" spans="1:4" x14ac:dyDescent="0.25">
      <c r="A50" s="14" t="s">
        <v>100</v>
      </c>
      <c r="B50" s="19" t="s">
        <v>101</v>
      </c>
      <c r="C50" s="15">
        <v>0</v>
      </c>
      <c r="D50" s="18">
        <v>0</v>
      </c>
    </row>
    <row r="51" spans="1:4" x14ac:dyDescent="0.25">
      <c r="A51" s="14" t="s">
        <v>102</v>
      </c>
      <c r="B51" s="19" t="s">
        <v>103</v>
      </c>
      <c r="C51" s="15">
        <v>0</v>
      </c>
      <c r="D51" s="18">
        <v>0</v>
      </c>
    </row>
    <row r="52" spans="1:4" x14ac:dyDescent="0.25">
      <c r="A52" s="14" t="s">
        <v>23</v>
      </c>
      <c r="B52" s="19" t="s">
        <v>54</v>
      </c>
      <c r="C52" s="13" t="s">
        <v>54</v>
      </c>
      <c r="D52" s="20" t="s">
        <v>54</v>
      </c>
    </row>
    <row r="53" spans="1:4" x14ac:dyDescent="0.25">
      <c r="A53" s="14" t="s">
        <v>104</v>
      </c>
      <c r="B53" s="19" t="s">
        <v>105</v>
      </c>
      <c r="C53" s="15">
        <v>0</v>
      </c>
      <c r="D53" s="18">
        <v>0</v>
      </c>
    </row>
    <row r="54" spans="1:4" x14ac:dyDescent="0.25">
      <c r="A54" s="14" t="s">
        <v>106</v>
      </c>
      <c r="B54" s="19" t="s">
        <v>107</v>
      </c>
      <c r="C54" s="15">
        <v>0</v>
      </c>
      <c r="D54" s="18">
        <v>0</v>
      </c>
    </row>
    <row r="55" spans="1:4" x14ac:dyDescent="0.25">
      <c r="A55" s="14" t="s">
        <v>108</v>
      </c>
      <c r="B55" s="19" t="s">
        <v>109</v>
      </c>
      <c r="C55" s="15">
        <v>0</v>
      </c>
      <c r="D55" s="18">
        <v>0</v>
      </c>
    </row>
    <row r="56" spans="1:4" x14ac:dyDescent="0.25">
      <c r="A56" s="14" t="s">
        <v>110</v>
      </c>
      <c r="B56" s="19" t="s">
        <v>111</v>
      </c>
      <c r="C56" s="15">
        <v>0</v>
      </c>
      <c r="D56" s="18">
        <v>0</v>
      </c>
    </row>
    <row r="57" spans="1:4" x14ac:dyDescent="0.25">
      <c r="A57" s="14" t="s">
        <v>112</v>
      </c>
      <c r="B57" s="19" t="s">
        <v>113</v>
      </c>
      <c r="C57" s="15">
        <v>27206</v>
      </c>
      <c r="D57" s="18">
        <v>16876</v>
      </c>
    </row>
    <row r="58" spans="1:4" x14ac:dyDescent="0.25">
      <c r="A58" s="14" t="s">
        <v>114</v>
      </c>
      <c r="B58" s="19" t="s">
        <v>115</v>
      </c>
      <c r="C58" s="15">
        <v>0</v>
      </c>
      <c r="D58" s="18">
        <v>0</v>
      </c>
    </row>
    <row r="59" spans="1:4" x14ac:dyDescent="0.25">
      <c r="A59" s="14" t="s">
        <v>116</v>
      </c>
      <c r="B59" s="19" t="s">
        <v>117</v>
      </c>
      <c r="C59" s="15">
        <v>4170</v>
      </c>
      <c r="D59" s="18">
        <v>19783</v>
      </c>
    </row>
    <row r="60" spans="1:4" x14ac:dyDescent="0.25">
      <c r="A60" s="14" t="s">
        <v>12</v>
      </c>
      <c r="B60" s="19" t="s">
        <v>118</v>
      </c>
      <c r="C60" s="15">
        <v>20503</v>
      </c>
      <c r="D60" s="18">
        <v>18648</v>
      </c>
    </row>
    <row r="61" spans="1:4" x14ac:dyDescent="0.25">
      <c r="A61" s="13" t="s">
        <v>314</v>
      </c>
      <c r="B61" s="19" t="s">
        <v>119</v>
      </c>
      <c r="C61" s="15">
        <v>6315908</v>
      </c>
      <c r="D61" s="18">
        <v>5668409</v>
      </c>
    </row>
    <row r="62" spans="1:4" x14ac:dyDescent="0.25">
      <c r="A62" s="21" t="s">
        <v>13</v>
      </c>
      <c r="B62" s="19" t="s">
        <v>54</v>
      </c>
      <c r="C62" s="13" t="s">
        <v>54</v>
      </c>
      <c r="D62" s="20" t="s">
        <v>54</v>
      </c>
    </row>
    <row r="63" spans="1:4" x14ac:dyDescent="0.25">
      <c r="A63" s="14" t="s">
        <v>39</v>
      </c>
      <c r="B63" s="19" t="s">
        <v>120</v>
      </c>
      <c r="C63" s="15">
        <v>322795</v>
      </c>
      <c r="D63" s="18">
        <v>0</v>
      </c>
    </row>
    <row r="64" spans="1:4" x14ac:dyDescent="0.25">
      <c r="A64" s="14" t="s">
        <v>14</v>
      </c>
      <c r="B64" s="19" t="s">
        <v>121</v>
      </c>
      <c r="C64" s="15">
        <v>0</v>
      </c>
      <c r="D64" s="18">
        <v>0</v>
      </c>
    </row>
    <row r="65" spans="1:4" x14ac:dyDescent="0.25">
      <c r="A65" s="14" t="s">
        <v>122</v>
      </c>
      <c r="B65" s="19" t="s">
        <v>123</v>
      </c>
      <c r="C65" s="15">
        <v>0</v>
      </c>
      <c r="D65" s="18">
        <v>0</v>
      </c>
    </row>
    <row r="66" spans="1:4" x14ac:dyDescent="0.25">
      <c r="A66" s="14" t="s">
        <v>16</v>
      </c>
      <c r="B66" s="19" t="s">
        <v>124</v>
      </c>
      <c r="C66" s="15">
        <v>0</v>
      </c>
      <c r="D66" s="18">
        <v>0</v>
      </c>
    </row>
    <row r="67" spans="1:4" x14ac:dyDescent="0.25">
      <c r="A67" s="14" t="s">
        <v>125</v>
      </c>
      <c r="B67" s="19" t="s">
        <v>126</v>
      </c>
      <c r="C67" s="15">
        <v>4303</v>
      </c>
      <c r="D67" s="18">
        <v>2670</v>
      </c>
    </row>
    <row r="68" spans="1:4" x14ac:dyDescent="0.25">
      <c r="A68" s="14" t="s">
        <v>127</v>
      </c>
      <c r="B68" s="19" t="s">
        <v>128</v>
      </c>
      <c r="C68" s="15">
        <v>0</v>
      </c>
      <c r="D68" s="18">
        <v>0</v>
      </c>
    </row>
    <row r="69" spans="1:4" x14ac:dyDescent="0.25">
      <c r="A69" s="14" t="s">
        <v>15</v>
      </c>
      <c r="B69" s="19" t="s">
        <v>129</v>
      </c>
      <c r="C69" s="15">
        <v>3067</v>
      </c>
      <c r="D69" s="18">
        <v>5926</v>
      </c>
    </row>
    <row r="70" spans="1:4" x14ac:dyDescent="0.25">
      <c r="A70" s="14" t="s">
        <v>130</v>
      </c>
      <c r="B70" s="19" t="s">
        <v>131</v>
      </c>
      <c r="C70" s="23">
        <v>2189</v>
      </c>
      <c r="D70" s="18">
        <v>2004</v>
      </c>
    </row>
    <row r="71" spans="1:4" x14ac:dyDescent="0.25">
      <c r="A71" s="24" t="s">
        <v>23</v>
      </c>
      <c r="B71" s="19" t="s">
        <v>54</v>
      </c>
      <c r="C71" s="25" t="s">
        <v>54</v>
      </c>
      <c r="D71" s="29" t="s">
        <v>54</v>
      </c>
    </row>
    <row r="72" spans="1:4" x14ac:dyDescent="0.25">
      <c r="A72" s="24" t="s">
        <v>132</v>
      </c>
      <c r="B72" s="22" t="s">
        <v>133</v>
      </c>
      <c r="C72" s="23">
        <v>0</v>
      </c>
      <c r="D72" s="18">
        <v>0</v>
      </c>
    </row>
    <row r="73" spans="1:4" x14ac:dyDescent="0.25">
      <c r="A73" s="24" t="s">
        <v>134</v>
      </c>
      <c r="B73" s="19" t="s">
        <v>135</v>
      </c>
      <c r="C73" s="23">
        <v>0</v>
      </c>
      <c r="D73" s="18">
        <v>0</v>
      </c>
    </row>
    <row r="74" spans="1:4" x14ac:dyDescent="0.25">
      <c r="A74" s="24" t="s">
        <v>136</v>
      </c>
      <c r="B74" s="19" t="s">
        <v>137</v>
      </c>
      <c r="C74" s="23">
        <v>0</v>
      </c>
      <c r="D74" s="18">
        <v>0</v>
      </c>
    </row>
    <row r="75" spans="1:4" x14ac:dyDescent="0.25">
      <c r="A75" s="24" t="s">
        <v>138</v>
      </c>
      <c r="B75" s="19" t="s">
        <v>139</v>
      </c>
      <c r="C75" s="23">
        <v>0</v>
      </c>
      <c r="D75" s="18">
        <v>0</v>
      </c>
    </row>
    <row r="76" spans="1:4" x14ac:dyDescent="0.25">
      <c r="A76" s="24" t="s">
        <v>140</v>
      </c>
      <c r="B76" s="19" t="s">
        <v>141</v>
      </c>
      <c r="C76" s="23">
        <v>0</v>
      </c>
      <c r="D76" s="18">
        <v>0</v>
      </c>
    </row>
    <row r="77" spans="1:4" x14ac:dyDescent="0.25">
      <c r="A77" s="24" t="s">
        <v>142</v>
      </c>
      <c r="B77" s="19" t="s">
        <v>143</v>
      </c>
      <c r="C77" s="23">
        <v>0</v>
      </c>
      <c r="D77" s="18">
        <v>0</v>
      </c>
    </row>
    <row r="78" spans="1:4" x14ac:dyDescent="0.25">
      <c r="A78" s="24" t="s">
        <v>144</v>
      </c>
      <c r="B78" s="19" t="s">
        <v>145</v>
      </c>
      <c r="C78" s="23">
        <v>325</v>
      </c>
      <c r="D78" s="18">
        <v>30</v>
      </c>
    </row>
    <row r="79" spans="1:4" x14ac:dyDescent="0.25">
      <c r="A79" s="24" t="s">
        <v>146</v>
      </c>
      <c r="B79" s="19" t="s">
        <v>147</v>
      </c>
      <c r="C79" s="23">
        <v>89</v>
      </c>
      <c r="D79" s="18">
        <v>95</v>
      </c>
    </row>
    <row r="80" spans="1:4" x14ac:dyDescent="0.25">
      <c r="A80" s="24" t="s">
        <v>148</v>
      </c>
      <c r="B80" s="19" t="s">
        <v>149</v>
      </c>
      <c r="C80" s="23">
        <v>0</v>
      </c>
      <c r="D80" s="18">
        <v>0</v>
      </c>
    </row>
    <row r="81" spans="1:4" x14ac:dyDescent="0.25">
      <c r="A81" s="24" t="s">
        <v>150</v>
      </c>
      <c r="B81" s="19" t="s">
        <v>151</v>
      </c>
      <c r="C81" s="23">
        <v>1745</v>
      </c>
      <c r="D81" s="18">
        <v>1848</v>
      </c>
    </row>
    <row r="82" spans="1:4" x14ac:dyDescent="0.25">
      <c r="A82" s="24" t="s">
        <v>152</v>
      </c>
      <c r="B82" s="19" t="s">
        <v>153</v>
      </c>
      <c r="C82" s="23">
        <v>30</v>
      </c>
      <c r="D82" s="18">
        <v>31</v>
      </c>
    </row>
    <row r="83" spans="1:4" x14ac:dyDescent="0.25">
      <c r="A83" s="24" t="s">
        <v>154</v>
      </c>
      <c r="B83" s="19" t="s">
        <v>155</v>
      </c>
      <c r="C83" s="23">
        <v>0</v>
      </c>
      <c r="D83" s="18">
        <v>0</v>
      </c>
    </row>
    <row r="84" spans="1:4" x14ac:dyDescent="0.25">
      <c r="A84" s="24" t="s">
        <v>102</v>
      </c>
      <c r="B84" s="19" t="s">
        <v>156</v>
      </c>
      <c r="C84" s="23">
        <v>0</v>
      </c>
      <c r="D84" s="18">
        <v>0</v>
      </c>
    </row>
    <row r="85" spans="1:4" x14ac:dyDescent="0.25">
      <c r="A85" s="24" t="s">
        <v>23</v>
      </c>
      <c r="B85" s="19" t="s">
        <v>54</v>
      </c>
      <c r="C85" s="25" t="s">
        <v>54</v>
      </c>
      <c r="D85" s="20" t="s">
        <v>54</v>
      </c>
    </row>
    <row r="86" spans="1:4" x14ac:dyDescent="0.25">
      <c r="A86" s="24" t="s">
        <v>157</v>
      </c>
      <c r="B86" s="19" t="s">
        <v>158</v>
      </c>
      <c r="C86" s="23">
        <v>0</v>
      </c>
      <c r="D86" s="18">
        <v>0</v>
      </c>
    </row>
    <row r="87" spans="1:4" x14ac:dyDescent="0.25">
      <c r="A87" s="24" t="s">
        <v>159</v>
      </c>
      <c r="B87" s="19" t="s">
        <v>160</v>
      </c>
      <c r="C87" s="23">
        <v>0</v>
      </c>
      <c r="D87" s="18">
        <v>0</v>
      </c>
    </row>
    <row r="88" spans="1:4" x14ac:dyDescent="0.25">
      <c r="A88" s="24" t="s">
        <v>161</v>
      </c>
      <c r="B88" s="19" t="s">
        <v>162</v>
      </c>
      <c r="C88" s="23">
        <v>0</v>
      </c>
      <c r="D88" s="18">
        <v>0</v>
      </c>
    </row>
    <row r="89" spans="1:4" x14ac:dyDescent="0.25">
      <c r="A89" s="24" t="s">
        <v>163</v>
      </c>
      <c r="B89" s="19" t="s">
        <v>164</v>
      </c>
      <c r="C89" s="23">
        <v>0</v>
      </c>
      <c r="D89" s="18">
        <v>0</v>
      </c>
    </row>
    <row r="90" spans="1:4" x14ac:dyDescent="0.25">
      <c r="A90" s="24" t="s">
        <v>165</v>
      </c>
      <c r="B90" s="19" t="s">
        <v>166</v>
      </c>
      <c r="C90" s="23">
        <v>0</v>
      </c>
      <c r="D90" s="18">
        <v>0</v>
      </c>
    </row>
    <row r="91" spans="1:4" x14ac:dyDescent="0.25">
      <c r="A91" s="24" t="s">
        <v>167</v>
      </c>
      <c r="B91" s="19" t="s">
        <v>40</v>
      </c>
      <c r="C91" s="23">
        <v>8843</v>
      </c>
      <c r="D91" s="18">
        <v>9278</v>
      </c>
    </row>
    <row r="92" spans="1:4" x14ac:dyDescent="0.25">
      <c r="A92" s="24" t="s">
        <v>168</v>
      </c>
      <c r="B92" s="19" t="s">
        <v>41</v>
      </c>
      <c r="C92" s="23">
        <v>5022</v>
      </c>
      <c r="D92" s="18">
        <v>21</v>
      </c>
    </row>
    <row r="93" spans="1:4" x14ac:dyDescent="0.25">
      <c r="A93" s="24" t="s">
        <v>169</v>
      </c>
      <c r="B93" s="19" t="s">
        <v>42</v>
      </c>
      <c r="C93" s="23">
        <v>17</v>
      </c>
      <c r="D93" s="18">
        <v>0</v>
      </c>
    </row>
    <row r="94" spans="1:4" x14ac:dyDescent="0.25">
      <c r="A94" s="24" t="s">
        <v>17</v>
      </c>
      <c r="B94" s="19" t="s">
        <v>170</v>
      </c>
      <c r="C94" s="23">
        <v>7</v>
      </c>
      <c r="D94" s="18">
        <v>7</v>
      </c>
    </row>
    <row r="95" spans="1:4" x14ac:dyDescent="0.25">
      <c r="A95" s="25" t="s">
        <v>315</v>
      </c>
      <c r="B95" s="19" t="s">
        <v>171</v>
      </c>
      <c r="C95" s="23">
        <v>346243</v>
      </c>
      <c r="D95" s="18">
        <v>19906</v>
      </c>
    </row>
    <row r="96" spans="1:4" x14ac:dyDescent="0.25">
      <c r="A96" s="26" t="s">
        <v>18</v>
      </c>
      <c r="B96" s="19" t="s">
        <v>54</v>
      </c>
      <c r="C96" s="25" t="s">
        <v>54</v>
      </c>
      <c r="D96" s="20" t="s">
        <v>54</v>
      </c>
    </row>
    <row r="97" spans="1:4" x14ac:dyDescent="0.25">
      <c r="A97" s="30" t="s">
        <v>19</v>
      </c>
      <c r="B97" s="19" t="s">
        <v>172</v>
      </c>
      <c r="C97" s="23">
        <v>3000000</v>
      </c>
      <c r="D97" s="18">
        <v>3000000</v>
      </c>
    </row>
    <row r="98" spans="1:4" x14ac:dyDescent="0.25">
      <c r="A98" s="24" t="s">
        <v>23</v>
      </c>
      <c r="B98" s="19" t="s">
        <v>54</v>
      </c>
      <c r="C98" s="25" t="s">
        <v>54</v>
      </c>
      <c r="D98" s="20" t="s">
        <v>54</v>
      </c>
    </row>
    <row r="99" spans="1:4" x14ac:dyDescent="0.25">
      <c r="A99" s="24" t="s">
        <v>173</v>
      </c>
      <c r="B99" s="19" t="s">
        <v>174</v>
      </c>
      <c r="C99" s="23">
        <v>3000000</v>
      </c>
      <c r="D99" s="18">
        <v>3000000</v>
      </c>
    </row>
    <row r="100" spans="1:4" x14ac:dyDescent="0.25">
      <c r="A100" s="24" t="s">
        <v>175</v>
      </c>
      <c r="B100" s="19" t="s">
        <v>176</v>
      </c>
      <c r="C100" s="23">
        <v>0</v>
      </c>
      <c r="D100" s="18">
        <v>0</v>
      </c>
    </row>
    <row r="101" spans="1:4" x14ac:dyDescent="0.25">
      <c r="A101" s="24" t="s">
        <v>43</v>
      </c>
      <c r="B101" s="19" t="s">
        <v>177</v>
      </c>
      <c r="C101" s="23">
        <v>0</v>
      </c>
      <c r="D101" s="18">
        <v>0</v>
      </c>
    </row>
    <row r="102" spans="1:4" x14ac:dyDescent="0.25">
      <c r="A102" s="31" t="s">
        <v>20</v>
      </c>
      <c r="B102" s="32" t="s">
        <v>178</v>
      </c>
      <c r="C102" s="33">
        <v>0</v>
      </c>
      <c r="D102" s="34">
        <v>0</v>
      </c>
    </row>
    <row r="103" spans="1:4" x14ac:dyDescent="0.25">
      <c r="A103" s="35" t="s">
        <v>21</v>
      </c>
      <c r="B103" s="36" t="s">
        <v>179</v>
      </c>
      <c r="C103" s="37">
        <v>80784</v>
      </c>
      <c r="D103" s="37">
        <v>53541</v>
      </c>
    </row>
    <row r="104" spans="1:4" x14ac:dyDescent="0.25">
      <c r="A104" s="35" t="s">
        <v>23</v>
      </c>
      <c r="B104" s="38" t="s">
        <v>54</v>
      </c>
      <c r="C104" s="39" t="s">
        <v>54</v>
      </c>
      <c r="D104" s="39" t="s">
        <v>54</v>
      </c>
    </row>
    <row r="105" spans="1:4" ht="22.5" x14ac:dyDescent="0.25">
      <c r="A105" s="35" t="s">
        <v>316</v>
      </c>
      <c r="B105" s="38" t="s">
        <v>180</v>
      </c>
      <c r="C105" s="37">
        <v>59664</v>
      </c>
      <c r="D105" s="37">
        <v>32421</v>
      </c>
    </row>
    <row r="106" spans="1:4" x14ac:dyDescent="0.25">
      <c r="A106" s="35" t="s">
        <v>181</v>
      </c>
      <c r="B106" s="38" t="s">
        <v>182</v>
      </c>
      <c r="C106" s="37">
        <v>21120</v>
      </c>
      <c r="D106" s="37">
        <v>21120</v>
      </c>
    </row>
    <row r="107" spans="1:4" ht="22.5" x14ac:dyDescent="0.25">
      <c r="A107" s="35" t="s">
        <v>317</v>
      </c>
      <c r="B107" s="38" t="s">
        <v>318</v>
      </c>
      <c r="C107" s="37">
        <v>0</v>
      </c>
      <c r="D107" s="37">
        <v>0</v>
      </c>
    </row>
    <row r="108" spans="1:4" x14ac:dyDescent="0.25">
      <c r="A108" s="35" t="s">
        <v>22</v>
      </c>
      <c r="B108" s="38" t="s">
        <v>183</v>
      </c>
      <c r="C108" s="37">
        <v>0</v>
      </c>
      <c r="D108" s="37">
        <v>0</v>
      </c>
    </row>
    <row r="109" spans="1:4" x14ac:dyDescent="0.25">
      <c r="A109" s="35" t="s">
        <v>319</v>
      </c>
      <c r="B109" s="38" t="s">
        <v>184</v>
      </c>
      <c r="C109" s="37">
        <v>2888881</v>
      </c>
      <c r="D109" s="37">
        <v>2594962</v>
      </c>
    </row>
    <row r="110" spans="1:4" x14ac:dyDescent="0.25">
      <c r="A110" s="35" t="s">
        <v>23</v>
      </c>
      <c r="B110" s="38" t="s">
        <v>54</v>
      </c>
      <c r="C110" s="39" t="s">
        <v>54</v>
      </c>
      <c r="D110" s="39" t="s">
        <v>54</v>
      </c>
    </row>
    <row r="111" spans="1:4" x14ac:dyDescent="0.25">
      <c r="A111" s="35" t="s">
        <v>44</v>
      </c>
      <c r="B111" s="38" t="s">
        <v>185</v>
      </c>
      <c r="C111" s="37">
        <v>2590761</v>
      </c>
      <c r="D111" s="37">
        <v>2295652</v>
      </c>
    </row>
    <row r="112" spans="1:4" x14ac:dyDescent="0.25">
      <c r="A112" s="35" t="s">
        <v>45</v>
      </c>
      <c r="B112" s="38" t="s">
        <v>186</v>
      </c>
      <c r="C112" s="37">
        <v>298120</v>
      </c>
      <c r="D112" s="37">
        <v>299310</v>
      </c>
    </row>
    <row r="113" spans="1:4" x14ac:dyDescent="0.25">
      <c r="A113" s="39" t="s">
        <v>320</v>
      </c>
      <c r="B113" s="38" t="s">
        <v>187</v>
      </c>
      <c r="C113" s="37">
        <v>5969665</v>
      </c>
      <c r="D113" s="37">
        <v>5648503</v>
      </c>
    </row>
    <row r="114" spans="1:4" x14ac:dyDescent="0.25">
      <c r="A114" s="40" t="s">
        <v>321</v>
      </c>
      <c r="B114" s="38" t="s">
        <v>188</v>
      </c>
      <c r="C114" s="37">
        <v>6315908</v>
      </c>
      <c r="D114" s="37">
        <v>5668409</v>
      </c>
    </row>
    <row r="116" spans="1:4" x14ac:dyDescent="0.25">
      <c r="A116" s="63" t="s">
        <v>189</v>
      </c>
    </row>
    <row r="118" spans="1:4" ht="15" customHeight="1" x14ac:dyDescent="0.25">
      <c r="A118" s="78" t="s">
        <v>334</v>
      </c>
      <c r="B118" s="78"/>
      <c r="C118" s="78"/>
      <c r="D118" s="78"/>
    </row>
    <row r="119" spans="1:4" ht="66" customHeight="1" x14ac:dyDescent="0.25">
      <c r="A119" s="79"/>
      <c r="B119" s="79"/>
      <c r="C119" s="79"/>
      <c r="D119" s="79"/>
    </row>
    <row r="120" spans="1:4" ht="14.45" customHeight="1" x14ac:dyDescent="0.25">
      <c r="A120" s="63" t="s">
        <v>335</v>
      </c>
      <c r="B120" s="69" t="s">
        <v>190</v>
      </c>
      <c r="C120" s="68"/>
      <c r="D120" s="63" t="s">
        <v>336</v>
      </c>
    </row>
    <row r="121" spans="1:4" ht="23.45" customHeight="1" x14ac:dyDescent="0.25"/>
    <row r="122" spans="1:4" ht="14.45" customHeight="1" x14ac:dyDescent="0.25">
      <c r="A122" s="63" t="s">
        <v>191</v>
      </c>
      <c r="B122" s="69" t="s">
        <v>192</v>
      </c>
      <c r="C122" s="68"/>
      <c r="D122" s="63" t="s">
        <v>336</v>
      </c>
    </row>
    <row r="123" spans="1:4" ht="18.2" customHeight="1" x14ac:dyDescent="0.25"/>
    <row r="124" spans="1:4" ht="14.45" customHeight="1" x14ac:dyDescent="0.25">
      <c r="A124" s="63" t="s">
        <v>193</v>
      </c>
      <c r="B124" s="69" t="s">
        <v>192</v>
      </c>
      <c r="C124" s="68"/>
    </row>
    <row r="125" spans="1:4" ht="15.95" customHeight="1" x14ac:dyDescent="0.25"/>
    <row r="126" spans="1:4" ht="14.45" customHeight="1" x14ac:dyDescent="0.25">
      <c r="A126" s="63" t="s">
        <v>194</v>
      </c>
      <c r="B126" s="69" t="s">
        <v>308</v>
      </c>
      <c r="C126" s="68"/>
    </row>
    <row r="127" spans="1:4" ht="18.2" customHeight="1" x14ac:dyDescent="0.25"/>
  </sheetData>
  <mergeCells count="8">
    <mergeCell ref="A3:D3"/>
    <mergeCell ref="A1:D1"/>
    <mergeCell ref="B124:C124"/>
    <mergeCell ref="B126:C126"/>
    <mergeCell ref="A5:C5"/>
    <mergeCell ref="A118:D119"/>
    <mergeCell ref="B120:C120"/>
    <mergeCell ref="B122:C122"/>
  </mergeCells>
  <pageMargins left="0.7" right="0.7" top="0.75" bottom="0.75" header="0.3" footer="0.3"/>
  <pageSetup paperSize="9" scale="3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25"/>
  <sheetViews>
    <sheetView tabSelected="1" view="pageBreakPreview" zoomScaleNormal="100" zoomScaleSheetLayoutView="100" workbookViewId="0">
      <selection activeCell="A114" sqref="A114"/>
    </sheetView>
  </sheetViews>
  <sheetFormatPr defaultRowHeight="15" x14ac:dyDescent="0.25"/>
  <cols>
    <col min="1" max="1" width="50.7109375" style="41" customWidth="1"/>
    <col min="2" max="2" width="10.7109375" style="41" customWidth="1"/>
    <col min="3" max="3" width="20" style="43" customWidth="1"/>
    <col min="4" max="4" width="20" style="44" customWidth="1"/>
    <col min="5" max="5" width="20" style="43" customWidth="1"/>
    <col min="6" max="6" width="20" style="44" customWidth="1"/>
    <col min="7" max="241" width="9.140625" style="41"/>
    <col min="242" max="242" width="50.7109375" style="41" customWidth="1"/>
    <col min="243" max="243" width="10.7109375" style="41" customWidth="1"/>
    <col min="244" max="247" width="17" style="41" customWidth="1"/>
    <col min="248" max="497" width="9.140625" style="41"/>
    <col min="498" max="498" width="50.7109375" style="41" customWidth="1"/>
    <col min="499" max="499" width="10.7109375" style="41" customWidth="1"/>
    <col min="500" max="503" width="17" style="41" customWidth="1"/>
    <col min="504" max="753" width="9.140625" style="41"/>
    <col min="754" max="754" width="50.7109375" style="41" customWidth="1"/>
    <col min="755" max="755" width="10.7109375" style="41" customWidth="1"/>
    <col min="756" max="759" width="17" style="41" customWidth="1"/>
    <col min="760" max="1009" width="9.140625" style="41"/>
    <col min="1010" max="1010" width="50.7109375" style="41" customWidth="1"/>
    <col min="1011" max="1011" width="10.7109375" style="41" customWidth="1"/>
    <col min="1012" max="1015" width="17" style="41" customWidth="1"/>
    <col min="1016" max="1265" width="9.140625" style="41"/>
    <col min="1266" max="1266" width="50.7109375" style="41" customWidth="1"/>
    <col min="1267" max="1267" width="10.7109375" style="41" customWidth="1"/>
    <col min="1268" max="1271" width="17" style="41" customWidth="1"/>
    <col min="1272" max="1521" width="9.140625" style="41"/>
    <col min="1522" max="1522" width="50.7109375" style="41" customWidth="1"/>
    <col min="1523" max="1523" width="10.7109375" style="41" customWidth="1"/>
    <col min="1524" max="1527" width="17" style="41" customWidth="1"/>
    <col min="1528" max="1777" width="9.140625" style="41"/>
    <col min="1778" max="1778" width="50.7109375" style="41" customWidth="1"/>
    <col min="1779" max="1779" width="10.7109375" style="41" customWidth="1"/>
    <col min="1780" max="1783" width="17" style="41" customWidth="1"/>
    <col min="1784" max="2033" width="9.140625" style="41"/>
    <col min="2034" max="2034" width="50.7109375" style="41" customWidth="1"/>
    <col min="2035" max="2035" width="10.7109375" style="41" customWidth="1"/>
    <col min="2036" max="2039" width="17" style="41" customWidth="1"/>
    <col min="2040" max="2289" width="9.140625" style="41"/>
    <col min="2290" max="2290" width="50.7109375" style="41" customWidth="1"/>
    <col min="2291" max="2291" width="10.7109375" style="41" customWidth="1"/>
    <col min="2292" max="2295" width="17" style="41" customWidth="1"/>
    <col min="2296" max="2545" width="9.140625" style="41"/>
    <col min="2546" max="2546" width="50.7109375" style="41" customWidth="1"/>
    <col min="2547" max="2547" width="10.7109375" style="41" customWidth="1"/>
    <col min="2548" max="2551" width="17" style="41" customWidth="1"/>
    <col min="2552" max="2801" width="9.140625" style="41"/>
    <col min="2802" max="2802" width="50.7109375" style="41" customWidth="1"/>
    <col min="2803" max="2803" width="10.7109375" style="41" customWidth="1"/>
    <col min="2804" max="2807" width="17" style="41" customWidth="1"/>
    <col min="2808" max="3057" width="9.140625" style="41"/>
    <col min="3058" max="3058" width="50.7109375" style="41" customWidth="1"/>
    <col min="3059" max="3059" width="10.7109375" style="41" customWidth="1"/>
    <col min="3060" max="3063" width="17" style="41" customWidth="1"/>
    <col min="3064" max="3313" width="9.140625" style="41"/>
    <col min="3314" max="3314" width="50.7109375" style="41" customWidth="1"/>
    <col min="3315" max="3315" width="10.7109375" style="41" customWidth="1"/>
    <col min="3316" max="3319" width="17" style="41" customWidth="1"/>
    <col min="3320" max="3569" width="9.140625" style="41"/>
    <col min="3570" max="3570" width="50.7109375" style="41" customWidth="1"/>
    <col min="3571" max="3571" width="10.7109375" style="41" customWidth="1"/>
    <col min="3572" max="3575" width="17" style="41" customWidth="1"/>
    <col min="3576" max="3825" width="9.140625" style="41"/>
    <col min="3826" max="3826" width="50.7109375" style="41" customWidth="1"/>
    <col min="3827" max="3827" width="10.7109375" style="41" customWidth="1"/>
    <col min="3828" max="3831" width="17" style="41" customWidth="1"/>
    <col min="3832" max="4081" width="9.140625" style="41"/>
    <col min="4082" max="4082" width="50.7109375" style="41" customWidth="1"/>
    <col min="4083" max="4083" width="10.7109375" style="41" customWidth="1"/>
    <col min="4084" max="4087" width="17" style="41" customWidth="1"/>
    <col min="4088" max="4337" width="9.140625" style="41"/>
    <col min="4338" max="4338" width="50.7109375" style="41" customWidth="1"/>
    <col min="4339" max="4339" width="10.7109375" style="41" customWidth="1"/>
    <col min="4340" max="4343" width="17" style="41" customWidth="1"/>
    <col min="4344" max="4593" width="9.140625" style="41"/>
    <col min="4594" max="4594" width="50.7109375" style="41" customWidth="1"/>
    <col min="4595" max="4595" width="10.7109375" style="41" customWidth="1"/>
    <col min="4596" max="4599" width="17" style="41" customWidth="1"/>
    <col min="4600" max="4849" width="9.140625" style="41"/>
    <col min="4850" max="4850" width="50.7109375" style="41" customWidth="1"/>
    <col min="4851" max="4851" width="10.7109375" style="41" customWidth="1"/>
    <col min="4852" max="4855" width="17" style="41" customWidth="1"/>
    <col min="4856" max="5105" width="9.140625" style="41"/>
    <col min="5106" max="5106" width="50.7109375" style="41" customWidth="1"/>
    <col min="5107" max="5107" width="10.7109375" style="41" customWidth="1"/>
    <col min="5108" max="5111" width="17" style="41" customWidth="1"/>
    <col min="5112" max="5361" width="9.140625" style="41"/>
    <col min="5362" max="5362" width="50.7109375" style="41" customWidth="1"/>
    <col min="5363" max="5363" width="10.7109375" style="41" customWidth="1"/>
    <col min="5364" max="5367" width="17" style="41" customWidth="1"/>
    <col min="5368" max="5617" width="9.140625" style="41"/>
    <col min="5618" max="5618" width="50.7109375" style="41" customWidth="1"/>
    <col min="5619" max="5619" width="10.7109375" style="41" customWidth="1"/>
    <col min="5620" max="5623" width="17" style="41" customWidth="1"/>
    <col min="5624" max="5873" width="9.140625" style="41"/>
    <col min="5874" max="5874" width="50.7109375" style="41" customWidth="1"/>
    <col min="5875" max="5875" width="10.7109375" style="41" customWidth="1"/>
    <col min="5876" max="5879" width="17" style="41" customWidth="1"/>
    <col min="5880" max="6129" width="9.140625" style="41"/>
    <col min="6130" max="6130" width="50.7109375" style="41" customWidth="1"/>
    <col min="6131" max="6131" width="10.7109375" style="41" customWidth="1"/>
    <col min="6132" max="6135" width="17" style="41" customWidth="1"/>
    <col min="6136" max="6385" width="9.140625" style="41"/>
    <col min="6386" max="6386" width="50.7109375" style="41" customWidth="1"/>
    <col min="6387" max="6387" width="10.7109375" style="41" customWidth="1"/>
    <col min="6388" max="6391" width="17" style="41" customWidth="1"/>
    <col min="6392" max="6641" width="9.140625" style="41"/>
    <col min="6642" max="6642" width="50.7109375" style="41" customWidth="1"/>
    <col min="6643" max="6643" width="10.7109375" style="41" customWidth="1"/>
    <col min="6644" max="6647" width="17" style="41" customWidth="1"/>
    <col min="6648" max="6897" width="9.140625" style="41"/>
    <col min="6898" max="6898" width="50.7109375" style="41" customWidth="1"/>
    <col min="6899" max="6899" width="10.7109375" style="41" customWidth="1"/>
    <col min="6900" max="6903" width="17" style="41" customWidth="1"/>
    <col min="6904" max="7153" width="9.140625" style="41"/>
    <col min="7154" max="7154" width="50.7109375" style="41" customWidth="1"/>
    <col min="7155" max="7155" width="10.7109375" style="41" customWidth="1"/>
    <col min="7156" max="7159" width="17" style="41" customWidth="1"/>
    <col min="7160" max="7409" width="9.140625" style="41"/>
    <col min="7410" max="7410" width="50.7109375" style="41" customWidth="1"/>
    <col min="7411" max="7411" width="10.7109375" style="41" customWidth="1"/>
    <col min="7412" max="7415" width="17" style="41" customWidth="1"/>
    <col min="7416" max="7665" width="9.140625" style="41"/>
    <col min="7666" max="7666" width="50.7109375" style="41" customWidth="1"/>
    <col min="7667" max="7667" width="10.7109375" style="41" customWidth="1"/>
    <col min="7668" max="7671" width="17" style="41" customWidth="1"/>
    <col min="7672" max="7921" width="9.140625" style="41"/>
    <col min="7922" max="7922" width="50.7109375" style="41" customWidth="1"/>
    <col min="7923" max="7923" width="10.7109375" style="41" customWidth="1"/>
    <col min="7924" max="7927" width="17" style="41" customWidth="1"/>
    <col min="7928" max="8177" width="9.140625" style="41"/>
    <col min="8178" max="8178" width="50.7109375" style="41" customWidth="1"/>
    <col min="8179" max="8179" width="10.7109375" style="41" customWidth="1"/>
    <col min="8180" max="8183" width="17" style="41" customWidth="1"/>
    <col min="8184" max="8433" width="9.140625" style="41"/>
    <col min="8434" max="8434" width="50.7109375" style="41" customWidth="1"/>
    <col min="8435" max="8435" width="10.7109375" style="41" customWidth="1"/>
    <col min="8436" max="8439" width="17" style="41" customWidth="1"/>
    <col min="8440" max="8689" width="9.140625" style="41"/>
    <col min="8690" max="8690" width="50.7109375" style="41" customWidth="1"/>
    <col min="8691" max="8691" width="10.7109375" style="41" customWidth="1"/>
    <col min="8692" max="8695" width="17" style="41" customWidth="1"/>
    <col min="8696" max="8945" width="9.140625" style="41"/>
    <col min="8946" max="8946" width="50.7109375" style="41" customWidth="1"/>
    <col min="8947" max="8947" width="10.7109375" style="41" customWidth="1"/>
    <col min="8948" max="8951" width="17" style="41" customWidth="1"/>
    <col min="8952" max="9201" width="9.140625" style="41"/>
    <col min="9202" max="9202" width="50.7109375" style="41" customWidth="1"/>
    <col min="9203" max="9203" width="10.7109375" style="41" customWidth="1"/>
    <col min="9204" max="9207" width="17" style="41" customWidth="1"/>
    <col min="9208" max="9457" width="9.140625" style="41"/>
    <col min="9458" max="9458" width="50.7109375" style="41" customWidth="1"/>
    <col min="9459" max="9459" width="10.7109375" style="41" customWidth="1"/>
    <col min="9460" max="9463" width="17" style="41" customWidth="1"/>
    <col min="9464" max="9713" width="9.140625" style="41"/>
    <col min="9714" max="9714" width="50.7109375" style="41" customWidth="1"/>
    <col min="9715" max="9715" width="10.7109375" style="41" customWidth="1"/>
    <col min="9716" max="9719" width="17" style="41" customWidth="1"/>
    <col min="9720" max="9969" width="9.140625" style="41"/>
    <col min="9970" max="9970" width="50.7109375" style="41" customWidth="1"/>
    <col min="9971" max="9971" width="10.7109375" style="41" customWidth="1"/>
    <col min="9972" max="9975" width="17" style="41" customWidth="1"/>
    <col min="9976" max="10225" width="9.140625" style="41"/>
    <col min="10226" max="10226" width="50.7109375" style="41" customWidth="1"/>
    <col min="10227" max="10227" width="10.7109375" style="41" customWidth="1"/>
    <col min="10228" max="10231" width="17" style="41" customWidth="1"/>
    <col min="10232" max="10481" width="9.140625" style="41"/>
    <col min="10482" max="10482" width="50.7109375" style="41" customWidth="1"/>
    <col min="10483" max="10483" width="10.7109375" style="41" customWidth="1"/>
    <col min="10484" max="10487" width="17" style="41" customWidth="1"/>
    <col min="10488" max="10737" width="9.140625" style="41"/>
    <col min="10738" max="10738" width="50.7109375" style="41" customWidth="1"/>
    <col min="10739" max="10739" width="10.7109375" style="41" customWidth="1"/>
    <col min="10740" max="10743" width="17" style="41" customWidth="1"/>
    <col min="10744" max="10993" width="9.140625" style="41"/>
    <col min="10994" max="10994" width="50.7109375" style="41" customWidth="1"/>
    <col min="10995" max="10995" width="10.7109375" style="41" customWidth="1"/>
    <col min="10996" max="10999" width="17" style="41" customWidth="1"/>
    <col min="11000" max="11249" width="9.140625" style="41"/>
    <col min="11250" max="11250" width="50.7109375" style="41" customWidth="1"/>
    <col min="11251" max="11251" width="10.7109375" style="41" customWidth="1"/>
    <col min="11252" max="11255" width="17" style="41" customWidth="1"/>
    <col min="11256" max="11505" width="9.140625" style="41"/>
    <col min="11506" max="11506" width="50.7109375" style="41" customWidth="1"/>
    <col min="11507" max="11507" width="10.7109375" style="41" customWidth="1"/>
    <col min="11508" max="11511" width="17" style="41" customWidth="1"/>
    <col min="11512" max="11761" width="9.140625" style="41"/>
    <col min="11762" max="11762" width="50.7109375" style="41" customWidth="1"/>
    <col min="11763" max="11763" width="10.7109375" style="41" customWidth="1"/>
    <col min="11764" max="11767" width="17" style="41" customWidth="1"/>
    <col min="11768" max="12017" width="9.140625" style="41"/>
    <col min="12018" max="12018" width="50.7109375" style="41" customWidth="1"/>
    <col min="12019" max="12019" width="10.7109375" style="41" customWidth="1"/>
    <col min="12020" max="12023" width="17" style="41" customWidth="1"/>
    <col min="12024" max="12273" width="9.140625" style="41"/>
    <col min="12274" max="12274" width="50.7109375" style="41" customWidth="1"/>
    <col min="12275" max="12275" width="10.7109375" style="41" customWidth="1"/>
    <col min="12276" max="12279" width="17" style="41" customWidth="1"/>
    <col min="12280" max="12529" width="9.140625" style="41"/>
    <col min="12530" max="12530" width="50.7109375" style="41" customWidth="1"/>
    <col min="12531" max="12531" width="10.7109375" style="41" customWidth="1"/>
    <col min="12532" max="12535" width="17" style="41" customWidth="1"/>
    <col min="12536" max="12785" width="9.140625" style="41"/>
    <col min="12786" max="12786" width="50.7109375" style="41" customWidth="1"/>
    <col min="12787" max="12787" width="10.7109375" style="41" customWidth="1"/>
    <col min="12788" max="12791" width="17" style="41" customWidth="1"/>
    <col min="12792" max="13041" width="9.140625" style="41"/>
    <col min="13042" max="13042" width="50.7109375" style="41" customWidth="1"/>
    <col min="13043" max="13043" width="10.7109375" style="41" customWidth="1"/>
    <col min="13044" max="13047" width="17" style="41" customWidth="1"/>
    <col min="13048" max="13297" width="9.140625" style="41"/>
    <col min="13298" max="13298" width="50.7109375" style="41" customWidth="1"/>
    <col min="13299" max="13299" width="10.7109375" style="41" customWidth="1"/>
    <col min="13300" max="13303" width="17" style="41" customWidth="1"/>
    <col min="13304" max="13553" width="9.140625" style="41"/>
    <col min="13554" max="13554" width="50.7109375" style="41" customWidth="1"/>
    <col min="13555" max="13555" width="10.7109375" style="41" customWidth="1"/>
    <col min="13556" max="13559" width="17" style="41" customWidth="1"/>
    <col min="13560" max="13809" width="9.140625" style="41"/>
    <col min="13810" max="13810" width="50.7109375" style="41" customWidth="1"/>
    <col min="13811" max="13811" width="10.7109375" style="41" customWidth="1"/>
    <col min="13812" max="13815" width="17" style="41" customWidth="1"/>
    <col min="13816" max="14065" width="9.140625" style="41"/>
    <col min="14066" max="14066" width="50.7109375" style="41" customWidth="1"/>
    <col min="14067" max="14067" width="10.7109375" style="41" customWidth="1"/>
    <col min="14068" max="14071" width="17" style="41" customWidth="1"/>
    <col min="14072" max="14321" width="9.140625" style="41"/>
    <col min="14322" max="14322" width="50.7109375" style="41" customWidth="1"/>
    <col min="14323" max="14323" width="10.7109375" style="41" customWidth="1"/>
    <col min="14324" max="14327" width="17" style="41" customWidth="1"/>
    <col min="14328" max="14577" width="9.140625" style="41"/>
    <col min="14578" max="14578" width="50.7109375" style="41" customWidth="1"/>
    <col min="14579" max="14579" width="10.7109375" style="41" customWidth="1"/>
    <col min="14580" max="14583" width="17" style="41" customWidth="1"/>
    <col min="14584" max="14833" width="9.140625" style="41"/>
    <col min="14834" max="14834" width="50.7109375" style="41" customWidth="1"/>
    <col min="14835" max="14835" width="10.7109375" style="41" customWidth="1"/>
    <col min="14836" max="14839" width="17" style="41" customWidth="1"/>
    <col min="14840" max="15089" width="9.140625" style="41"/>
    <col min="15090" max="15090" width="50.7109375" style="41" customWidth="1"/>
    <col min="15091" max="15091" width="10.7109375" style="41" customWidth="1"/>
    <col min="15092" max="15095" width="17" style="41" customWidth="1"/>
    <col min="15096" max="15345" width="9.140625" style="41"/>
    <col min="15346" max="15346" width="50.7109375" style="41" customWidth="1"/>
    <col min="15347" max="15347" width="10.7109375" style="41" customWidth="1"/>
    <col min="15348" max="15351" width="17" style="41" customWidth="1"/>
    <col min="15352" max="15601" width="9.140625" style="41"/>
    <col min="15602" max="15602" width="50.7109375" style="41" customWidth="1"/>
    <col min="15603" max="15603" width="10.7109375" style="41" customWidth="1"/>
    <col min="15604" max="15607" width="17" style="41" customWidth="1"/>
    <col min="15608" max="15857" width="9.140625" style="41"/>
    <col min="15858" max="15858" width="50.7109375" style="41" customWidth="1"/>
    <col min="15859" max="15859" width="10.7109375" style="41" customWidth="1"/>
    <col min="15860" max="15863" width="17" style="41" customWidth="1"/>
    <col min="15864" max="16113" width="9.140625" style="41"/>
    <col min="16114" max="16114" width="50.7109375" style="41" customWidth="1"/>
    <col min="16115" max="16115" width="10.7109375" style="41" customWidth="1"/>
    <col min="16116" max="16119" width="17" style="41" customWidth="1"/>
    <col min="16120" max="16384" width="9.140625" style="41"/>
  </cols>
  <sheetData>
    <row r="1" spans="1:6" x14ac:dyDescent="0.25">
      <c r="A1" s="70" t="s">
        <v>195</v>
      </c>
      <c r="B1" s="71"/>
      <c r="C1" s="71"/>
      <c r="D1" s="71"/>
      <c r="E1" s="71"/>
      <c r="F1" s="71"/>
    </row>
    <row r="2" spans="1:6" x14ac:dyDescent="0.25">
      <c r="A2" s="56"/>
      <c r="B2" s="56"/>
      <c r="C2" s="58"/>
      <c r="D2" s="58"/>
      <c r="E2" s="58"/>
      <c r="F2" s="62"/>
    </row>
    <row r="3" spans="1:6" ht="15" customHeight="1" x14ac:dyDescent="0.25">
      <c r="A3" s="74" t="s">
        <v>310</v>
      </c>
      <c r="B3" s="74"/>
      <c r="C3" s="74"/>
      <c r="D3" s="74"/>
      <c r="E3" s="74"/>
      <c r="F3" s="74"/>
    </row>
    <row r="4" spans="1:6" x14ac:dyDescent="0.25">
      <c r="A4" s="56"/>
      <c r="B4" s="56"/>
      <c r="C4" s="58"/>
      <c r="D4" s="58"/>
      <c r="E4" s="58"/>
      <c r="F4" s="62"/>
    </row>
    <row r="5" spans="1:6" x14ac:dyDescent="0.25">
      <c r="A5" s="77" t="s">
        <v>333</v>
      </c>
      <c r="B5" s="77"/>
      <c r="C5" s="77"/>
      <c r="D5" s="77"/>
      <c r="E5" s="77"/>
      <c r="F5" s="77"/>
    </row>
    <row r="6" spans="1:6" x14ac:dyDescent="0.25">
      <c r="A6" s="56"/>
      <c r="B6" s="56"/>
      <c r="C6" s="58"/>
      <c r="D6" s="58"/>
      <c r="E6" s="58"/>
      <c r="F6" s="58"/>
    </row>
    <row r="7" spans="1:6" x14ac:dyDescent="0.25">
      <c r="F7" s="45" t="s">
        <v>47</v>
      </c>
    </row>
    <row r="8" spans="1:6" ht="54" customHeight="1" x14ac:dyDescent="0.25">
      <c r="A8" s="47" t="s">
        <v>196</v>
      </c>
      <c r="B8" s="47" t="s">
        <v>0</v>
      </c>
      <c r="C8" s="48" t="s">
        <v>331</v>
      </c>
      <c r="D8" s="48" t="s">
        <v>25</v>
      </c>
      <c r="E8" s="48" t="s">
        <v>332</v>
      </c>
      <c r="F8" s="48" t="s">
        <v>197</v>
      </c>
    </row>
    <row r="9" spans="1:6" x14ac:dyDescent="0.25">
      <c r="A9" s="47" t="s">
        <v>50</v>
      </c>
      <c r="B9" s="47" t="s">
        <v>51</v>
      </c>
      <c r="C9" s="48">
        <v>3</v>
      </c>
      <c r="D9" s="48" t="s">
        <v>36</v>
      </c>
      <c r="E9" s="48" t="s">
        <v>52</v>
      </c>
      <c r="F9" s="48" t="s">
        <v>36</v>
      </c>
    </row>
    <row r="10" spans="1:6" x14ac:dyDescent="0.25">
      <c r="A10" s="49" t="s">
        <v>198</v>
      </c>
      <c r="B10" s="50" t="s">
        <v>55</v>
      </c>
      <c r="C10" s="54">
        <v>123136.93322000001</v>
      </c>
      <c r="D10" s="54">
        <v>429757.67086000001</v>
      </c>
      <c r="E10" s="54">
        <f>E12+E13+E14+E27+E28</f>
        <v>133729</v>
      </c>
      <c r="F10" s="54">
        <f>F12+F13+F14+F27+F28</f>
        <v>377819</v>
      </c>
    </row>
    <row r="11" spans="1:6" x14ac:dyDescent="0.25">
      <c r="A11" s="51" t="s">
        <v>199</v>
      </c>
      <c r="B11" s="50" t="s">
        <v>54</v>
      </c>
      <c r="C11" s="54">
        <v>0</v>
      </c>
      <c r="D11" s="54">
        <v>0</v>
      </c>
      <c r="E11" s="54"/>
      <c r="F11" s="54" t="s">
        <v>54</v>
      </c>
    </row>
    <row r="12" spans="1:6" x14ac:dyDescent="0.25">
      <c r="A12" s="52" t="s">
        <v>200</v>
      </c>
      <c r="B12" s="50" t="s">
        <v>57</v>
      </c>
      <c r="C12" s="54">
        <v>448.93304999999998</v>
      </c>
      <c r="D12" s="54">
        <v>450.67782</v>
      </c>
      <c r="E12" s="54">
        <v>6</v>
      </c>
      <c r="F12" s="54">
        <f>E12+4-1</f>
        <v>9</v>
      </c>
    </row>
    <row r="13" spans="1:6" x14ac:dyDescent="0.25">
      <c r="A13" s="52" t="s">
        <v>26</v>
      </c>
      <c r="B13" s="50" t="s">
        <v>59</v>
      </c>
      <c r="C13" s="54">
        <v>21664.323520000002</v>
      </c>
      <c r="D13" s="54">
        <v>74882.917669999995</v>
      </c>
      <c r="E13" s="54">
        <v>31132</v>
      </c>
      <c r="F13" s="54">
        <f>E13+99665+1</f>
        <v>130798</v>
      </c>
    </row>
    <row r="14" spans="1:6" x14ac:dyDescent="0.25">
      <c r="A14" s="52" t="s">
        <v>27</v>
      </c>
      <c r="B14" s="50" t="s">
        <v>201</v>
      </c>
      <c r="C14" s="54">
        <v>94590.591629999995</v>
      </c>
      <c r="D14" s="54">
        <v>329466.69837</v>
      </c>
      <c r="E14" s="54">
        <f>E16+E20+E24</f>
        <v>102591</v>
      </c>
      <c r="F14" s="54">
        <f>E14+128606+1</f>
        <v>231198</v>
      </c>
    </row>
    <row r="15" spans="1:6" x14ac:dyDescent="0.25">
      <c r="A15" s="51" t="s">
        <v>199</v>
      </c>
      <c r="B15" s="50" t="s">
        <v>54</v>
      </c>
      <c r="C15" s="54"/>
      <c r="D15" s="54"/>
      <c r="E15" s="54"/>
      <c r="F15" s="54" t="s">
        <v>54</v>
      </c>
    </row>
    <row r="16" spans="1:6" ht="25.5" x14ac:dyDescent="0.25">
      <c r="A16" s="52" t="s">
        <v>322</v>
      </c>
      <c r="B16" s="50" t="s">
        <v>202</v>
      </c>
      <c r="C16" s="54">
        <v>7473.4133599999996</v>
      </c>
      <c r="D16" s="54">
        <v>28145.787219999998</v>
      </c>
      <c r="E16" s="54">
        <f>748+E18+E19</f>
        <v>810</v>
      </c>
      <c r="F16" s="54">
        <f>E16+18698+1</f>
        <v>19509</v>
      </c>
    </row>
    <row r="17" spans="1:6" x14ac:dyDescent="0.25">
      <c r="A17" s="51" t="s">
        <v>199</v>
      </c>
      <c r="B17" s="50" t="s">
        <v>54</v>
      </c>
      <c r="C17" s="54"/>
      <c r="D17" s="54"/>
      <c r="E17" s="54"/>
      <c r="F17" s="54" t="s">
        <v>54</v>
      </c>
    </row>
    <row r="18" spans="1:6" ht="51" x14ac:dyDescent="0.25">
      <c r="A18" s="52" t="s">
        <v>323</v>
      </c>
      <c r="B18" s="50" t="s">
        <v>203</v>
      </c>
      <c r="C18" s="54"/>
      <c r="D18" s="54">
        <v>2718.6302099999998</v>
      </c>
      <c r="E18" s="54"/>
      <c r="F18" s="54">
        <v>2027</v>
      </c>
    </row>
    <row r="19" spans="1:6" ht="38.25" x14ac:dyDescent="0.25">
      <c r="A19" s="52" t="s">
        <v>324</v>
      </c>
      <c r="B19" s="50" t="s">
        <v>204</v>
      </c>
      <c r="C19" s="54">
        <v>836.52413000000001</v>
      </c>
      <c r="D19" s="54">
        <v>2637.7078099999999</v>
      </c>
      <c r="E19" s="54">
        <v>62</v>
      </c>
      <c r="F19" s="54">
        <f>E19+124</f>
        <v>186</v>
      </c>
    </row>
    <row r="20" spans="1:6" ht="38.25" x14ac:dyDescent="0.25">
      <c r="A20" s="52" t="s">
        <v>205</v>
      </c>
      <c r="B20" s="50" t="s">
        <v>206</v>
      </c>
      <c r="C20" s="54">
        <v>87117.178270000004</v>
      </c>
      <c r="D20" s="54">
        <v>301013.65710000001</v>
      </c>
      <c r="E20" s="54">
        <f>81842+E22+E23+E24</f>
        <v>101781</v>
      </c>
      <c r="F20" s="54">
        <f>E20+109908</f>
        <v>211689</v>
      </c>
    </row>
    <row r="21" spans="1:6" x14ac:dyDescent="0.25">
      <c r="A21" s="51" t="s">
        <v>199</v>
      </c>
      <c r="B21" s="50" t="s">
        <v>54</v>
      </c>
      <c r="C21" s="54"/>
      <c r="D21" s="54"/>
      <c r="E21" s="54"/>
      <c r="F21" s="54" t="s">
        <v>54</v>
      </c>
    </row>
    <row r="22" spans="1:6" ht="51" x14ac:dyDescent="0.25">
      <c r="A22" s="52" t="s">
        <v>207</v>
      </c>
      <c r="B22" s="50" t="s">
        <v>208</v>
      </c>
      <c r="C22" s="54">
        <v>10037.55416</v>
      </c>
      <c r="D22" s="54">
        <v>70417.442639999994</v>
      </c>
      <c r="E22" s="54">
        <v>2331</v>
      </c>
      <c r="F22" s="54">
        <f>E22+4227</f>
        <v>6558</v>
      </c>
    </row>
    <row r="23" spans="1:6" ht="38.25" x14ac:dyDescent="0.25">
      <c r="A23" s="52" t="s">
        <v>209</v>
      </c>
      <c r="B23" s="50" t="s">
        <v>210</v>
      </c>
      <c r="C23" s="54">
        <v>1935.6839600000001</v>
      </c>
      <c r="D23" s="54">
        <v>6010.4588199999998</v>
      </c>
      <c r="E23" s="54">
        <v>17608</v>
      </c>
      <c r="F23" s="54">
        <f>E23+51371+1</f>
        <v>68980</v>
      </c>
    </row>
    <row r="24" spans="1:6" ht="38.25" x14ac:dyDescent="0.25">
      <c r="A24" s="52" t="s">
        <v>325</v>
      </c>
      <c r="B24" s="50" t="s">
        <v>211</v>
      </c>
      <c r="C24" s="54"/>
      <c r="D24" s="54">
        <v>307.25405000000001</v>
      </c>
      <c r="E24" s="54"/>
      <c r="F24" s="54">
        <v>0</v>
      </c>
    </row>
    <row r="25" spans="1:6" x14ac:dyDescent="0.25">
      <c r="A25" s="51" t="s">
        <v>199</v>
      </c>
      <c r="B25" s="50" t="s">
        <v>54</v>
      </c>
      <c r="C25" s="54"/>
      <c r="D25" s="54"/>
      <c r="E25" s="54"/>
      <c r="F25" s="54" t="s">
        <v>54</v>
      </c>
    </row>
    <row r="26" spans="1:6" ht="38.25" x14ac:dyDescent="0.25">
      <c r="A26" s="52" t="s">
        <v>326</v>
      </c>
      <c r="B26" s="50" t="s">
        <v>212</v>
      </c>
      <c r="C26" s="54"/>
      <c r="D26" s="54">
        <v>93.920720000000003</v>
      </c>
      <c r="E26" s="54"/>
      <c r="F26" s="54">
        <v>0</v>
      </c>
    </row>
    <row r="27" spans="1:6" x14ac:dyDescent="0.25">
      <c r="A27" s="52" t="s">
        <v>213</v>
      </c>
      <c r="B27" s="50" t="s">
        <v>214</v>
      </c>
      <c r="C27" s="54">
        <v>6433.0850200000004</v>
      </c>
      <c r="D27" s="54">
        <v>24957.377</v>
      </c>
      <c r="E27" s="54"/>
      <c r="F27" s="54">
        <v>15814</v>
      </c>
    </row>
    <row r="28" spans="1:6" ht="25.5" x14ac:dyDescent="0.25">
      <c r="A28" s="52" t="s">
        <v>215</v>
      </c>
      <c r="B28" s="50" t="s">
        <v>216</v>
      </c>
      <c r="C28" s="54"/>
      <c r="D28" s="54"/>
      <c r="E28" s="54"/>
      <c r="F28" s="54">
        <v>0</v>
      </c>
    </row>
    <row r="29" spans="1:6" x14ac:dyDescent="0.25">
      <c r="A29" s="52" t="s">
        <v>217</v>
      </c>
      <c r="B29" s="50" t="s">
        <v>51</v>
      </c>
      <c r="C29" s="54">
        <v>16728.98245</v>
      </c>
      <c r="D29" s="54">
        <v>44385.84388</v>
      </c>
      <c r="E29" s="54">
        <f>E35+E36+E37+E38+E39</f>
        <v>27832</v>
      </c>
      <c r="F29" s="54">
        <f>E29+53238+1</f>
        <v>81071</v>
      </c>
    </row>
    <row r="30" spans="1:6" x14ac:dyDescent="0.25">
      <c r="A30" s="51" t="s">
        <v>23</v>
      </c>
      <c r="B30" s="50" t="s">
        <v>54</v>
      </c>
      <c r="C30" s="54">
        <v>0</v>
      </c>
      <c r="D30" s="54">
        <v>0</v>
      </c>
      <c r="E30" s="54"/>
      <c r="F30" s="54" t="s">
        <v>54</v>
      </c>
    </row>
    <row r="31" spans="1:6" x14ac:dyDescent="0.25">
      <c r="A31" s="52" t="s">
        <v>218</v>
      </c>
      <c r="B31" s="50" t="s">
        <v>219</v>
      </c>
      <c r="C31" s="54"/>
      <c r="D31" s="54">
        <v>100</v>
      </c>
      <c r="E31" s="54"/>
      <c r="F31" s="54">
        <v>0</v>
      </c>
    </row>
    <row r="32" spans="1:6" x14ac:dyDescent="0.25">
      <c r="A32" s="51" t="s">
        <v>23</v>
      </c>
      <c r="B32" s="50" t="s">
        <v>54</v>
      </c>
      <c r="C32" s="54"/>
      <c r="D32" s="54"/>
      <c r="E32" s="54"/>
      <c r="F32" s="54" t="s">
        <v>54</v>
      </c>
    </row>
    <row r="33" spans="1:6" x14ac:dyDescent="0.25">
      <c r="A33" s="52" t="s">
        <v>220</v>
      </c>
      <c r="B33" s="50" t="s">
        <v>221</v>
      </c>
      <c r="C33" s="54"/>
      <c r="D33" s="54"/>
      <c r="E33" s="54"/>
      <c r="F33" s="54">
        <v>0</v>
      </c>
    </row>
    <row r="34" spans="1:6" x14ac:dyDescent="0.25">
      <c r="A34" s="52" t="s">
        <v>222</v>
      </c>
      <c r="B34" s="50" t="s">
        <v>223</v>
      </c>
      <c r="C34" s="54"/>
      <c r="D34" s="54">
        <v>100</v>
      </c>
      <c r="E34" s="54"/>
      <c r="F34" s="54">
        <v>0</v>
      </c>
    </row>
    <row r="35" spans="1:6" x14ac:dyDescent="0.25">
      <c r="A35" s="52" t="s">
        <v>224</v>
      </c>
      <c r="B35" s="50" t="s">
        <v>225</v>
      </c>
      <c r="C35" s="54">
        <v>1835.8333299999999</v>
      </c>
      <c r="D35" s="54">
        <v>5664.1666599999999</v>
      </c>
      <c r="E35" s="54">
        <v>1081</v>
      </c>
      <c r="F35" s="54">
        <f>E35+1999+1</f>
        <v>3081</v>
      </c>
    </row>
    <row r="36" spans="1:6" x14ac:dyDescent="0.25">
      <c r="A36" s="52" t="s">
        <v>226</v>
      </c>
      <c r="B36" s="50" t="s">
        <v>227</v>
      </c>
      <c r="C36" s="54">
        <v>3142.2652499999999</v>
      </c>
      <c r="D36" s="54">
        <v>4592.8002500000002</v>
      </c>
      <c r="E36" s="54">
        <v>13000</v>
      </c>
      <c r="F36" s="54">
        <f>E36+25251</f>
        <v>38251</v>
      </c>
    </row>
    <row r="37" spans="1:6" x14ac:dyDescent="0.25">
      <c r="A37" s="52" t="s">
        <v>228</v>
      </c>
      <c r="B37" s="50" t="s">
        <v>229</v>
      </c>
      <c r="C37" s="54">
        <v>3727.2946400000001</v>
      </c>
      <c r="D37" s="54">
        <v>11283.877479999999</v>
      </c>
      <c r="E37" s="54">
        <v>3489</v>
      </c>
      <c r="F37" s="54">
        <f>E37+12749</f>
        <v>16238</v>
      </c>
    </row>
    <row r="38" spans="1:6" x14ac:dyDescent="0.25">
      <c r="A38" s="52" t="s">
        <v>230</v>
      </c>
      <c r="B38" s="50" t="s">
        <v>231</v>
      </c>
      <c r="C38" s="54">
        <v>2343.7702300000001</v>
      </c>
      <c r="D38" s="54">
        <v>4793.8758200000002</v>
      </c>
      <c r="E38" s="54">
        <v>4150</v>
      </c>
      <c r="F38" s="54">
        <f>E38+1841</f>
        <v>5991</v>
      </c>
    </row>
    <row r="39" spans="1:6" x14ac:dyDescent="0.25">
      <c r="A39" s="52" t="s">
        <v>232</v>
      </c>
      <c r="B39" s="50" t="s">
        <v>233</v>
      </c>
      <c r="C39" s="54">
        <v>5679.8190000000004</v>
      </c>
      <c r="D39" s="54">
        <v>17951.123670000001</v>
      </c>
      <c r="E39" s="54">
        <v>6112</v>
      </c>
      <c r="F39" s="54">
        <f>E39+11398</f>
        <v>17510</v>
      </c>
    </row>
    <row r="40" spans="1:6" x14ac:dyDescent="0.25">
      <c r="A40" s="52" t="s">
        <v>234</v>
      </c>
      <c r="B40" s="50" t="s">
        <v>235</v>
      </c>
      <c r="C40" s="54"/>
      <c r="D40" s="54"/>
      <c r="E40" s="54"/>
      <c r="F40" s="54">
        <v>0</v>
      </c>
    </row>
    <row r="41" spans="1:6" x14ac:dyDescent="0.25">
      <c r="A41" s="52" t="s">
        <v>37</v>
      </c>
      <c r="B41" s="50" t="s">
        <v>236</v>
      </c>
      <c r="C41" s="54"/>
      <c r="D41" s="54"/>
      <c r="E41" s="54"/>
      <c r="F41" s="54">
        <v>0</v>
      </c>
    </row>
    <row r="42" spans="1:6" ht="25.5" x14ac:dyDescent="0.25">
      <c r="A42" s="52" t="s">
        <v>98</v>
      </c>
      <c r="B42" s="50" t="s">
        <v>237</v>
      </c>
      <c r="C42" s="54"/>
      <c r="D42" s="54"/>
      <c r="E42" s="54"/>
      <c r="F42" s="54">
        <v>0</v>
      </c>
    </row>
    <row r="43" spans="1:6" x14ac:dyDescent="0.25">
      <c r="A43" s="52" t="s">
        <v>238</v>
      </c>
      <c r="B43" s="50" t="s">
        <v>52</v>
      </c>
      <c r="C43" s="54">
        <v>2747.0077700000002</v>
      </c>
      <c r="D43" s="54">
        <v>8306.2244499999997</v>
      </c>
      <c r="E43" s="54">
        <v>1850</v>
      </c>
      <c r="F43" s="54">
        <f>E43+79354</f>
        <v>81204</v>
      </c>
    </row>
    <row r="44" spans="1:6" ht="38.25" x14ac:dyDescent="0.25">
      <c r="A44" s="52" t="s">
        <v>239</v>
      </c>
      <c r="B44" s="50" t="s">
        <v>36</v>
      </c>
      <c r="C44" s="54">
        <v>84820.019509999998</v>
      </c>
      <c r="D44" s="54">
        <v>379448.62799000001</v>
      </c>
      <c r="E44" s="54">
        <v>171966</v>
      </c>
      <c r="F44" s="54">
        <f>E44+383906</f>
        <v>555872</v>
      </c>
    </row>
    <row r="45" spans="1:6" x14ac:dyDescent="0.25">
      <c r="A45" s="52" t="s">
        <v>240</v>
      </c>
      <c r="B45" s="50" t="s">
        <v>64</v>
      </c>
      <c r="C45" s="54"/>
      <c r="D45" s="54"/>
      <c r="E45" s="54"/>
      <c r="F45" s="54">
        <v>50</v>
      </c>
    </row>
    <row r="46" spans="1:6" x14ac:dyDescent="0.25">
      <c r="A46" s="52" t="s">
        <v>241</v>
      </c>
      <c r="B46" s="50" t="s">
        <v>66</v>
      </c>
      <c r="C46" s="54">
        <v>88160.279880000002</v>
      </c>
      <c r="D46" s="54">
        <v>191347.75693999999</v>
      </c>
      <c r="E46" s="54">
        <v>81123</v>
      </c>
      <c r="F46" s="54">
        <f>E46+109874-1</f>
        <v>190996</v>
      </c>
    </row>
    <row r="47" spans="1:6" ht="25.5" x14ac:dyDescent="0.25">
      <c r="A47" s="52" t="s">
        <v>242</v>
      </c>
      <c r="B47" s="50" t="s">
        <v>69</v>
      </c>
      <c r="C47" s="54"/>
      <c r="D47" s="54"/>
      <c r="E47" s="54"/>
      <c r="F47" s="54">
        <v>0</v>
      </c>
    </row>
    <row r="48" spans="1:6" x14ac:dyDescent="0.25">
      <c r="A48" s="52" t="s">
        <v>243</v>
      </c>
      <c r="B48" s="50" t="s">
        <v>38</v>
      </c>
      <c r="C48" s="54"/>
      <c r="D48" s="54"/>
      <c r="E48" s="54"/>
      <c r="F48" s="54">
        <v>0</v>
      </c>
    </row>
    <row r="49" spans="1:6" ht="25.5" x14ac:dyDescent="0.25">
      <c r="A49" s="52" t="s">
        <v>244</v>
      </c>
      <c r="B49" s="50" t="s">
        <v>72</v>
      </c>
      <c r="C49" s="54"/>
      <c r="D49" s="54"/>
      <c r="E49" s="54"/>
      <c r="F49" s="54">
        <v>0</v>
      </c>
    </row>
    <row r="50" spans="1:6" ht="25.5" x14ac:dyDescent="0.25">
      <c r="A50" s="52" t="s">
        <v>245</v>
      </c>
      <c r="B50" s="50" t="s">
        <v>73</v>
      </c>
      <c r="C50" s="54"/>
      <c r="D50" s="54"/>
      <c r="E50" s="54"/>
      <c r="F50" s="54">
        <v>0</v>
      </c>
    </row>
    <row r="51" spans="1:6" x14ac:dyDescent="0.25">
      <c r="A51" s="51" t="s">
        <v>23</v>
      </c>
      <c r="B51" s="50" t="s">
        <v>54</v>
      </c>
      <c r="C51" s="54">
        <v>0</v>
      </c>
      <c r="D51" s="54">
        <v>0</v>
      </c>
      <c r="E51" s="54"/>
      <c r="F51" s="54" t="s">
        <v>54</v>
      </c>
    </row>
    <row r="52" spans="1:6" x14ac:dyDescent="0.25">
      <c r="A52" s="52" t="s">
        <v>246</v>
      </c>
      <c r="B52" s="50" t="s">
        <v>247</v>
      </c>
      <c r="C52" s="54"/>
      <c r="D52" s="54"/>
      <c r="E52" s="54"/>
      <c r="F52" s="54">
        <v>0</v>
      </c>
    </row>
    <row r="53" spans="1:6" x14ac:dyDescent="0.25">
      <c r="A53" s="52" t="s">
        <v>248</v>
      </c>
      <c r="B53" s="50" t="s">
        <v>249</v>
      </c>
      <c r="C53" s="54"/>
      <c r="D53" s="54"/>
      <c r="E53" s="54"/>
      <c r="F53" s="54">
        <v>0</v>
      </c>
    </row>
    <row r="54" spans="1:6" x14ac:dyDescent="0.25">
      <c r="A54" s="52" t="s">
        <v>250</v>
      </c>
      <c r="B54" s="50" t="s">
        <v>251</v>
      </c>
      <c r="C54" s="54"/>
      <c r="D54" s="54"/>
      <c r="E54" s="54"/>
      <c r="F54" s="54">
        <v>0</v>
      </c>
    </row>
    <row r="55" spans="1:6" x14ac:dyDescent="0.25">
      <c r="A55" s="52" t="s">
        <v>252</v>
      </c>
      <c r="B55" s="50" t="s">
        <v>253</v>
      </c>
      <c r="C55" s="54"/>
      <c r="D55" s="54"/>
      <c r="E55" s="54"/>
      <c r="F55" s="54">
        <v>0</v>
      </c>
    </row>
    <row r="56" spans="1:6" ht="38.25" x14ac:dyDescent="0.25">
      <c r="A56" s="52" t="s">
        <v>254</v>
      </c>
      <c r="B56" s="50" t="s">
        <v>74</v>
      </c>
      <c r="C56" s="54">
        <v>26.656580000000002</v>
      </c>
      <c r="D56" s="54">
        <v>1024.19364</v>
      </c>
      <c r="E56" s="54"/>
      <c r="F56" s="54">
        <v>202</v>
      </c>
    </row>
    <row r="57" spans="1:6" x14ac:dyDescent="0.25">
      <c r="A57" s="52" t="s">
        <v>255</v>
      </c>
      <c r="B57" s="50" t="s">
        <v>75</v>
      </c>
      <c r="C57" s="54">
        <v>372.32141999999999</v>
      </c>
      <c r="D57" s="54">
        <v>1116.96426</v>
      </c>
      <c r="E57" s="54">
        <v>387</v>
      </c>
      <c r="F57" s="54">
        <f>E57+834</f>
        <v>1221</v>
      </c>
    </row>
    <row r="58" spans="1:6" x14ac:dyDescent="0.25">
      <c r="A58" s="53" t="s">
        <v>256</v>
      </c>
      <c r="B58" s="50" t="s">
        <v>76</v>
      </c>
      <c r="C58" s="54">
        <v>315992.20082999999</v>
      </c>
      <c r="D58" s="54">
        <v>1055388</v>
      </c>
      <c r="E58" s="54">
        <f>E57+E56+E50+E49+E48+E47+E46+E44+E45+E43+E29+E10</f>
        <v>416887</v>
      </c>
      <c r="F58" s="54">
        <f>F57+F56+F50+F49+F48+F47+F46+F44+F45+F43+F29+F10</f>
        <v>1288435</v>
      </c>
    </row>
    <row r="59" spans="1:6" x14ac:dyDescent="0.25">
      <c r="A59" s="52" t="s">
        <v>257</v>
      </c>
      <c r="B59" s="50" t="s">
        <v>77</v>
      </c>
      <c r="C59" s="54">
        <v>5863.2499900000003</v>
      </c>
      <c r="D59" s="54">
        <v>12930.19558</v>
      </c>
      <c r="E59" s="54">
        <f>E63+E64</f>
        <v>3169</v>
      </c>
      <c r="F59" s="54">
        <f>F63+F64</f>
        <v>5709</v>
      </c>
    </row>
    <row r="60" spans="1:6" x14ac:dyDescent="0.25">
      <c r="A60" s="51" t="s">
        <v>199</v>
      </c>
      <c r="B60" s="50" t="s">
        <v>54</v>
      </c>
      <c r="C60" s="54">
        <v>0</v>
      </c>
      <c r="D60" s="54">
        <v>0</v>
      </c>
      <c r="E60" s="54"/>
      <c r="F60" s="54" t="s">
        <v>54</v>
      </c>
    </row>
    <row r="61" spans="1:6" x14ac:dyDescent="0.25">
      <c r="A61" s="52" t="s">
        <v>258</v>
      </c>
      <c r="B61" s="50" t="s">
        <v>259</v>
      </c>
      <c r="C61" s="54"/>
      <c r="D61" s="54"/>
      <c r="E61" s="54"/>
      <c r="F61" s="54">
        <v>0</v>
      </c>
    </row>
    <row r="62" spans="1:6" x14ac:dyDescent="0.25">
      <c r="A62" s="52" t="s">
        <v>28</v>
      </c>
      <c r="B62" s="50" t="s">
        <v>260</v>
      </c>
      <c r="C62" s="54"/>
      <c r="D62" s="54"/>
      <c r="E62" s="54"/>
      <c r="F62" s="54">
        <v>0</v>
      </c>
    </row>
    <row r="63" spans="1:6" x14ac:dyDescent="0.25">
      <c r="A63" s="52" t="s">
        <v>29</v>
      </c>
      <c r="B63" s="50" t="s">
        <v>261</v>
      </c>
      <c r="C63" s="54">
        <v>1794.0895700000001</v>
      </c>
      <c r="D63" s="54">
        <v>1794.0895700000001</v>
      </c>
      <c r="E63" s="54">
        <v>51</v>
      </c>
      <c r="F63" s="54">
        <v>226</v>
      </c>
    </row>
    <row r="64" spans="1:6" ht="25.5" x14ac:dyDescent="0.25">
      <c r="A64" s="52" t="s">
        <v>262</v>
      </c>
      <c r="B64" s="50" t="s">
        <v>263</v>
      </c>
      <c r="C64" s="54">
        <v>4069.1604200000002</v>
      </c>
      <c r="D64" s="54">
        <v>11136.10601</v>
      </c>
      <c r="E64" s="54">
        <v>3118</v>
      </c>
      <c r="F64" s="54">
        <f>E64+2365</f>
        <v>5483</v>
      </c>
    </row>
    <row r="65" spans="1:6" x14ac:dyDescent="0.25">
      <c r="A65" s="52" t="s">
        <v>264</v>
      </c>
      <c r="B65" s="50" t="s">
        <v>79</v>
      </c>
      <c r="C65" s="54">
        <v>5536.2254000000003</v>
      </c>
      <c r="D65" s="54">
        <v>17735</v>
      </c>
      <c r="E65" s="54">
        <f>20274-13541</f>
        <v>6733</v>
      </c>
      <c r="F65" s="54">
        <f>E65+13541</f>
        <v>20274</v>
      </c>
    </row>
    <row r="66" spans="1:6" x14ac:dyDescent="0.25">
      <c r="A66" s="51" t="s">
        <v>23</v>
      </c>
      <c r="B66" s="50" t="s">
        <v>54</v>
      </c>
      <c r="C66" s="54">
        <v>0</v>
      </c>
      <c r="D66" s="54">
        <v>0</v>
      </c>
      <c r="E66" s="54"/>
      <c r="F66" s="54" t="s">
        <v>54</v>
      </c>
    </row>
    <row r="67" spans="1:6" x14ac:dyDescent="0.25">
      <c r="A67" s="52" t="s">
        <v>265</v>
      </c>
      <c r="B67" s="50" t="s">
        <v>81</v>
      </c>
      <c r="C67" s="54"/>
      <c r="D67" s="54"/>
      <c r="E67" s="54"/>
      <c r="F67" s="54">
        <v>0</v>
      </c>
    </row>
    <row r="68" spans="1:6" x14ac:dyDescent="0.25">
      <c r="A68" s="52" t="s">
        <v>266</v>
      </c>
      <c r="B68" s="50" t="s">
        <v>87</v>
      </c>
      <c r="C68" s="54">
        <v>273.62786999999997</v>
      </c>
      <c r="D68" s="54">
        <v>985.63081</v>
      </c>
      <c r="E68" s="54">
        <v>415</v>
      </c>
      <c r="F68" s="54">
        <f>E68+934</f>
        <v>1349</v>
      </c>
    </row>
    <row r="69" spans="1:6" x14ac:dyDescent="0.25">
      <c r="A69" s="52" t="s">
        <v>267</v>
      </c>
      <c r="B69" s="50" t="s">
        <v>89</v>
      </c>
      <c r="C69" s="54">
        <v>713.9796</v>
      </c>
      <c r="D69" s="54">
        <v>2206.7625200000002</v>
      </c>
      <c r="E69" s="54">
        <v>2383</v>
      </c>
      <c r="F69" s="54">
        <f>E69+2580+1</f>
        <v>4964</v>
      </c>
    </row>
    <row r="70" spans="1:6" x14ac:dyDescent="0.25">
      <c r="A70" s="52" t="s">
        <v>268</v>
      </c>
      <c r="B70" s="50" t="s">
        <v>91</v>
      </c>
      <c r="C70" s="54">
        <v>34.0625</v>
      </c>
      <c r="D70" s="54">
        <v>116.80249999999999</v>
      </c>
      <c r="E70" s="54">
        <v>46</v>
      </c>
      <c r="F70" s="54">
        <f>E70+117</f>
        <v>163</v>
      </c>
    </row>
    <row r="71" spans="1:6" x14ac:dyDescent="0.25">
      <c r="A71" s="52" t="s">
        <v>269</v>
      </c>
      <c r="B71" s="50" t="s">
        <v>93</v>
      </c>
      <c r="C71" s="54"/>
      <c r="D71" s="54"/>
      <c r="E71" s="54"/>
      <c r="F71" s="54">
        <v>0</v>
      </c>
    </row>
    <row r="72" spans="1:6" x14ac:dyDescent="0.25">
      <c r="A72" s="52" t="s">
        <v>270</v>
      </c>
      <c r="B72" s="50" t="s">
        <v>95</v>
      </c>
      <c r="C72" s="54">
        <v>4514.5554300000003</v>
      </c>
      <c r="D72" s="54">
        <v>14425.27017</v>
      </c>
      <c r="E72" s="54">
        <f>9074-5580+397-2</f>
        <v>3889</v>
      </c>
      <c r="F72" s="54">
        <f>E72+9910-1</f>
        <v>13798</v>
      </c>
    </row>
    <row r="73" spans="1:6" ht="25.5" x14ac:dyDescent="0.25">
      <c r="A73" s="52" t="s">
        <v>271</v>
      </c>
      <c r="B73" s="50" t="s">
        <v>103</v>
      </c>
      <c r="C73" s="54"/>
      <c r="D73" s="54"/>
      <c r="E73" s="54"/>
      <c r="F73" s="54">
        <v>0</v>
      </c>
    </row>
    <row r="74" spans="1:6" x14ac:dyDescent="0.25">
      <c r="A74" s="51" t="s">
        <v>23</v>
      </c>
      <c r="B74" s="50" t="s">
        <v>54</v>
      </c>
      <c r="C74" s="54">
        <v>0</v>
      </c>
      <c r="D74" s="54">
        <v>0</v>
      </c>
      <c r="E74" s="54"/>
      <c r="F74" s="54" t="s">
        <v>54</v>
      </c>
    </row>
    <row r="75" spans="1:6" x14ac:dyDescent="0.25">
      <c r="A75" s="52" t="s">
        <v>272</v>
      </c>
      <c r="B75" s="50" t="s">
        <v>105</v>
      </c>
      <c r="C75" s="54"/>
      <c r="D75" s="54"/>
      <c r="E75" s="54"/>
      <c r="F75" s="54">
        <v>0</v>
      </c>
    </row>
    <row r="76" spans="1:6" x14ac:dyDescent="0.25">
      <c r="A76" s="52" t="s">
        <v>273</v>
      </c>
      <c r="B76" s="50" t="s">
        <v>107</v>
      </c>
      <c r="C76" s="54"/>
      <c r="D76" s="54"/>
      <c r="E76" s="54"/>
      <c r="F76" s="54">
        <v>0</v>
      </c>
    </row>
    <row r="77" spans="1:6" x14ac:dyDescent="0.25">
      <c r="A77" s="52" t="s">
        <v>274</v>
      </c>
      <c r="B77" s="50" t="s">
        <v>109</v>
      </c>
      <c r="C77" s="54"/>
      <c r="D77" s="54"/>
      <c r="E77" s="54"/>
      <c r="F77" s="54">
        <v>0</v>
      </c>
    </row>
    <row r="78" spans="1:6" x14ac:dyDescent="0.25">
      <c r="A78" s="52" t="s">
        <v>275</v>
      </c>
      <c r="B78" s="50" t="s">
        <v>111</v>
      </c>
      <c r="C78" s="54"/>
      <c r="D78" s="54"/>
      <c r="E78" s="54"/>
      <c r="F78" s="54">
        <v>0</v>
      </c>
    </row>
    <row r="79" spans="1:6" x14ac:dyDescent="0.25">
      <c r="A79" s="52" t="s">
        <v>276</v>
      </c>
      <c r="B79" s="50" t="s">
        <v>277</v>
      </c>
      <c r="C79" s="54"/>
      <c r="D79" s="54"/>
      <c r="E79" s="54"/>
      <c r="F79" s="54">
        <v>0</v>
      </c>
    </row>
    <row r="80" spans="1:6" x14ac:dyDescent="0.25">
      <c r="A80" s="52" t="s">
        <v>278</v>
      </c>
      <c r="B80" s="50" t="s">
        <v>113</v>
      </c>
      <c r="C80" s="54">
        <v>13139.629080000001</v>
      </c>
      <c r="D80" s="54">
        <v>18419.021909999999</v>
      </c>
      <c r="E80" s="54">
        <v>3007</v>
      </c>
      <c r="F80" s="54">
        <f>E80+10470</f>
        <v>13477</v>
      </c>
    </row>
    <row r="81" spans="1:6" ht="38.25" x14ac:dyDescent="0.25">
      <c r="A81" s="52" t="s">
        <v>279</v>
      </c>
      <c r="B81" s="50" t="s">
        <v>115</v>
      </c>
      <c r="C81" s="54">
        <v>150555.66047999999</v>
      </c>
      <c r="D81" s="54">
        <v>360145.91658000002</v>
      </c>
      <c r="E81" s="54">
        <v>139001</v>
      </c>
      <c r="F81" s="54">
        <f>E81+586586</f>
        <v>725587</v>
      </c>
    </row>
    <row r="82" spans="1:6" x14ac:dyDescent="0.25">
      <c r="A82" s="52" t="s">
        <v>280</v>
      </c>
      <c r="B82" s="50" t="s">
        <v>117</v>
      </c>
      <c r="C82" s="54">
        <v>27.78754</v>
      </c>
      <c r="D82" s="54">
        <v>616.14323999999999</v>
      </c>
      <c r="E82" s="54">
        <v>13</v>
      </c>
      <c r="F82" s="54">
        <f>E82+2376</f>
        <v>2389</v>
      </c>
    </row>
    <row r="83" spans="1:6" x14ac:dyDescent="0.25">
      <c r="A83" s="52" t="s">
        <v>281</v>
      </c>
      <c r="B83" s="50" t="s">
        <v>118</v>
      </c>
      <c r="C83" s="54">
        <v>58896.110229999998</v>
      </c>
      <c r="D83" s="54">
        <v>152701.43449000001</v>
      </c>
      <c r="E83" s="54">
        <v>53310</v>
      </c>
      <c r="F83" s="54">
        <f>E83+101739+1</f>
        <v>155050</v>
      </c>
    </row>
    <row r="84" spans="1:6" ht="25.5" x14ac:dyDescent="0.25">
      <c r="A84" s="52" t="s">
        <v>282</v>
      </c>
      <c r="B84" s="50" t="s">
        <v>119</v>
      </c>
      <c r="C84" s="54"/>
      <c r="D84" s="54"/>
      <c r="E84" s="54"/>
      <c r="F84" s="54">
        <v>0</v>
      </c>
    </row>
    <row r="85" spans="1:6" ht="25.5" x14ac:dyDescent="0.25">
      <c r="A85" s="52" t="s">
        <v>33</v>
      </c>
      <c r="B85" s="50" t="s">
        <v>120</v>
      </c>
      <c r="C85" s="54"/>
      <c r="D85" s="54"/>
      <c r="E85" s="54"/>
      <c r="F85" s="54">
        <v>0</v>
      </c>
    </row>
    <row r="86" spans="1:6" ht="25.5" x14ac:dyDescent="0.25">
      <c r="A86" s="52" t="s">
        <v>283</v>
      </c>
      <c r="B86" s="50" t="s">
        <v>121</v>
      </c>
      <c r="C86" s="54"/>
      <c r="D86" s="54"/>
      <c r="E86" s="54"/>
      <c r="F86" s="54">
        <v>0</v>
      </c>
    </row>
    <row r="87" spans="1:6" ht="25.5" x14ac:dyDescent="0.25">
      <c r="A87" s="52" t="s">
        <v>284</v>
      </c>
      <c r="B87" s="50" t="s">
        <v>123</v>
      </c>
      <c r="C87" s="54"/>
      <c r="D87" s="54"/>
      <c r="E87" s="54"/>
      <c r="F87" s="54">
        <v>0</v>
      </c>
    </row>
    <row r="88" spans="1:6" x14ac:dyDescent="0.25">
      <c r="A88" s="51" t="s">
        <v>23</v>
      </c>
      <c r="B88" s="50" t="s">
        <v>54</v>
      </c>
      <c r="C88" s="54">
        <v>0</v>
      </c>
      <c r="D88" s="54">
        <v>0</v>
      </c>
      <c r="E88" s="54"/>
      <c r="F88" s="54" t="s">
        <v>54</v>
      </c>
    </row>
    <row r="89" spans="1:6" x14ac:dyDescent="0.25">
      <c r="A89" s="52" t="s">
        <v>285</v>
      </c>
      <c r="B89" s="50" t="s">
        <v>286</v>
      </c>
      <c r="C89" s="54"/>
      <c r="D89" s="54"/>
      <c r="E89" s="54"/>
      <c r="F89" s="54">
        <v>0</v>
      </c>
    </row>
    <row r="90" spans="1:6" x14ac:dyDescent="0.25">
      <c r="A90" s="52" t="s">
        <v>287</v>
      </c>
      <c r="B90" s="50" t="s">
        <v>288</v>
      </c>
      <c r="C90" s="54"/>
      <c r="D90" s="54"/>
      <c r="E90" s="54"/>
      <c r="F90" s="54">
        <v>0</v>
      </c>
    </row>
    <row r="91" spans="1:6" x14ac:dyDescent="0.25">
      <c r="A91" s="52" t="s">
        <v>289</v>
      </c>
      <c r="B91" s="50" t="s">
        <v>290</v>
      </c>
      <c r="C91" s="54"/>
      <c r="D91" s="54"/>
      <c r="E91" s="54"/>
      <c r="F91" s="54">
        <v>0</v>
      </c>
    </row>
    <row r="92" spans="1:6" x14ac:dyDescent="0.25">
      <c r="A92" s="52" t="s">
        <v>291</v>
      </c>
      <c r="B92" s="50" t="s">
        <v>292</v>
      </c>
      <c r="C92" s="54"/>
      <c r="D92" s="54"/>
      <c r="E92" s="54"/>
      <c r="F92" s="54">
        <v>0</v>
      </c>
    </row>
    <row r="93" spans="1:6" ht="38.25" x14ac:dyDescent="0.25">
      <c r="A93" s="52" t="s">
        <v>293</v>
      </c>
      <c r="B93" s="50" t="s">
        <v>124</v>
      </c>
      <c r="C93" s="54">
        <v>9107.6672699999999</v>
      </c>
      <c r="D93" s="54">
        <v>9344.5236299999997</v>
      </c>
      <c r="E93" s="54">
        <v>43</v>
      </c>
      <c r="F93" s="54">
        <f>E93+22108</f>
        <v>22151</v>
      </c>
    </row>
    <row r="94" spans="1:6" x14ac:dyDescent="0.25">
      <c r="A94" s="52" t="s">
        <v>30</v>
      </c>
      <c r="B94" s="50" t="s">
        <v>126</v>
      </c>
      <c r="C94" s="54">
        <v>62241.257980000002</v>
      </c>
      <c r="D94" s="54">
        <v>183187.06781000001</v>
      </c>
      <c r="E94" s="54">
        <f>52248-E65</f>
        <v>45515</v>
      </c>
      <c r="F94" s="54">
        <f>E94+121066+1</f>
        <v>166582</v>
      </c>
    </row>
    <row r="95" spans="1:6" x14ac:dyDescent="0.25">
      <c r="A95" s="51" t="s">
        <v>23</v>
      </c>
      <c r="B95" s="50" t="s">
        <v>54</v>
      </c>
      <c r="C95" s="54">
        <v>0</v>
      </c>
      <c r="D95" s="54">
        <v>0</v>
      </c>
      <c r="E95" s="54"/>
      <c r="F95" s="54" t="s">
        <v>54</v>
      </c>
    </row>
    <row r="96" spans="1:6" x14ac:dyDescent="0.25">
      <c r="A96" s="52" t="s">
        <v>31</v>
      </c>
      <c r="B96" s="50" t="s">
        <v>294</v>
      </c>
      <c r="C96" s="54">
        <v>44993.843350000003</v>
      </c>
      <c r="D96" s="54">
        <v>126117</v>
      </c>
      <c r="E96" s="54">
        <f>32490-1688-11+7+3151</f>
        <v>33949</v>
      </c>
      <c r="F96" s="54">
        <f>E96+88299-248-33</f>
        <v>121967</v>
      </c>
    </row>
    <row r="97" spans="1:6" x14ac:dyDescent="0.25">
      <c r="A97" s="52" t="s">
        <v>295</v>
      </c>
      <c r="B97" s="50" t="s">
        <v>296</v>
      </c>
      <c r="C97" s="54">
        <v>364.05763000000002</v>
      </c>
      <c r="D97" s="54">
        <v>921.21785999999997</v>
      </c>
      <c r="E97" s="54">
        <f>150</f>
        <v>150</v>
      </c>
      <c r="F97" s="54">
        <f>E97+592</f>
        <v>742</v>
      </c>
    </row>
    <row r="98" spans="1:6" x14ac:dyDescent="0.25">
      <c r="A98" s="52" t="s">
        <v>297</v>
      </c>
      <c r="B98" s="50" t="s">
        <v>298</v>
      </c>
      <c r="C98" s="54">
        <v>11622.24181</v>
      </c>
      <c r="D98" s="54">
        <v>41978</v>
      </c>
      <c r="E98" s="54">
        <f>45515-E96-E97-E99-E100</f>
        <v>8593</v>
      </c>
      <c r="F98" s="54">
        <f>E98+28274+248+33-3-42+1</f>
        <v>37104</v>
      </c>
    </row>
    <row r="99" spans="1:6" x14ac:dyDescent="0.25">
      <c r="A99" s="52" t="s">
        <v>32</v>
      </c>
      <c r="B99" s="50" t="s">
        <v>299</v>
      </c>
      <c r="C99" s="54">
        <v>2407.0798399999999</v>
      </c>
      <c r="D99" s="54">
        <v>6949.4493400000001</v>
      </c>
      <c r="E99" s="54">
        <f>1949</f>
        <v>1949</v>
      </c>
      <c r="F99" s="54">
        <f>E99+3529+3</f>
        <v>5481</v>
      </c>
    </row>
    <row r="100" spans="1:6" ht="38.25" x14ac:dyDescent="0.25">
      <c r="A100" s="52" t="s">
        <v>300</v>
      </c>
      <c r="B100" s="50" t="s">
        <v>301</v>
      </c>
      <c r="C100" s="54">
        <v>2854.0353500000001</v>
      </c>
      <c r="D100" s="54">
        <v>7026.3517700000002</v>
      </c>
      <c r="E100" s="54">
        <v>874</v>
      </c>
      <c r="F100" s="54">
        <f>E100+372+42</f>
        <v>1288</v>
      </c>
    </row>
    <row r="101" spans="1:6" x14ac:dyDescent="0.25">
      <c r="A101" s="52" t="s">
        <v>302</v>
      </c>
      <c r="B101" s="50" t="s">
        <v>303</v>
      </c>
      <c r="C101" s="54"/>
      <c r="D101" s="54">
        <v>196.21418</v>
      </c>
      <c r="E101" s="54"/>
      <c r="F101" s="54">
        <v>0</v>
      </c>
    </row>
    <row r="102" spans="1:6" x14ac:dyDescent="0.25">
      <c r="A102" s="52" t="s">
        <v>34</v>
      </c>
      <c r="B102" s="50" t="s">
        <v>128</v>
      </c>
      <c r="C102" s="54"/>
      <c r="D102" s="54"/>
      <c r="E102" s="54"/>
      <c r="F102" s="54">
        <v>0</v>
      </c>
    </row>
    <row r="103" spans="1:6" x14ac:dyDescent="0.25">
      <c r="A103" s="53" t="s">
        <v>304</v>
      </c>
      <c r="B103" s="50" t="s">
        <v>129</v>
      </c>
      <c r="C103" s="54">
        <v>305367.58796999999</v>
      </c>
      <c r="D103" s="54">
        <v>755078.76924000005</v>
      </c>
      <c r="E103" s="54">
        <f>E102+E94+E93+E87+E86+E85+E84+E83+E82+E81+E80+E73+E65+E59</f>
        <v>250791</v>
      </c>
      <c r="F103" s="54">
        <f>F102+F94+F93+F87+F86+F85+F84+F83+F82+F81+F80+F73+F65+F59</f>
        <v>1111219</v>
      </c>
    </row>
    <row r="104" spans="1:6" ht="25.5" x14ac:dyDescent="0.25">
      <c r="A104" s="53" t="s">
        <v>327</v>
      </c>
      <c r="B104" s="50" t="s">
        <v>131</v>
      </c>
      <c r="C104" s="54">
        <v>10624.612859999999</v>
      </c>
      <c r="D104" s="54">
        <v>300308.51277999999</v>
      </c>
      <c r="E104" s="54">
        <v>166096</v>
      </c>
      <c r="F104" s="54">
        <v>177216</v>
      </c>
    </row>
    <row r="105" spans="1:6" x14ac:dyDescent="0.25">
      <c r="A105" s="52" t="s">
        <v>46</v>
      </c>
      <c r="B105" s="50" t="s">
        <v>156</v>
      </c>
      <c r="C105" s="54">
        <v>1378.53412</v>
      </c>
      <c r="D105" s="54">
        <v>2188.5555100000001</v>
      </c>
      <c r="E105" s="54">
        <v>221</v>
      </c>
      <c r="F105" s="54">
        <f>E105+17635</f>
        <v>17856</v>
      </c>
    </row>
    <row r="106" spans="1:6" ht="25.5" x14ac:dyDescent="0.25">
      <c r="A106" s="53" t="s">
        <v>328</v>
      </c>
      <c r="B106" s="50" t="s">
        <v>166</v>
      </c>
      <c r="C106" s="54">
        <v>9246.0787400000008</v>
      </c>
      <c r="D106" s="54">
        <v>298119.95727000001</v>
      </c>
      <c r="E106" s="54">
        <v>165875</v>
      </c>
      <c r="F106" s="54">
        <v>159360</v>
      </c>
    </row>
    <row r="107" spans="1:6" x14ac:dyDescent="0.25">
      <c r="A107" s="52" t="s">
        <v>35</v>
      </c>
      <c r="B107" s="50" t="s">
        <v>40</v>
      </c>
      <c r="C107" s="54"/>
      <c r="D107" s="54"/>
      <c r="E107" s="54"/>
      <c r="F107" s="54" t="s">
        <v>54</v>
      </c>
    </row>
    <row r="108" spans="1:6" ht="25.5" x14ac:dyDescent="0.25">
      <c r="A108" s="53" t="s">
        <v>329</v>
      </c>
      <c r="B108" s="50" t="s">
        <v>41</v>
      </c>
      <c r="C108" s="54">
        <v>9246.0787400000008</v>
      </c>
      <c r="D108" s="54">
        <v>298119.95727000001</v>
      </c>
      <c r="E108" s="54">
        <v>165875</v>
      </c>
      <c r="F108" s="54">
        <v>159360</v>
      </c>
    </row>
    <row r="109" spans="1:6" x14ac:dyDescent="0.25">
      <c r="F109" s="46"/>
    </row>
    <row r="110" spans="1:6" ht="14.45" customHeight="1" x14ac:dyDescent="0.25">
      <c r="A110" s="42" t="s">
        <v>305</v>
      </c>
    </row>
    <row r="111" spans="1:6" ht="9.1999999999999993" customHeight="1" x14ac:dyDescent="0.25"/>
    <row r="112" spans="1:6" ht="14.45" customHeight="1" x14ac:dyDescent="0.25">
      <c r="A112" s="75" t="s">
        <v>337</v>
      </c>
      <c r="B112" s="75"/>
      <c r="C112" s="75"/>
      <c r="D112" s="75"/>
      <c r="E112" s="75"/>
      <c r="F112" s="75"/>
    </row>
    <row r="113" spans="1:6" ht="43.5" customHeight="1" x14ac:dyDescent="0.25">
      <c r="A113" s="76"/>
      <c r="B113" s="76"/>
      <c r="C113" s="76"/>
      <c r="D113" s="76"/>
      <c r="E113" s="76"/>
      <c r="F113" s="76"/>
    </row>
    <row r="114" spans="1:6" ht="14.45" customHeight="1" x14ac:dyDescent="0.25">
      <c r="A114" s="55" t="s">
        <v>306</v>
      </c>
      <c r="B114" s="56"/>
      <c r="C114" s="57"/>
      <c r="D114" s="57"/>
      <c r="E114" s="58"/>
      <c r="F114" s="59"/>
    </row>
    <row r="115" spans="1:6" ht="18.2" customHeight="1" x14ac:dyDescent="0.25">
      <c r="A115" s="56"/>
      <c r="B115" s="56"/>
      <c r="C115" s="60"/>
      <c r="D115" s="60"/>
      <c r="E115" s="58"/>
      <c r="F115" s="59"/>
    </row>
    <row r="116" spans="1:6" ht="14.45" customHeight="1" x14ac:dyDescent="0.25">
      <c r="A116" s="55" t="s">
        <v>307</v>
      </c>
      <c r="B116" s="56"/>
      <c r="C116" s="57"/>
      <c r="D116" s="57"/>
      <c r="E116" s="58"/>
      <c r="F116" s="59"/>
    </row>
    <row r="117" spans="1:6" ht="18.95" customHeight="1" x14ac:dyDescent="0.25">
      <c r="A117" s="56"/>
      <c r="B117" s="56"/>
      <c r="C117" s="60"/>
      <c r="D117" s="60"/>
      <c r="E117" s="58"/>
      <c r="F117" s="61" t="s">
        <v>190</v>
      </c>
    </row>
    <row r="118" spans="1:6" ht="14.45" customHeight="1" x14ac:dyDescent="0.25">
      <c r="A118" s="55" t="s">
        <v>193</v>
      </c>
      <c r="B118" s="56"/>
      <c r="C118" s="57"/>
      <c r="D118" s="57"/>
      <c r="E118" s="58"/>
      <c r="F118" s="58"/>
    </row>
    <row r="119" spans="1:6" ht="17.45" customHeight="1" x14ac:dyDescent="0.25">
      <c r="A119" s="56"/>
      <c r="B119" s="56"/>
      <c r="C119" s="60"/>
      <c r="D119" s="60"/>
      <c r="E119" s="58"/>
      <c r="F119" s="61" t="s">
        <v>192</v>
      </c>
    </row>
    <row r="120" spans="1:6" ht="14.45" customHeight="1" x14ac:dyDescent="0.25">
      <c r="A120" s="55" t="s">
        <v>194</v>
      </c>
      <c r="B120" s="56"/>
      <c r="C120" s="57"/>
      <c r="D120" s="57"/>
      <c r="E120" s="58"/>
      <c r="F120" s="58"/>
    </row>
    <row r="121" spans="1:6" ht="15.95" customHeight="1" x14ac:dyDescent="0.25">
      <c r="A121" s="56"/>
      <c r="B121" s="56"/>
      <c r="C121" s="58"/>
      <c r="D121" s="58"/>
      <c r="E121" s="58"/>
      <c r="F121" s="61" t="s">
        <v>192</v>
      </c>
    </row>
    <row r="122" spans="1:6" ht="9.9499999999999993" customHeight="1" x14ac:dyDescent="0.25">
      <c r="A122" s="73" t="s">
        <v>309</v>
      </c>
      <c r="B122" s="56"/>
      <c r="C122" s="58"/>
      <c r="D122" s="58"/>
      <c r="E122" s="58"/>
      <c r="F122" s="58"/>
    </row>
    <row r="123" spans="1:6" ht="18.2" customHeight="1" x14ac:dyDescent="0.25">
      <c r="A123" s="73"/>
      <c r="B123" s="56"/>
      <c r="C123" s="58"/>
      <c r="D123" s="58"/>
      <c r="E123" s="72" t="s">
        <v>330</v>
      </c>
      <c r="F123" s="72"/>
    </row>
    <row r="124" spans="1:6" x14ac:dyDescent="0.25">
      <c r="A124" s="56"/>
      <c r="B124" s="56"/>
      <c r="C124" s="58"/>
      <c r="D124" s="58"/>
      <c r="E124" s="58"/>
      <c r="F124" s="58"/>
    </row>
    <row r="125" spans="1:6" x14ac:dyDescent="0.25">
      <c r="A125" s="56"/>
      <c r="B125" s="56"/>
      <c r="C125" s="58"/>
      <c r="D125" s="58"/>
      <c r="E125" s="58"/>
      <c r="F125" s="58"/>
    </row>
  </sheetData>
  <mergeCells count="6">
    <mergeCell ref="A1:F1"/>
    <mergeCell ref="E123:F123"/>
    <mergeCell ref="A122:A123"/>
    <mergeCell ref="A3:F3"/>
    <mergeCell ref="A112:F113"/>
    <mergeCell ref="A5:F5"/>
  </mergeCells>
  <pageMargins left="0.47244094488188981" right="0.35433070866141736" top="0.39370078740157483" bottom="0.39370078740157483" header="0.31496062992125984" footer="0.35433070866141736"/>
  <pageSetup paperSize="9" scale="67" fitToHeight="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ф1</vt:lpstr>
      <vt:lpstr>ф2</vt:lpstr>
      <vt:lpstr>ф1!Область_печати</vt:lpstr>
      <vt:lpstr>ф2!Область_печати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2018-10-12T10:27:13Z</dcterms:modified>
</cp:coreProperties>
</file>