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mrs196_pitt_edu/Documents/7_SupSenior Fall/CEE 2333/Matlab/CEE2333HW6b/CEE2333TermProject/"/>
    </mc:Choice>
  </mc:AlternateContent>
  <xr:revisionPtr revIDLastSave="189" documentId="8_{6855B44E-A6C3-47A7-84C0-BBC74D02DF59}" xr6:coauthVersionLast="47" xr6:coauthVersionMax="47" xr10:uidLastSave="{0FF81384-B1C2-46E0-ADEB-817723FE0CA7}"/>
  <bookViews>
    <workbookView xWindow="32220" yWindow="10485" windowWidth="21600" windowHeight="11295" xr2:uid="{5E9F0EF5-0C21-4768-9B7E-F9FB9B3FD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8" i="1"/>
  <c r="R56" i="1"/>
  <c r="S56" i="1"/>
  <c r="E22" i="1"/>
  <c r="N23" i="1"/>
  <c r="N22" i="1"/>
  <c r="M8" i="1"/>
  <c r="D23" i="1"/>
  <c r="C23" i="1"/>
  <c r="D21" i="1"/>
  <c r="C21" i="1"/>
  <c r="D22" i="1"/>
  <c r="C22" i="1"/>
  <c r="D20" i="1"/>
  <c r="C20" i="1"/>
  <c r="AD33" i="1"/>
  <c r="AD34" i="1"/>
  <c r="AD35" i="1"/>
  <c r="AD36" i="1"/>
  <c r="AD37" i="1"/>
  <c r="AD38" i="1"/>
  <c r="AC34" i="1"/>
  <c r="AC35" i="1"/>
  <c r="AC36" i="1"/>
  <c r="AC37" i="1"/>
  <c r="AC38" i="1"/>
  <c r="AD27" i="1"/>
  <c r="AD28" i="1"/>
  <c r="AD29" i="1"/>
  <c r="AD30" i="1"/>
  <c r="AD31" i="1"/>
  <c r="AD32" i="1"/>
  <c r="AC28" i="1"/>
  <c r="AC29" i="1"/>
  <c r="AC30" i="1"/>
  <c r="AC31" i="1"/>
  <c r="AC32" i="1"/>
  <c r="AD21" i="1"/>
  <c r="AD22" i="1"/>
  <c r="AD23" i="1"/>
  <c r="AD24" i="1"/>
  <c r="AD25" i="1"/>
  <c r="AD26" i="1"/>
  <c r="AC22" i="1"/>
  <c r="AC23" i="1"/>
  <c r="AC24" i="1"/>
  <c r="AC25" i="1"/>
  <c r="AC26" i="1"/>
  <c r="AD15" i="1"/>
  <c r="AD16" i="1"/>
  <c r="AD17" i="1"/>
  <c r="AD18" i="1"/>
  <c r="AD19" i="1"/>
  <c r="AD20" i="1"/>
  <c r="AC16" i="1"/>
  <c r="AC17" i="1"/>
  <c r="AC18" i="1"/>
  <c r="AC19" i="1"/>
  <c r="AC20" i="1"/>
  <c r="AC33" i="1"/>
  <c r="AC27" i="1"/>
  <c r="AC21" i="1"/>
  <c r="AC15" i="1"/>
  <c r="AD9" i="1"/>
  <c r="AD10" i="1"/>
  <c r="AD11" i="1"/>
  <c r="AD12" i="1"/>
  <c r="AD13" i="1"/>
  <c r="AD14" i="1"/>
  <c r="AC10" i="1"/>
  <c r="AC11" i="1"/>
  <c r="AC12" i="1"/>
  <c r="AC13" i="1"/>
  <c r="AC14" i="1"/>
  <c r="AC9" i="1"/>
  <c r="AC4" i="1"/>
  <c r="AC5" i="1"/>
  <c r="AC6" i="1"/>
  <c r="AC7" i="1"/>
  <c r="AC8" i="1"/>
  <c r="AC3" i="1"/>
  <c r="AD8" i="1"/>
  <c r="AD7" i="1"/>
  <c r="AD6" i="1"/>
  <c r="AD5" i="1"/>
  <c r="AD4" i="1"/>
  <c r="AD3" i="1"/>
  <c r="Q54" i="1"/>
  <c r="Q60" i="1" s="1"/>
  <c r="P54" i="1"/>
  <c r="Q56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D17" i="1"/>
  <c r="D18" i="1" s="1"/>
  <c r="D14" i="1"/>
  <c r="D15" i="1" s="1"/>
  <c r="L8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12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B20" i="1" l="1"/>
  <c r="P60" i="1"/>
  <c r="P56" i="1"/>
  <c r="Q57" i="1"/>
  <c r="P57" i="1"/>
  <c r="P59" i="1"/>
  <c r="Q59" i="1"/>
  <c r="L43" i="1"/>
  <c r="S4" i="1"/>
  <c r="S5" i="1" s="1"/>
  <c r="S6" i="1" s="1"/>
  <c r="L3" i="1"/>
  <c r="D24" i="1" s="1"/>
  <c r="L63" i="1"/>
  <c r="L23" i="1"/>
  <c r="L103" i="1"/>
  <c r="K23" i="1"/>
  <c r="K43" i="1"/>
  <c r="K103" i="1"/>
  <c r="K83" i="1"/>
  <c r="K63" i="1"/>
  <c r="K3" i="1"/>
  <c r="C24" i="1" s="1"/>
  <c r="I4" i="1"/>
  <c r="T4" i="1" l="1"/>
  <c r="L44" i="1" s="1"/>
  <c r="S7" i="1"/>
  <c r="K24" i="1"/>
  <c r="K44" i="1"/>
  <c r="K64" i="1"/>
  <c r="K84" i="1"/>
  <c r="K104" i="1"/>
  <c r="I5" i="1"/>
  <c r="K4" i="1"/>
  <c r="T5" i="1" l="1"/>
  <c r="L64" i="1"/>
  <c r="L24" i="1"/>
  <c r="L4" i="1"/>
  <c r="L104" i="1"/>
  <c r="L84" i="1"/>
  <c r="L5" i="1"/>
  <c r="L25" i="1"/>
  <c r="L45" i="1"/>
  <c r="L65" i="1"/>
  <c r="L85" i="1"/>
  <c r="L105" i="1"/>
  <c r="S8" i="1"/>
  <c r="T6" i="1"/>
  <c r="K25" i="1"/>
  <c r="K45" i="1"/>
  <c r="K65" i="1"/>
  <c r="K85" i="1"/>
  <c r="K105" i="1"/>
  <c r="I6" i="1"/>
  <c r="K5" i="1"/>
  <c r="T7" i="1" l="1"/>
  <c r="L6" i="1"/>
  <c r="L26" i="1"/>
  <c r="L46" i="1"/>
  <c r="L106" i="1"/>
  <c r="L66" i="1"/>
  <c r="L86" i="1"/>
  <c r="S9" i="1"/>
  <c r="K26" i="1"/>
  <c r="K66" i="1"/>
  <c r="K106" i="1"/>
  <c r="K86" i="1"/>
  <c r="K46" i="1"/>
  <c r="I7" i="1"/>
  <c r="K6" i="1"/>
  <c r="L87" i="1" l="1"/>
  <c r="L107" i="1"/>
  <c r="L47" i="1"/>
  <c r="L7" i="1"/>
  <c r="L27" i="1"/>
  <c r="L67" i="1"/>
  <c r="T8" i="1"/>
  <c r="T9" i="1" s="1"/>
  <c r="S10" i="1"/>
  <c r="K47" i="1"/>
  <c r="K67" i="1"/>
  <c r="K27" i="1"/>
  <c r="K87" i="1"/>
  <c r="K107" i="1"/>
  <c r="I8" i="1"/>
  <c r="K7" i="1"/>
  <c r="L8" i="1" l="1"/>
  <c r="L28" i="1"/>
  <c r="L48" i="1"/>
  <c r="L68" i="1"/>
  <c r="L88" i="1"/>
  <c r="L108" i="1"/>
  <c r="L49" i="1"/>
  <c r="L89" i="1"/>
  <c r="L9" i="1"/>
  <c r="L109" i="1"/>
  <c r="L29" i="1"/>
  <c r="L69" i="1"/>
  <c r="S11" i="1"/>
  <c r="T10" i="1"/>
  <c r="K28" i="1"/>
  <c r="K48" i="1"/>
  <c r="K68" i="1"/>
  <c r="K88" i="1"/>
  <c r="K108" i="1"/>
  <c r="I9" i="1"/>
  <c r="K8" i="1"/>
  <c r="L50" i="1" l="1"/>
  <c r="L70" i="1"/>
  <c r="L90" i="1"/>
  <c r="L110" i="1"/>
  <c r="L10" i="1"/>
  <c r="L30" i="1"/>
  <c r="S12" i="1"/>
  <c r="T11" i="1"/>
  <c r="K49" i="1"/>
  <c r="K89" i="1"/>
  <c r="K109" i="1"/>
  <c r="K29" i="1"/>
  <c r="K69" i="1"/>
  <c r="I10" i="1"/>
  <c r="K9" i="1"/>
  <c r="L11" i="1" l="1"/>
  <c r="L31" i="1"/>
  <c r="L51" i="1"/>
  <c r="L71" i="1"/>
  <c r="L91" i="1"/>
  <c r="L111" i="1"/>
  <c r="T12" i="1"/>
  <c r="S13" i="1"/>
  <c r="K70" i="1"/>
  <c r="K90" i="1"/>
  <c r="K110" i="1"/>
  <c r="K30" i="1"/>
  <c r="K50" i="1"/>
  <c r="I11" i="1"/>
  <c r="K10" i="1"/>
  <c r="L12" i="1" l="1"/>
  <c r="L72" i="1"/>
  <c r="L112" i="1"/>
  <c r="L92" i="1"/>
  <c r="L32" i="1"/>
  <c r="L52" i="1"/>
  <c r="S14" i="1"/>
  <c r="T13" i="1"/>
  <c r="K31" i="1"/>
  <c r="K51" i="1"/>
  <c r="K71" i="1"/>
  <c r="K91" i="1"/>
  <c r="K111" i="1"/>
  <c r="I12" i="1"/>
  <c r="K11" i="1"/>
  <c r="L13" i="1" l="1"/>
  <c r="L33" i="1"/>
  <c r="L53" i="1"/>
  <c r="L73" i="1"/>
  <c r="L93" i="1"/>
  <c r="L113" i="1"/>
  <c r="S15" i="1"/>
  <c r="T14" i="1"/>
  <c r="K32" i="1"/>
  <c r="K52" i="1"/>
  <c r="K72" i="1"/>
  <c r="K112" i="1"/>
  <c r="K92" i="1"/>
  <c r="I13" i="1"/>
  <c r="K12" i="1"/>
  <c r="L114" i="1" l="1"/>
  <c r="L14" i="1"/>
  <c r="L94" i="1"/>
  <c r="L34" i="1"/>
  <c r="L54" i="1"/>
  <c r="L74" i="1"/>
  <c r="T15" i="1"/>
  <c r="S16" i="1"/>
  <c r="K93" i="1"/>
  <c r="K113" i="1"/>
  <c r="K33" i="1"/>
  <c r="K53" i="1"/>
  <c r="K73" i="1"/>
  <c r="I14" i="1"/>
  <c r="K13" i="1"/>
  <c r="L95" i="1" l="1"/>
  <c r="L115" i="1"/>
  <c r="L75" i="1"/>
  <c r="L35" i="1"/>
  <c r="L15" i="1"/>
  <c r="L55" i="1"/>
  <c r="T16" i="1"/>
  <c r="S17" i="1"/>
  <c r="K34" i="1"/>
  <c r="K54" i="1"/>
  <c r="K74" i="1"/>
  <c r="K94" i="1"/>
  <c r="K114" i="1"/>
  <c r="I15" i="1"/>
  <c r="K14" i="1"/>
  <c r="L16" i="1" l="1"/>
  <c r="L36" i="1"/>
  <c r="L56" i="1"/>
  <c r="L76" i="1"/>
  <c r="L96" i="1"/>
  <c r="L116" i="1"/>
  <c r="T17" i="1"/>
  <c r="S18" i="1"/>
  <c r="K35" i="1"/>
  <c r="K55" i="1"/>
  <c r="K95" i="1"/>
  <c r="K75" i="1"/>
  <c r="K115" i="1"/>
  <c r="I16" i="1"/>
  <c r="K15" i="1"/>
  <c r="L77" i="1" l="1"/>
  <c r="L57" i="1"/>
  <c r="L117" i="1"/>
  <c r="L17" i="1"/>
  <c r="L37" i="1"/>
  <c r="L97" i="1"/>
  <c r="T18" i="1"/>
  <c r="S19" i="1"/>
  <c r="K116" i="1"/>
  <c r="K36" i="1"/>
  <c r="K76" i="1"/>
  <c r="K56" i="1"/>
  <c r="K96" i="1"/>
  <c r="I17" i="1"/>
  <c r="K16" i="1"/>
  <c r="L58" i="1" l="1"/>
  <c r="L78" i="1"/>
  <c r="L98" i="1"/>
  <c r="L118" i="1"/>
  <c r="L18" i="1"/>
  <c r="L38" i="1"/>
  <c r="S20" i="1"/>
  <c r="T19" i="1"/>
  <c r="K37" i="1"/>
  <c r="K57" i="1"/>
  <c r="K77" i="1"/>
  <c r="K97" i="1"/>
  <c r="K117" i="1"/>
  <c r="I18" i="1"/>
  <c r="K17" i="1"/>
  <c r="L19" i="1" l="1"/>
  <c r="L39" i="1"/>
  <c r="L59" i="1"/>
  <c r="L79" i="1"/>
  <c r="L99" i="1"/>
  <c r="L119" i="1"/>
  <c r="S21" i="1"/>
  <c r="T20" i="1"/>
  <c r="K38" i="1"/>
  <c r="K58" i="1"/>
  <c r="K78" i="1"/>
  <c r="K118" i="1"/>
  <c r="K98" i="1"/>
  <c r="I19" i="1"/>
  <c r="K18" i="1"/>
  <c r="L120" i="1" l="1"/>
  <c r="L60" i="1"/>
  <c r="L80" i="1"/>
  <c r="L40" i="1"/>
  <c r="L20" i="1"/>
  <c r="L100" i="1"/>
  <c r="S22" i="1"/>
  <c r="T22" i="1" s="1"/>
  <c r="L62" i="1" s="1"/>
  <c r="T21" i="1"/>
  <c r="K59" i="1"/>
  <c r="K79" i="1"/>
  <c r="K119" i="1"/>
  <c r="K39" i="1"/>
  <c r="K99" i="1"/>
  <c r="I20" i="1"/>
  <c r="K19" i="1"/>
  <c r="L122" i="1" l="1"/>
  <c r="L22" i="1"/>
  <c r="L42" i="1"/>
  <c r="L82" i="1"/>
  <c r="L102" i="1"/>
  <c r="L21" i="1"/>
  <c r="L41" i="1"/>
  <c r="L61" i="1"/>
  <c r="L81" i="1"/>
  <c r="L101" i="1"/>
  <c r="L121" i="1"/>
  <c r="K40" i="1"/>
  <c r="K60" i="1"/>
  <c r="K80" i="1"/>
  <c r="K100" i="1"/>
  <c r="K120" i="1"/>
  <c r="I21" i="1"/>
  <c r="K20" i="1"/>
  <c r="K41" i="1" l="1"/>
  <c r="K61" i="1"/>
  <c r="K81" i="1"/>
  <c r="K101" i="1"/>
  <c r="K121" i="1"/>
  <c r="I22" i="1"/>
  <c r="K21" i="1"/>
  <c r="K62" i="1" l="1"/>
  <c r="K42" i="1"/>
  <c r="K122" i="1"/>
  <c r="K82" i="1"/>
  <c r="K102" i="1"/>
  <c r="K22" i="1"/>
</calcChain>
</file>

<file path=xl/sharedStrings.xml><?xml version="1.0" encoding="utf-8"?>
<sst xmlns="http://schemas.openxmlformats.org/spreadsheetml/2006/main" count="42" uniqueCount="24">
  <si>
    <t>Inputs</t>
  </si>
  <si>
    <t>OD</t>
  </si>
  <si>
    <t>ID</t>
  </si>
  <si>
    <t>=</t>
  </si>
  <si>
    <t>Radial</t>
  </si>
  <si>
    <t>Tang</t>
  </si>
  <si>
    <t>No El</t>
  </si>
  <si>
    <t>(row)</t>
  </si>
  <si>
    <t>(col)</t>
  </si>
  <si>
    <t>deg/col</t>
  </si>
  <si>
    <t>rad</t>
  </si>
  <si>
    <t>ang load</t>
  </si>
  <si>
    <t>theta</t>
  </si>
  <si>
    <t>OD-ID</t>
  </si>
  <si>
    <t>No points per radial line</t>
  </si>
  <si>
    <t>pt6</t>
  </si>
  <si>
    <t>r</t>
  </si>
  <si>
    <t>row_sp</t>
  </si>
  <si>
    <t>pt5</t>
  </si>
  <si>
    <t>pt4</t>
  </si>
  <si>
    <t>pt3</t>
  </si>
  <si>
    <t>pt2</t>
  </si>
  <si>
    <t>p1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</si>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</sst>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EF3684-5831-46D4-B4D7-83CD34FD1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1908C2-ABAB-421E-BD84-517BF42DA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A6907D-DFC4-479A-A3CD-A07A4B7E8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276EA8-E430-4F62-8BF5-EB94E197B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ED9A0E-DF54-4C0F-B401-48F39A12E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6EF498-B6C4-4083-B1D9-47ECF61EC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9E5678-E788-4D91-8B30-8D9C0671B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FD56D2-79B0-4A86-BB8B-BB7F9B4AC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4EBA99-DF33-4611-8FA8-F239ABDD7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F5AEBD-E919-4661-87DA-257B0CAE8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86F681-E8E7-4358-B382-D5736951C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B87B636-6D84-4E24-BD8E-40E0C751D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5FB48F6-2050-4749-974D-9409DB104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D9C20C-E6C8-4A4C-A990-A01A99CA2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01D02E8-F88F-4D7A-8BA8-F59D1C52B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7C8CD7-EC7F-4654-96C1-93A067BC5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A2FCA4A-66D0-4F6B-9BE5-B6F096D3B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D38A45-D6D2-47F6-9B8A-A9738BEEA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3B776B-0D7B-4603-907D-5E3D72EC4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60108CE-97DA-4091-BEB1-D76AFDBA0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Sheet1!$K$3:$K$22</c:f>
              <c:numCache>
                <c:formatCode>General</c:formatCode>
                <c:ptCount val="20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  <c:pt idx="6">
                  <c:v>-1.5450849718747368</c:v>
                </c:pt>
                <c:pt idx="7">
                  <c:v>-2.938926261462365</c:v>
                </c:pt>
                <c:pt idx="8">
                  <c:v>-4.0450849718747364</c:v>
                </c:pt>
                <c:pt idx="9">
                  <c:v>-4.7552825814757673</c:v>
                </c:pt>
                <c:pt idx="10">
                  <c:v>-5</c:v>
                </c:pt>
                <c:pt idx="11">
                  <c:v>-4.7552825814757682</c:v>
                </c:pt>
                <c:pt idx="12">
                  <c:v>-4.0450849718747381</c:v>
                </c:pt>
                <c:pt idx="13">
                  <c:v>-2.9389262614623664</c:v>
                </c:pt>
                <c:pt idx="14">
                  <c:v>-1.5450849718747377</c:v>
                </c:pt>
                <c:pt idx="15">
                  <c:v>-9.1886134118146501E-16</c:v>
                </c:pt>
                <c:pt idx="16">
                  <c:v>1.5450849718747361</c:v>
                </c:pt>
                <c:pt idx="17">
                  <c:v>2.9389262614623646</c:v>
                </c:pt>
                <c:pt idx="18">
                  <c:v>4.0450849718747364</c:v>
                </c:pt>
                <c:pt idx="19">
                  <c:v>4.7552825814757673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  <c:pt idx="6">
                  <c:v>4.7552825814757682</c:v>
                </c:pt>
                <c:pt idx="7">
                  <c:v>4.0450849718747373</c:v>
                </c:pt>
                <c:pt idx="8">
                  <c:v>2.9389262614623664</c:v>
                </c:pt>
                <c:pt idx="9">
                  <c:v>1.5450849718747375</c:v>
                </c:pt>
                <c:pt idx="10">
                  <c:v>6.1257422745431001E-16</c:v>
                </c:pt>
                <c:pt idx="11">
                  <c:v>-1.5450849718747364</c:v>
                </c:pt>
                <c:pt idx="12">
                  <c:v>-2.938926261462365</c:v>
                </c:pt>
                <c:pt idx="13">
                  <c:v>-4.0450849718747364</c:v>
                </c:pt>
                <c:pt idx="14">
                  <c:v>-4.7552825814757673</c:v>
                </c:pt>
                <c:pt idx="15">
                  <c:v>-5</c:v>
                </c:pt>
                <c:pt idx="16">
                  <c:v>-4.7552825814757682</c:v>
                </c:pt>
                <c:pt idx="17">
                  <c:v>-4.0450849718747381</c:v>
                </c:pt>
                <c:pt idx="18">
                  <c:v>-2.9389262614623668</c:v>
                </c:pt>
                <c:pt idx="19">
                  <c:v>-1.5450849718747381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9-4D2B-953D-345269A73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B70E6E-414C-481A-B671-5C04197B4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009-4D2B-953D-345269A73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528DD4-D270-4225-92F2-00D260F98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009-4D2B-953D-345269A73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31F96B-3778-41D9-8648-C80D7569A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009-4D2B-953D-345269A73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1D890B-BDA6-4A60-A8DD-D801D18D7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009-4D2B-953D-345269A73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AB4068-35CC-444F-890C-062409A54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009-4D2B-953D-345269A73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56DE5F-34D0-4191-9CEC-BA738D289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009-4D2B-953D-345269A73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67DD52-E2ED-46AE-A9B4-F5258BCBD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009-4D2B-953D-345269A73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5A9164-0C73-403B-949F-07A838A7B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009-4D2B-953D-345269A73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6F2516-2750-4F56-AD0F-D2F29D2C8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009-4D2B-953D-345269A73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0B3842-453B-43FF-8964-C14A0C4D8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009-4D2B-953D-345269A73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7DC924-E0E0-4683-9296-17AEE6DFF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009-4D2B-953D-345269A73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C8F56E-CF03-45D9-9C5B-B414FB0EF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009-4D2B-953D-345269A734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2A0100E-EF16-453E-BAB0-14BA7B720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009-4D2B-953D-345269A734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CDFE16-7264-4778-9374-B302AC98D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009-4D2B-953D-345269A734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FC49D6-E147-4822-ACC8-1DC1EF257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009-4D2B-953D-345269A734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BEAB1D-0F4F-40ED-8FDC-55E6F4965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009-4D2B-953D-345269A734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E3160ED-DD1E-413D-98ED-1D1F8CF9A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009-4D2B-953D-345269A734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276ED0-2FA8-413E-B1B9-984148CF3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009-4D2B-953D-345269A734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93AFFD5-1D19-4E90-9C31-B309398EF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009-4D2B-953D-345269A734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472942-FAC8-43BF-A9DD-4E81F1EDE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009-4D2B-953D-345269A73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Sheet1!$K$23:$K$42</c:f>
              <c:numCache>
                <c:formatCode>General</c:formatCode>
                <c:ptCount val="20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  <c:pt idx="6">
                  <c:v>-1.3596747752497684</c:v>
                </c:pt>
                <c:pt idx="7">
                  <c:v>-2.5862551100868814</c:v>
                </c:pt>
                <c:pt idx="8">
                  <c:v>-3.5596747752497686</c:v>
                </c:pt>
                <c:pt idx="9">
                  <c:v>-4.1846486716986755</c:v>
                </c:pt>
                <c:pt idx="10">
                  <c:v>-4.4000000000000004</c:v>
                </c:pt>
                <c:pt idx="11">
                  <c:v>-4.1846486716986764</c:v>
                </c:pt>
                <c:pt idx="12">
                  <c:v>-3.5596747752497695</c:v>
                </c:pt>
                <c:pt idx="13">
                  <c:v>-2.5862551100868827</c:v>
                </c:pt>
                <c:pt idx="14">
                  <c:v>-1.3596747752497693</c:v>
                </c:pt>
                <c:pt idx="15">
                  <c:v>-8.0859798023968931E-16</c:v>
                </c:pt>
                <c:pt idx="16">
                  <c:v>1.359674775249768</c:v>
                </c:pt>
                <c:pt idx="17">
                  <c:v>2.5862551100868809</c:v>
                </c:pt>
                <c:pt idx="18">
                  <c:v>3.5596747752497686</c:v>
                </c:pt>
                <c:pt idx="19">
                  <c:v>4.1846486716986755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  <c:pt idx="6">
                  <c:v>4.1846486716986764</c:v>
                </c:pt>
                <c:pt idx="7">
                  <c:v>3.5596747752497691</c:v>
                </c:pt>
                <c:pt idx="8">
                  <c:v>2.5862551100868827</c:v>
                </c:pt>
                <c:pt idx="9">
                  <c:v>1.3596747752497691</c:v>
                </c:pt>
                <c:pt idx="10">
                  <c:v>5.390653201597928E-16</c:v>
                </c:pt>
                <c:pt idx="11">
                  <c:v>-1.3596747752497682</c:v>
                </c:pt>
                <c:pt idx="12">
                  <c:v>-2.5862551100868814</c:v>
                </c:pt>
                <c:pt idx="13">
                  <c:v>-3.5596747752497686</c:v>
                </c:pt>
                <c:pt idx="14">
                  <c:v>-4.1846486716986755</c:v>
                </c:pt>
                <c:pt idx="15">
                  <c:v>-4.4000000000000004</c:v>
                </c:pt>
                <c:pt idx="16">
                  <c:v>-4.1846486716986764</c:v>
                </c:pt>
                <c:pt idx="17">
                  <c:v>-3.5596747752497695</c:v>
                </c:pt>
                <c:pt idx="18">
                  <c:v>-2.5862551100868831</c:v>
                </c:pt>
                <c:pt idx="19">
                  <c:v>-1.3596747752497695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Sheet1!$J$23:$J$42</c15:f>
                <c15:dlblRangeCache>
                  <c:ptCount val="20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009-4D2B-953D-345269A734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DFB095-A8B1-4467-861D-322C121C3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33-4EF3-ABDA-287495368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46FE7A-FD54-4C1F-A3BC-A3D29C4CE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33-4EF3-ABDA-287495368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CF6A06-61DB-469B-AB05-B2E261381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33-4EF3-ABDA-287495368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CC93BE-D894-4F38-BB9C-D5C130871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33-4EF3-ABDA-287495368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FE6420-F99E-4F25-9466-83331EC0F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33-4EF3-ABDA-287495368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13C2C7-5810-4FF6-8260-1AF18CFBB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33-4EF3-ABDA-287495368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7FF043-10E9-4C90-8C7B-9E0C5284F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33-4EF3-ABDA-287495368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A6D055-7A4D-4304-897B-65A41352F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33-4EF3-ABDA-2874953687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32B0A7-1AEC-4762-B2D6-D5B234DC8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33-4EF3-ABDA-2874953687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149497-8647-40D4-9F2C-815A08A0B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E33-4EF3-ABDA-2874953687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117693-D1EB-45A1-9BF8-CF1451C58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E33-4EF3-ABDA-2874953687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77F95AF-C359-4102-A3AC-69EEC0AC7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E33-4EF3-ABDA-2874953687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E539FF-76A7-48AE-BF7F-0A7628E59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E33-4EF3-ABDA-2874953687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7FD5319-C260-48DA-B7CB-F6CDFD04F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E33-4EF3-ABDA-2874953687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FE5C1F0-70B6-48AA-8B6F-519FBD31E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E33-4EF3-ABDA-2874953687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939321-37BC-4E53-8769-89E4EC89C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E33-4EF3-ABDA-2874953687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956153-3651-4F61-8A5F-7D1921057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E33-4EF3-ABDA-2874953687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D6E68D8-025F-4315-990D-64076DB47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E33-4EF3-ABDA-2874953687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FB04BD-4A7E-4CDD-973E-AD11F9E00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E33-4EF3-ABDA-2874953687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4EAA1CF-7833-4F91-BDE4-44C35C220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E33-4EF3-ABDA-287495368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Sheet1!$K$43:$K$62</c:f>
              <c:numCache>
                <c:formatCode>General</c:formatCode>
                <c:ptCount val="20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  <c:pt idx="6">
                  <c:v>-1.1742645786247998</c:v>
                </c:pt>
                <c:pt idx="7">
                  <c:v>-2.2335839587113973</c:v>
                </c:pt>
                <c:pt idx="8">
                  <c:v>-3.0742645786248</c:v>
                </c:pt>
                <c:pt idx="9">
                  <c:v>-3.6140147619215832</c:v>
                </c:pt>
                <c:pt idx="10">
                  <c:v>-3.8</c:v>
                </c:pt>
                <c:pt idx="11">
                  <c:v>-3.6140147619215837</c:v>
                </c:pt>
                <c:pt idx="12">
                  <c:v>-3.0742645786248004</c:v>
                </c:pt>
                <c:pt idx="13">
                  <c:v>-2.2335839587113981</c:v>
                </c:pt>
                <c:pt idx="14">
                  <c:v>-1.1742645786248007</c:v>
                </c:pt>
                <c:pt idx="15">
                  <c:v>-6.9833461929791341E-16</c:v>
                </c:pt>
                <c:pt idx="16">
                  <c:v>1.1742645786247994</c:v>
                </c:pt>
                <c:pt idx="17">
                  <c:v>2.2335839587113968</c:v>
                </c:pt>
                <c:pt idx="18">
                  <c:v>3.0742645786248</c:v>
                </c:pt>
                <c:pt idx="19">
                  <c:v>3.6140147619215832</c:v>
                </c:pt>
              </c:numCache>
            </c:numRef>
          </c:xVal>
          <c:yVal>
            <c:numRef>
              <c:f>Sheet1!$L$43:$L$62</c:f>
              <c:numCache>
                <c:formatCode>General</c:formatCode>
                <c:ptCount val="20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  <c:pt idx="6">
                  <c:v>3.6140147619215837</c:v>
                </c:pt>
                <c:pt idx="7">
                  <c:v>3.0742645786248</c:v>
                </c:pt>
                <c:pt idx="8">
                  <c:v>2.2335839587113981</c:v>
                </c:pt>
                <c:pt idx="9">
                  <c:v>1.1742645786248005</c:v>
                </c:pt>
                <c:pt idx="10">
                  <c:v>4.655564128652756E-16</c:v>
                </c:pt>
                <c:pt idx="11">
                  <c:v>-1.1742645786247996</c:v>
                </c:pt>
                <c:pt idx="12">
                  <c:v>-2.2335839587113973</c:v>
                </c:pt>
                <c:pt idx="13">
                  <c:v>-3.0742645786248</c:v>
                </c:pt>
                <c:pt idx="14">
                  <c:v>-3.6140147619215832</c:v>
                </c:pt>
                <c:pt idx="15">
                  <c:v>-3.8</c:v>
                </c:pt>
                <c:pt idx="16">
                  <c:v>-3.6140147619215837</c:v>
                </c:pt>
                <c:pt idx="17">
                  <c:v>-3.0742645786248004</c:v>
                </c:pt>
                <c:pt idx="18">
                  <c:v>-2.2335839587113986</c:v>
                </c:pt>
                <c:pt idx="19">
                  <c:v>-1.1742645786248009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Sheet1!$J$43:$J$62</c15:f>
                <c15:dlblRangeCache>
                  <c:ptCount val="20"/>
                  <c:pt idx="0">
                    <c:v>41</c:v>
                  </c:pt>
                  <c:pt idx="1">
                    <c:v>42</c:v>
                  </c:pt>
                  <c:pt idx="2">
                    <c:v>43</c:v>
                  </c:pt>
                  <c:pt idx="3">
                    <c:v>44</c:v>
                  </c:pt>
                  <c:pt idx="4">
                    <c:v>45</c:v>
                  </c:pt>
                  <c:pt idx="5">
                    <c:v>46</c:v>
                  </c:pt>
                  <c:pt idx="6">
                    <c:v>47</c:v>
                  </c:pt>
                  <c:pt idx="7">
                    <c:v>48</c:v>
                  </c:pt>
                  <c:pt idx="8">
                    <c:v>49</c:v>
                  </c:pt>
                  <c:pt idx="9">
                    <c:v>50</c:v>
                  </c:pt>
                  <c:pt idx="10">
                    <c:v>51</c:v>
                  </c:pt>
                  <c:pt idx="11">
                    <c:v>52</c:v>
                  </c:pt>
                  <c:pt idx="12">
                    <c:v>53</c:v>
                  </c:pt>
                  <c:pt idx="13">
                    <c:v>54</c:v>
                  </c:pt>
                  <c:pt idx="14">
                    <c:v>55</c:v>
                  </c:pt>
                  <c:pt idx="15">
                    <c:v>56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59</c:v>
                  </c:pt>
                  <c:pt idx="1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09-4D2B-953D-345269A734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8083A3F-8118-4029-AB29-94B7D77E9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0A277A-D7C8-496C-9D78-3360ACD90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84CC79-EC78-4EFD-9332-0B2E648EA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BEDB0B-9591-4631-BAB5-8B4B35677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45D26F-15F3-4BCA-B5C4-06111B02F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4A1586-036C-4E3D-BFF8-373669B6D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7DB082-50FF-4AF6-89DF-F578950A9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80CA6C-7B2C-46E5-942C-A7D081A8A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88FC58-E94C-4D80-ABAA-69FE44C42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8C7D55-3AD5-4143-BBAC-47B3343C5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5D9D9E-04CE-41C3-B3AE-0579ABD8F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DC2A0D1-EB58-4472-A6BC-35F4486B9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B79FB7-3A86-4D2F-901C-C37452190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672873-8422-4B07-A051-401D225E0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03FAC2-0B7F-41CE-BE8A-974BE0937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7E8512-ACD8-44E9-8F06-FC4E5F6AE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C5A061-5A92-4085-8F30-C7F2173C0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325B31-FF44-4A56-8AFD-FAD5780C1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04642B-FF0B-48FB-90E8-3A1F28EC2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1E654FB-AB99-4C6D-9DA6-419299431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Sheet1!$K$63:$K$82</c:f>
              <c:numCache>
                <c:formatCode>General</c:formatCode>
                <c:ptCount val="20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  <c:pt idx="6">
                  <c:v>-0.98885438199983156</c:v>
                </c:pt>
                <c:pt idx="7">
                  <c:v>-1.8809128073359138</c:v>
                </c:pt>
                <c:pt idx="8">
                  <c:v>-2.5888543819998318</c:v>
                </c:pt>
                <c:pt idx="9">
                  <c:v>-3.0433808521444914</c:v>
                </c:pt>
                <c:pt idx="10">
                  <c:v>-3.2</c:v>
                </c:pt>
                <c:pt idx="11">
                  <c:v>-3.0433808521444918</c:v>
                </c:pt>
                <c:pt idx="12">
                  <c:v>-2.5888543819998322</c:v>
                </c:pt>
                <c:pt idx="13">
                  <c:v>-1.8809128073359145</c:v>
                </c:pt>
                <c:pt idx="14">
                  <c:v>-0.98885438199983222</c:v>
                </c:pt>
                <c:pt idx="15">
                  <c:v>-5.8807125835613761E-16</c:v>
                </c:pt>
                <c:pt idx="16">
                  <c:v>0.98885438199983122</c:v>
                </c:pt>
                <c:pt idx="17">
                  <c:v>1.8809128073359134</c:v>
                </c:pt>
                <c:pt idx="18">
                  <c:v>2.5888543819998318</c:v>
                </c:pt>
                <c:pt idx="19">
                  <c:v>3.0433808521444914</c:v>
                </c:pt>
              </c:numCache>
            </c:numRef>
          </c:xVal>
          <c:yVal>
            <c:numRef>
              <c:f>Sheet1!$L$63:$L$82</c:f>
              <c:numCache>
                <c:formatCode>General</c:formatCode>
                <c:ptCount val="20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  <c:pt idx="6">
                  <c:v>3.0433808521444918</c:v>
                </c:pt>
                <c:pt idx="7">
                  <c:v>2.5888543819998322</c:v>
                </c:pt>
                <c:pt idx="8">
                  <c:v>1.8809128073359145</c:v>
                </c:pt>
                <c:pt idx="9">
                  <c:v>0.98885438199983211</c:v>
                </c:pt>
                <c:pt idx="10">
                  <c:v>3.920475055707584E-16</c:v>
                </c:pt>
                <c:pt idx="11">
                  <c:v>-0.98885438199983133</c:v>
                </c:pt>
                <c:pt idx="12">
                  <c:v>-1.8809128073359138</c:v>
                </c:pt>
                <c:pt idx="13">
                  <c:v>-2.5888543819998318</c:v>
                </c:pt>
                <c:pt idx="14">
                  <c:v>-3.0433808521444914</c:v>
                </c:pt>
                <c:pt idx="15">
                  <c:v>-3.2</c:v>
                </c:pt>
                <c:pt idx="16">
                  <c:v>-3.0433808521444918</c:v>
                </c:pt>
                <c:pt idx="17">
                  <c:v>-2.5888543819998322</c:v>
                </c:pt>
                <c:pt idx="18">
                  <c:v>-1.8809128073359149</c:v>
                </c:pt>
                <c:pt idx="19">
                  <c:v>-0.98885438199983244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Sheet1!$J$63:$J$82</c15:f>
                <c15:dlblRangeCache>
                  <c:ptCount val="20"/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  <c:pt idx="16">
                    <c:v>77</c:v>
                  </c:pt>
                  <c:pt idx="17">
                    <c:v>78</c:v>
                  </c:pt>
                  <c:pt idx="18">
                    <c:v>79</c:v>
                  </c:pt>
                  <c:pt idx="19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009-4D2B-953D-345269A734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9FBF8F-0E0A-4412-A6BE-4D887DAB9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9C8E5F-618E-45F1-8651-3369A27DC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EF6595-A755-4D90-97AB-CBBCA981B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1F2C19-12C7-4FE3-B937-79059D9AC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6B96C1-BEF0-4B25-ADB1-1EDE45274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20C599-62E0-425F-8CB9-94B060EE7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FD0C73-D955-436A-A273-E28A7DBCF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0BE04D-207D-47B0-94AD-FAD519CE7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51F2E8-DFB9-4B28-82EB-252C925F1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552E59-598E-4B6B-8AD3-88BE6CE58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035901-0556-4853-839F-C0D8E858D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AEA960-C700-424F-88BA-EC53B7328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720E899-1B7D-47DB-B819-8F059543C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4070F55-D538-484A-8CE2-49268CD3A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4855ACF-C2AE-409D-83D0-F77C281FA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382699F-1BDA-4F12-A0B3-FB81FC5F0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4527CB-39E7-42D2-954A-9A15E26D2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E5C1FE-CA35-4BED-8E80-441F5D71D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92861E-368B-45AB-9681-1E5C4A001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E813D0E-94EE-447D-81B6-44D3129A8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Sheet1!$K$83:$K$102</c:f>
              <c:numCache>
                <c:formatCode>General</c:formatCode>
                <c:ptCount val="20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  <c:pt idx="6">
                  <c:v>-0.80344418537486306</c:v>
                </c:pt>
                <c:pt idx="7">
                  <c:v>-1.5282416559604299</c:v>
                </c:pt>
                <c:pt idx="8">
                  <c:v>-2.1034441853748631</c:v>
                </c:pt>
                <c:pt idx="9">
                  <c:v>-2.4727469423673991</c:v>
                </c:pt>
                <c:pt idx="10">
                  <c:v>-2.6</c:v>
                </c:pt>
                <c:pt idx="11">
                  <c:v>-2.4727469423673996</c:v>
                </c:pt>
                <c:pt idx="12">
                  <c:v>-2.1034441853748636</c:v>
                </c:pt>
                <c:pt idx="13">
                  <c:v>-1.5282416559604306</c:v>
                </c:pt>
                <c:pt idx="14">
                  <c:v>-0.80344418537486373</c:v>
                </c:pt>
                <c:pt idx="15">
                  <c:v>-4.778078974143618E-16</c:v>
                </c:pt>
                <c:pt idx="16">
                  <c:v>0.80344418537486284</c:v>
                </c:pt>
                <c:pt idx="17">
                  <c:v>1.5282416559604297</c:v>
                </c:pt>
                <c:pt idx="18">
                  <c:v>2.1034441853748631</c:v>
                </c:pt>
                <c:pt idx="19">
                  <c:v>2.4727469423673991</c:v>
                </c:pt>
              </c:numCache>
            </c:numRef>
          </c:xVal>
          <c:yVal>
            <c:numRef>
              <c:f>Sheet1!$L$83:$L$102</c:f>
              <c:numCache>
                <c:formatCode>General</c:formatCode>
                <c:ptCount val="20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  <c:pt idx="6">
                  <c:v>2.4727469423673996</c:v>
                </c:pt>
                <c:pt idx="7">
                  <c:v>2.1034441853748636</c:v>
                </c:pt>
                <c:pt idx="8">
                  <c:v>1.5282416559604306</c:v>
                </c:pt>
                <c:pt idx="9">
                  <c:v>0.80344418537486351</c:v>
                </c:pt>
                <c:pt idx="10">
                  <c:v>3.185385982762412E-16</c:v>
                </c:pt>
                <c:pt idx="11">
                  <c:v>-0.80344418537486295</c:v>
                </c:pt>
                <c:pt idx="12">
                  <c:v>-1.5282416559604299</c:v>
                </c:pt>
                <c:pt idx="13">
                  <c:v>-2.1034441853748631</c:v>
                </c:pt>
                <c:pt idx="14">
                  <c:v>-2.4727469423673991</c:v>
                </c:pt>
                <c:pt idx="15">
                  <c:v>-2.6</c:v>
                </c:pt>
                <c:pt idx="16">
                  <c:v>-2.4727469423673996</c:v>
                </c:pt>
                <c:pt idx="17">
                  <c:v>-2.1034441853748636</c:v>
                </c:pt>
                <c:pt idx="18">
                  <c:v>-1.5282416559604308</c:v>
                </c:pt>
                <c:pt idx="19">
                  <c:v>-0.80344418537486384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Sheet1!$J$83:$J$102</c15:f>
                <c15:dlblRangeCache>
                  <c:ptCount val="20"/>
                  <c:pt idx="0">
                    <c:v>81</c:v>
                  </c:pt>
                  <c:pt idx="1">
                    <c:v>82</c:v>
                  </c:pt>
                  <c:pt idx="2">
                    <c:v>83</c:v>
                  </c:pt>
                  <c:pt idx="3">
                    <c:v>84</c:v>
                  </c:pt>
                  <c:pt idx="4">
                    <c:v>85</c:v>
                  </c:pt>
                  <c:pt idx="5">
                    <c:v>86</c:v>
                  </c:pt>
                  <c:pt idx="6">
                    <c:v>87</c:v>
                  </c:pt>
                  <c:pt idx="7">
                    <c:v>88</c:v>
                  </c:pt>
                  <c:pt idx="8">
                    <c:v>89</c:v>
                  </c:pt>
                  <c:pt idx="9">
                    <c:v>90</c:v>
                  </c:pt>
                  <c:pt idx="10">
                    <c:v>91</c:v>
                  </c:pt>
                  <c:pt idx="11">
                    <c:v>92</c:v>
                  </c:pt>
                  <c:pt idx="12">
                    <c:v>93</c:v>
                  </c:pt>
                  <c:pt idx="13">
                    <c:v>94</c:v>
                  </c:pt>
                  <c:pt idx="14">
                    <c:v>95</c:v>
                  </c:pt>
                  <c:pt idx="15">
                    <c:v>96</c:v>
                  </c:pt>
                  <c:pt idx="16">
                    <c:v>97</c:v>
                  </c:pt>
                  <c:pt idx="17">
                    <c:v>98</c:v>
                  </c:pt>
                  <c:pt idx="18">
                    <c:v>99</c:v>
                  </c:pt>
                  <c:pt idx="1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09-4D2B-953D-345269A734C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05631E-CF9A-405A-B90A-CE1AB2251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555-4534-A8C1-8F8EE1A04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409929-7311-4CB3-9FE7-8FDA7885D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555-4534-A8C1-8F8EE1A045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9D3958-277F-4949-A093-EA3835112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555-4534-A8C1-8F8EE1A045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22F31C-2EB7-4E30-B9B1-A8EE566C8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555-4534-A8C1-8F8EE1A045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54B97E-4F06-454C-B597-DFB92F653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555-4534-A8C1-8F8EE1A045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41E1B0-2B36-4D62-96C0-E0D202A19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555-4534-A8C1-8F8EE1A045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22230A-C5DE-496A-B48E-7F6F80B47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555-4534-A8C1-8F8EE1A045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559698-0CF5-4DAC-84D7-688500679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555-4534-A8C1-8F8EE1A045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497CD8-EFA1-4B46-9234-E082BCC12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555-4534-A8C1-8F8EE1A045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8B7B46E-F9ED-4C79-A900-70864443C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555-4534-A8C1-8F8EE1A045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537D32-AAEF-43D5-857E-F189EADF9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555-4534-A8C1-8F8EE1A045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412F21-688C-4CBB-872C-799E4E7E6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555-4534-A8C1-8F8EE1A045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2C36C88-FDA7-4123-889B-11429DD3D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555-4534-A8C1-8F8EE1A045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36DD6C-3093-4211-BD3B-D139CE395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555-4534-A8C1-8F8EE1A045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B98C8C9-BD4A-46AB-A97F-7C55BA799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555-4534-A8C1-8F8EE1A045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DF959A3-B4A1-4EDC-8C4D-A6C2DD2C2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555-4534-A8C1-8F8EE1A045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99C674-C297-4553-9B97-875101874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555-4534-A8C1-8F8EE1A045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910F67F-F22F-436E-929A-C90CD1893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555-4534-A8C1-8F8EE1A045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E3A36F-5397-41A6-AD55-2513ECF42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555-4534-A8C1-8F8EE1A045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78E7C57-25E7-46A3-8DB7-28EE5BC74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555-4534-A8C1-8F8EE1A04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Sheet1!$K$103:$K$122</c:f>
              <c:numCache>
                <c:formatCode>General</c:formatCode>
                <c:ptCount val="20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  <c:pt idx="6">
                  <c:v>-0.61803398874989468</c:v>
                </c:pt>
                <c:pt idx="7">
                  <c:v>-1.1755705045849461</c:v>
                </c:pt>
                <c:pt idx="8">
                  <c:v>-1.6180339887498947</c:v>
                </c:pt>
                <c:pt idx="9">
                  <c:v>-1.9021130325903071</c:v>
                </c:pt>
                <c:pt idx="10">
                  <c:v>-2</c:v>
                </c:pt>
                <c:pt idx="11">
                  <c:v>-1.9021130325903073</c:v>
                </c:pt>
                <c:pt idx="12">
                  <c:v>-1.6180339887498951</c:v>
                </c:pt>
                <c:pt idx="13">
                  <c:v>-1.1755705045849465</c:v>
                </c:pt>
                <c:pt idx="14">
                  <c:v>-0.61803398874989512</c:v>
                </c:pt>
                <c:pt idx="15">
                  <c:v>-3.67544536472586E-16</c:v>
                </c:pt>
                <c:pt idx="16">
                  <c:v>0.61803398874989446</c:v>
                </c:pt>
                <c:pt idx="17">
                  <c:v>1.1755705045849458</c:v>
                </c:pt>
                <c:pt idx="18">
                  <c:v>1.6180339887498947</c:v>
                </c:pt>
                <c:pt idx="19">
                  <c:v>1.9021130325903071</c:v>
                </c:pt>
              </c:numCache>
            </c:numRef>
          </c:xVal>
          <c:yVal>
            <c:numRef>
              <c:f>Sheet1!$L$103:$L$122</c:f>
              <c:numCache>
                <c:formatCode>General</c:formatCode>
                <c:ptCount val="20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  <c:pt idx="6">
                  <c:v>1.9021130325903073</c:v>
                </c:pt>
                <c:pt idx="7">
                  <c:v>1.6180339887498949</c:v>
                </c:pt>
                <c:pt idx="8">
                  <c:v>1.1755705045849465</c:v>
                </c:pt>
                <c:pt idx="9">
                  <c:v>0.61803398874989501</c:v>
                </c:pt>
                <c:pt idx="10">
                  <c:v>2.45029690981724E-16</c:v>
                </c:pt>
                <c:pt idx="11">
                  <c:v>-0.61803398874989457</c:v>
                </c:pt>
                <c:pt idx="12">
                  <c:v>-1.1755705045849461</c:v>
                </c:pt>
                <c:pt idx="13">
                  <c:v>-1.6180339887498947</c:v>
                </c:pt>
                <c:pt idx="14">
                  <c:v>-1.9021130325903071</c:v>
                </c:pt>
                <c:pt idx="15">
                  <c:v>-2</c:v>
                </c:pt>
                <c:pt idx="16">
                  <c:v>-1.9021130325903073</c:v>
                </c:pt>
                <c:pt idx="17">
                  <c:v>-1.6180339887498951</c:v>
                </c:pt>
                <c:pt idx="18">
                  <c:v>-1.1755705045849467</c:v>
                </c:pt>
                <c:pt idx="19">
                  <c:v>-0.61803398874989524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Sheet1!$J$103:$J$122</c15:f>
                <c15:dlblRangeCache>
                  <c:ptCount val="2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09-4D2B-953D-345269A734C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9-4D2B-953D-345269A734C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4-475B-8CB7-9BD4253DA89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4-475B-8CB7-9BD4253D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CE2D70-70F3-4860-AA1E-CE0282CDF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0002DD-C9C1-4E3E-A360-E1EF1FE11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C6EDAC-C458-4B69-9258-6F98DD37C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CA57F8-CE54-4304-B877-D10F72902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831427-9325-4645-BB79-431ADA842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46978D-6752-447D-AE5D-2D7999BA8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Sheet1!$AC$3:$AC$8</c:f>
              <c:numCache>
                <c:formatCode>General</c:formatCode>
                <c:ptCount val="6"/>
                <c:pt idx="0">
                  <c:v>5</c:v>
                </c:pt>
                <c:pt idx="1">
                  <c:v>4.7552825814757673</c:v>
                </c:pt>
                <c:pt idx="2">
                  <c:v>4.0450849718747373</c:v>
                </c:pt>
                <c:pt idx="3">
                  <c:v>2.9389262614623659</c:v>
                </c:pt>
                <c:pt idx="4">
                  <c:v>1.5450849718747373</c:v>
                </c:pt>
                <c:pt idx="5">
                  <c:v>3.06287113727155E-16</c:v>
                </c:pt>
              </c:numCache>
            </c:numRef>
          </c:xVal>
          <c:yVal>
            <c:numRef>
              <c:f>Sheet1!$AD$3:$AD$8</c:f>
              <c:numCache>
                <c:formatCode>General</c:formatCode>
                <c:ptCount val="6"/>
                <c:pt idx="0">
                  <c:v>0</c:v>
                </c:pt>
                <c:pt idx="1">
                  <c:v>1.545084971874737</c:v>
                </c:pt>
                <c:pt idx="2">
                  <c:v>2.9389262614623659</c:v>
                </c:pt>
                <c:pt idx="3">
                  <c:v>4.0450849718747373</c:v>
                </c:pt>
                <c:pt idx="4">
                  <c:v>4.7552825814757673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Sheet1!$J$3:$J$22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EF3-400C-A4D0-0E9DF2A5F9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916CC8-23CE-48BA-B4EA-1D8BEDDC7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0CA11C-E1E8-402D-8306-BFD0E9EC7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F223A6-1380-461F-A3A3-DDBF70FCB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B2226D-AE2C-44FF-BB7B-BF3DB8482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EFEB6A-4FEE-4C0D-A445-08FEB24F8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53C530-F7D0-4727-B698-D433DCA88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Sheet1!$AC$9:$AC$14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4.1846486716986755</c:v>
                </c:pt>
                <c:pt idx="2">
                  <c:v>3.5596747752497691</c:v>
                </c:pt>
                <c:pt idx="3">
                  <c:v>2.5862551100868818</c:v>
                </c:pt>
                <c:pt idx="4">
                  <c:v>1.3596747752497689</c:v>
                </c:pt>
                <c:pt idx="5">
                  <c:v>2.695326600798964E-16</c:v>
                </c:pt>
              </c:numCache>
            </c:numRef>
          </c:xVal>
          <c:yVal>
            <c:numRef>
              <c:f>Sheet1!$AD$9:$AD$14</c:f>
              <c:numCache>
                <c:formatCode>General</c:formatCode>
                <c:ptCount val="6"/>
                <c:pt idx="0">
                  <c:v>0</c:v>
                </c:pt>
                <c:pt idx="1">
                  <c:v>1.3596747752497687</c:v>
                </c:pt>
                <c:pt idx="2">
                  <c:v>2.5862551100868818</c:v>
                </c:pt>
                <c:pt idx="3">
                  <c:v>3.5596747752497691</c:v>
                </c:pt>
                <c:pt idx="4">
                  <c:v>4.1846486716986755</c:v>
                </c:pt>
                <c:pt idx="5">
                  <c:v>4.4000000000000004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Sheet1!$AB$9:$AB$14</c15:f>
                <c15:dlblRangeCache>
                  <c:ptCount val="6"/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EF3-400C-A4D0-0E9DF2A5F9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6B9D70-A71F-4F0C-BF8A-B974D7DB6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571587-0B45-4BD2-94E4-BC2E22825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7C184A-B1EF-4EE6-B515-7610EA910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6D71C-8CBE-449F-BA26-FBEF0A323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A0745D-D1E6-444A-B2ED-568996793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7E676B-3AC2-4A0A-97D2-12BB1B854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Sheet1!$AC$15:$AC$20</c:f>
              <c:numCache>
                <c:formatCode>General</c:formatCode>
                <c:ptCount val="6"/>
                <c:pt idx="0">
                  <c:v>3.8</c:v>
                </c:pt>
                <c:pt idx="1">
                  <c:v>3.6140147619215832</c:v>
                </c:pt>
                <c:pt idx="2">
                  <c:v>3.0742645786248</c:v>
                </c:pt>
                <c:pt idx="3">
                  <c:v>2.2335839587113977</c:v>
                </c:pt>
                <c:pt idx="4">
                  <c:v>1.1742645786248003</c:v>
                </c:pt>
                <c:pt idx="5">
                  <c:v>2.327782064326378E-16</c:v>
                </c:pt>
              </c:numCache>
            </c:numRef>
          </c:xVal>
          <c:yVal>
            <c:numRef>
              <c:f>Sheet1!$AD$15:$AD$20</c:f>
              <c:numCache>
                <c:formatCode>General</c:formatCode>
                <c:ptCount val="6"/>
                <c:pt idx="0">
                  <c:v>0</c:v>
                </c:pt>
                <c:pt idx="1">
                  <c:v>1.1742645786248</c:v>
                </c:pt>
                <c:pt idx="2">
                  <c:v>2.2335839587113977</c:v>
                </c:pt>
                <c:pt idx="3">
                  <c:v>3.0742645786248</c:v>
                </c:pt>
                <c:pt idx="4">
                  <c:v>3.6140147619215832</c:v>
                </c:pt>
                <c:pt idx="5">
                  <c:v>3.8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Sheet1!$AB$15:$AB$20</c15:f>
                <c15:dlblRangeCache>
                  <c:ptCount val="6"/>
                  <c:pt idx="0">
                    <c:v>13</c:v>
                  </c:pt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17</c:v>
                  </c:pt>
                  <c:pt idx="5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5EF3-400C-A4D0-0E9DF2A5F9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613CF2-6A0E-4ED4-843D-B2B6B2BBA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8B3FF2-52F6-4D9C-AE50-0FBE31036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735642-D4BA-4367-861F-422A59914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2BC9F5-87AB-44AE-BAA2-7A789B60F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D2412B-B3A4-4E0E-8241-FD862790C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758B26-7D1F-4672-ABFE-32F9479A6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Sheet1!$AC$21:$AC$26</c:f>
              <c:numCache>
                <c:formatCode>General</c:formatCode>
                <c:ptCount val="6"/>
                <c:pt idx="0">
                  <c:v>3.2</c:v>
                </c:pt>
                <c:pt idx="1">
                  <c:v>3.0433808521444914</c:v>
                </c:pt>
                <c:pt idx="2">
                  <c:v>2.5888543819998322</c:v>
                </c:pt>
                <c:pt idx="3">
                  <c:v>1.880912807335914</c:v>
                </c:pt>
                <c:pt idx="4">
                  <c:v>0.98885438199983189</c:v>
                </c:pt>
                <c:pt idx="5">
                  <c:v>1.960237527853792E-16</c:v>
                </c:pt>
              </c:numCache>
            </c:numRef>
          </c:xVal>
          <c:yVal>
            <c:numRef>
              <c:f>Sheet1!$AD$21:$AD$26</c:f>
              <c:numCache>
                <c:formatCode>General</c:formatCode>
                <c:ptCount val="6"/>
                <c:pt idx="0">
                  <c:v>0</c:v>
                </c:pt>
                <c:pt idx="1">
                  <c:v>0.98885438199983167</c:v>
                </c:pt>
                <c:pt idx="2">
                  <c:v>1.880912807335914</c:v>
                </c:pt>
                <c:pt idx="3">
                  <c:v>2.5888543819998322</c:v>
                </c:pt>
                <c:pt idx="4">
                  <c:v>3.0433808521444914</c:v>
                </c:pt>
                <c:pt idx="5">
                  <c:v>3.2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Sheet1!$AB$21:$AB$26</c15:f>
                <c15:dlblRangeCache>
                  <c:ptCount val="6"/>
                  <c:pt idx="0">
                    <c:v>19</c:v>
                  </c:pt>
                  <c:pt idx="1">
                    <c:v>20</c:v>
                  </c:pt>
                  <c:pt idx="2">
                    <c:v>21</c:v>
                  </c:pt>
                  <c:pt idx="3">
                    <c:v>22</c:v>
                  </c:pt>
                  <c:pt idx="4">
                    <c:v>23</c:v>
                  </c:pt>
                  <c:pt idx="5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5EF3-400C-A4D0-0E9DF2A5F9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6680A1-BC3D-41C2-8485-F5DCF4AA6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D5312C-AA1E-4E3C-8857-C135D5776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86A38B-543A-4A94-81BE-6136624E6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83388C-CD31-4D47-9A30-527D93D2B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CBC8B4-7B7E-44E2-96E5-9EFA2C607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92AE02-26C1-41D1-8FF9-06A92360C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Sheet1!$AC$27:$AC$32</c:f>
              <c:numCache>
                <c:formatCode>General</c:formatCode>
                <c:ptCount val="6"/>
                <c:pt idx="0">
                  <c:v>2.6</c:v>
                </c:pt>
                <c:pt idx="1">
                  <c:v>2.4727469423673991</c:v>
                </c:pt>
                <c:pt idx="2">
                  <c:v>2.1034441853748636</c:v>
                </c:pt>
                <c:pt idx="3">
                  <c:v>1.5282416559604302</c:v>
                </c:pt>
                <c:pt idx="4">
                  <c:v>0.8034441853748634</c:v>
                </c:pt>
                <c:pt idx="5">
                  <c:v>1.592692991381206E-16</c:v>
                </c:pt>
              </c:numCache>
            </c:numRef>
          </c:xVal>
          <c:yVal>
            <c:numRef>
              <c:f>Sheet1!$AD$27:$AD$32</c:f>
              <c:numCache>
                <c:formatCode>General</c:formatCode>
                <c:ptCount val="6"/>
                <c:pt idx="0">
                  <c:v>0</c:v>
                </c:pt>
                <c:pt idx="1">
                  <c:v>0.80344418537486328</c:v>
                </c:pt>
                <c:pt idx="2">
                  <c:v>1.5282416559604302</c:v>
                </c:pt>
                <c:pt idx="3">
                  <c:v>2.1034441853748636</c:v>
                </c:pt>
                <c:pt idx="4">
                  <c:v>2.4727469423673991</c:v>
                </c:pt>
                <c:pt idx="5">
                  <c:v>2.6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Sheet1!$AB$27:$AB$32</c15:f>
                <c15:dlblRangeCache>
                  <c:ptCount val="6"/>
                  <c:pt idx="0">
                    <c:v>25</c:v>
                  </c:pt>
                  <c:pt idx="1">
                    <c:v>26</c:v>
                  </c:pt>
                  <c:pt idx="2">
                    <c:v>27</c:v>
                  </c:pt>
                  <c:pt idx="3">
                    <c:v>28</c:v>
                  </c:pt>
                  <c:pt idx="4">
                    <c:v>29</c:v>
                  </c:pt>
                  <c:pt idx="5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5EF3-400C-A4D0-0E9DF2A5F9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5C95E0-EE78-41CA-8C00-9CE463E28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EF3-400C-A4D0-0E9DF2A5F9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D62E22-6FB2-4B4F-8558-2D0E282DF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EF3-400C-A4D0-0E9DF2A5F9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90FF9E-B3BC-4451-A74C-325CF8D7F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EF3-400C-A4D0-0E9DF2A5F9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4C75B9-989D-4630-A24C-912A0532F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EF3-400C-A4D0-0E9DF2A5F9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B050D6-0BA6-47A7-BB86-DC79BB8A8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EF3-400C-A4D0-0E9DF2A5F9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57F7B1-3B38-44A0-891D-F317C6C0E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EF3-400C-A4D0-0E9DF2A5F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Sheet1!$AC$33:$AC$38</c:f>
              <c:numCache>
                <c:formatCode>General</c:formatCode>
                <c:ptCount val="6"/>
                <c:pt idx="0">
                  <c:v>2</c:v>
                </c:pt>
                <c:pt idx="1">
                  <c:v>1.9021130325903071</c:v>
                </c:pt>
                <c:pt idx="2">
                  <c:v>1.6180339887498949</c:v>
                </c:pt>
                <c:pt idx="3">
                  <c:v>1.1755705045849463</c:v>
                </c:pt>
                <c:pt idx="4">
                  <c:v>0.6180339887498949</c:v>
                </c:pt>
                <c:pt idx="5">
                  <c:v>1.22514845490862E-16</c:v>
                </c:pt>
              </c:numCache>
            </c:numRef>
          </c:xVal>
          <c:yVal>
            <c:numRef>
              <c:f>Sheet1!$AD$33:$AD$38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0.61803398874989479</c:v>
                </c:pt>
                <c:pt idx="2">
                  <c:v>1.1755705045849463</c:v>
                </c:pt>
                <c:pt idx="3">
                  <c:v>1.6180339887498949</c:v>
                </c:pt>
                <c:pt idx="4">
                  <c:v>1.9021130325903071</c:v>
                </c:pt>
                <c:pt idx="5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Sheet1!$AB$33:$AB$38</c15:f>
                <c15:dlblRangeCache>
                  <c:ptCount val="6"/>
                  <c:pt idx="0">
                    <c:v>31</c:v>
                  </c:pt>
                  <c:pt idx="1">
                    <c:v>32</c:v>
                  </c:pt>
                  <c:pt idx="2">
                    <c:v>33</c:v>
                  </c:pt>
                  <c:pt idx="3">
                    <c:v>34</c:v>
                  </c:pt>
                  <c:pt idx="4">
                    <c:v>35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D-5EF3-400C-A4D0-0E9DF2A5F9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2.9389262614623659</c:v>
                </c:pt>
                <c:pt idx="1">
                  <c:v>2.5862551100868818</c:v>
                </c:pt>
                <c:pt idx="2">
                  <c:v>1.5450849718747373</c:v>
                </c:pt>
                <c:pt idx="3">
                  <c:v>1.3596747752497689</c:v>
                </c:pt>
                <c:pt idx="4">
                  <c:v>2.9389262614623659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4.0450849718747373</c:v>
                </c:pt>
                <c:pt idx="1">
                  <c:v>3.5596747752497691</c:v>
                </c:pt>
                <c:pt idx="2">
                  <c:v>4.7552825814757673</c:v>
                </c:pt>
                <c:pt idx="3">
                  <c:v>4.1846486716986755</c:v>
                </c:pt>
                <c:pt idx="4">
                  <c:v>4.0450849718747373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5EF3-400C-A4D0-0E9DF2A5F90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Sheet1!$P$56:$P$57</c:f>
              <c:numCache>
                <c:formatCode>General</c:formatCode>
                <c:ptCount val="2"/>
                <c:pt idx="0">
                  <c:v>1.9134171618254492</c:v>
                </c:pt>
                <c:pt idx="1">
                  <c:v>-1.9134171618254492</c:v>
                </c:pt>
              </c:numCache>
            </c:numRef>
          </c:xVal>
          <c:yVal>
            <c:numRef>
              <c:f>Sheet1!$Q$56:$Q$57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5EF3-400C-A4D0-0E9DF2A5F90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Sheet1!$P$59:$P$60</c:f>
              <c:numCache>
                <c:formatCode>General</c:formatCode>
                <c:ptCount val="2"/>
                <c:pt idx="0">
                  <c:v>-1.9134171618254485</c:v>
                </c:pt>
                <c:pt idx="1">
                  <c:v>1.9134171618254485</c:v>
                </c:pt>
              </c:numCache>
            </c:numRef>
          </c:xVal>
          <c:yVal>
            <c:numRef>
              <c:f>Sheet1!$Q$59:$Q$60</c:f>
              <c:numCache>
                <c:formatCode>General</c:formatCode>
                <c:ptCount val="2"/>
                <c:pt idx="0">
                  <c:v>4.6193976625564339</c:v>
                </c:pt>
                <c:pt idx="1">
                  <c:v>-4.6193976625564339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5EF3-400C-A4D0-0E9DF2A5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8112"/>
        <c:axId val="734855200"/>
      </c:scatterChart>
      <c:valAx>
        <c:axId val="734858112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5200"/>
        <c:crosses val="autoZero"/>
        <c:crossBetween val="midCat"/>
      </c:valAx>
      <c:valAx>
        <c:axId val="73485520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25</xdr:row>
      <xdr:rowOff>202746</xdr:rowOff>
    </xdr:from>
    <xdr:to>
      <xdr:col>22</xdr:col>
      <xdr:colOff>504824</xdr:colOff>
      <xdr:row>49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B96A-28D2-406D-A1FC-5805F5ED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367393</xdr:colOff>
      <xdr:row>22</xdr:row>
      <xdr:rowOff>95250</xdr:rowOff>
    </xdr:from>
    <xdr:to>
      <xdr:col>41</xdr:col>
      <xdr:colOff>258535</xdr:colOff>
      <xdr:row>49</xdr:row>
      <xdr:rowOff>80283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6A3A0-6AE1-4CB2-980B-585AA728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C3-0C83-4C30-A1A0-0013B4B44AF7}">
  <dimension ref="A1:AE122"/>
  <sheetViews>
    <sheetView tabSelected="1" topLeftCell="H7" zoomScaleNormal="100" workbookViewId="0">
      <selection activeCell="O26" sqref="O26"/>
    </sheetView>
  </sheetViews>
  <sheetFormatPr defaultRowHeight="15" x14ac:dyDescent="0.25"/>
  <cols>
    <col min="1" max="1" width="22.28515625" style="1" customWidth="1"/>
    <col min="2" max="16384" width="9.140625" style="1"/>
  </cols>
  <sheetData>
    <row r="1" spans="1:31" x14ac:dyDescent="0.25">
      <c r="H1" s="1" t="s">
        <v>12</v>
      </c>
      <c r="I1" s="1" t="s">
        <v>16</v>
      </c>
      <c r="K1" s="1" t="s">
        <v>15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S1" s="1" t="s">
        <v>12</v>
      </c>
      <c r="T1" s="1" t="s">
        <v>16</v>
      </c>
      <c r="U1" s="1" t="s">
        <v>15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C1" s="1" t="s">
        <v>15</v>
      </c>
      <c r="AD1" s="1" t="s">
        <v>18</v>
      </c>
    </row>
    <row r="2" spans="1:31" x14ac:dyDescent="0.25"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C2" s="1">
        <v>0</v>
      </c>
      <c r="AD2" s="1">
        <v>1</v>
      </c>
    </row>
    <row r="3" spans="1:31" x14ac:dyDescent="0.25">
      <c r="A3" s="2" t="s">
        <v>0</v>
      </c>
      <c r="G3" s="1">
        <v>1</v>
      </c>
      <c r="H3" s="1">
        <v>0</v>
      </c>
      <c r="I3" s="1">
        <v>5</v>
      </c>
      <c r="J3" s="1">
        <v>1</v>
      </c>
      <c r="K3" s="4">
        <f t="shared" ref="K3:K22" si="0">I3*COS(H3)</f>
        <v>5</v>
      </c>
      <c r="L3" s="4">
        <f t="shared" ref="L3:L22" si="1">($T3-K$2*$D$15)*SIN($S3)</f>
        <v>0</v>
      </c>
      <c r="R3" s="1">
        <v>1</v>
      </c>
      <c r="S3" s="1">
        <v>0</v>
      </c>
      <c r="T3" s="1">
        <v>5</v>
      </c>
      <c r="AB3" s="1">
        <v>1</v>
      </c>
      <c r="AC3" s="4">
        <f>K3</f>
        <v>5</v>
      </c>
      <c r="AD3" s="4">
        <f t="shared" ref="AD3:AD8" si="2">($T3-AC$2*$D$15)*SIN($S3)</f>
        <v>0</v>
      </c>
      <c r="AE3" s="8"/>
    </row>
    <row r="4" spans="1:31" x14ac:dyDescent="0.25">
      <c r="B4" s="1" t="s">
        <v>1</v>
      </c>
      <c r="C4" s="1" t="s">
        <v>3</v>
      </c>
      <c r="D4" s="1">
        <v>5</v>
      </c>
      <c r="G4" s="1">
        <f t="shared" ref="G4:G22" si="3">G3+1</f>
        <v>2</v>
      </c>
      <c r="H4" s="1">
        <f>IF(H3+$D$12&gt;2*PI(),"",H3+$D$12)</f>
        <v>0.31415926535897931</v>
      </c>
      <c r="I4" s="1">
        <f t="shared" ref="I4:I22" si="4">IF(H4="","",I3)</f>
        <v>5</v>
      </c>
      <c r="J4" s="1">
        <v>2</v>
      </c>
      <c r="K4" s="4">
        <f t="shared" si="0"/>
        <v>4.7552825814757673</v>
      </c>
      <c r="L4" s="4">
        <f t="shared" si="1"/>
        <v>1.545084971874737</v>
      </c>
      <c r="R4" s="1">
        <f t="shared" ref="R4:R22" si="5">R3+1</f>
        <v>2</v>
      </c>
      <c r="S4" s="1">
        <f>IF(S3+$D$12&gt;2*PI(),"",S3+$D$12)</f>
        <v>0.31415926535897931</v>
      </c>
      <c r="T4" s="1">
        <f t="shared" ref="T4:T22" si="6">IF(S4="","",T3)</f>
        <v>5</v>
      </c>
      <c r="AB4" s="1">
        <v>2</v>
      </c>
      <c r="AC4" s="4">
        <f t="shared" ref="AC4:AC8" si="7">K4</f>
        <v>4.7552825814757673</v>
      </c>
      <c r="AD4" s="4">
        <f t="shared" si="2"/>
        <v>1.545084971874737</v>
      </c>
      <c r="AE4" s="9"/>
    </row>
    <row r="5" spans="1:31" x14ac:dyDescent="0.25">
      <c r="B5" s="1" t="s">
        <v>2</v>
      </c>
      <c r="C5" s="1" t="s">
        <v>3</v>
      </c>
      <c r="D5" s="1">
        <v>2</v>
      </c>
      <c r="G5" s="1">
        <f t="shared" si="3"/>
        <v>3</v>
      </c>
      <c r="H5" s="1">
        <f t="shared" ref="H5:H22" si="8">IFERROR(IF(H4+$D$12&gt;2*PI()-$D$12,"",H4+$D$12),"")</f>
        <v>0.62831853071795862</v>
      </c>
      <c r="I5" s="1">
        <f t="shared" si="4"/>
        <v>5</v>
      </c>
      <c r="J5" s="1">
        <v>3</v>
      </c>
      <c r="K5" s="1">
        <f t="shared" si="0"/>
        <v>4.0450849718747373</v>
      </c>
      <c r="L5" s="1">
        <f t="shared" si="1"/>
        <v>2.9389262614623659</v>
      </c>
      <c r="R5" s="1">
        <f t="shared" si="5"/>
        <v>3</v>
      </c>
      <c r="S5" s="1">
        <f t="shared" ref="S5:S22" si="9">IFERROR(IF(S4+$D$12&gt;2*PI()-$D$12,"",S4+$D$12),"")</f>
        <v>0.62831853071795862</v>
      </c>
      <c r="T5" s="1">
        <f t="shared" si="6"/>
        <v>5</v>
      </c>
      <c r="AB5" s="1">
        <v>3</v>
      </c>
      <c r="AC5" s="4">
        <f t="shared" si="7"/>
        <v>4.0450849718747373</v>
      </c>
      <c r="AD5" s="1">
        <f t="shared" si="2"/>
        <v>2.9389262614623659</v>
      </c>
      <c r="AE5" s="9"/>
    </row>
    <row r="6" spans="1:31" x14ac:dyDescent="0.25">
      <c r="B6" s="1" t="s">
        <v>11</v>
      </c>
      <c r="C6" s="1" t="s">
        <v>3</v>
      </c>
      <c r="D6" s="1">
        <v>20</v>
      </c>
      <c r="G6" s="1">
        <f t="shared" si="3"/>
        <v>4</v>
      </c>
      <c r="H6" s="1">
        <f t="shared" si="8"/>
        <v>0.94247779607693793</v>
      </c>
      <c r="I6" s="1">
        <f t="shared" si="4"/>
        <v>5</v>
      </c>
      <c r="J6" s="1">
        <v>4</v>
      </c>
      <c r="K6" s="1">
        <f t="shared" si="0"/>
        <v>2.9389262614623659</v>
      </c>
      <c r="L6" s="1">
        <f t="shared" si="1"/>
        <v>4.0450849718747373</v>
      </c>
      <c r="R6" s="1">
        <f t="shared" si="5"/>
        <v>4</v>
      </c>
      <c r="S6" s="1">
        <f t="shared" si="9"/>
        <v>0.94247779607693793</v>
      </c>
      <c r="T6" s="1">
        <f t="shared" si="6"/>
        <v>5</v>
      </c>
      <c r="AB6" s="1">
        <v>4</v>
      </c>
      <c r="AC6" s="4">
        <f t="shared" si="7"/>
        <v>2.9389262614623659</v>
      </c>
      <c r="AD6" s="1">
        <f t="shared" si="2"/>
        <v>4.0450849718747373</v>
      </c>
      <c r="AE6" s="9"/>
    </row>
    <row r="7" spans="1:31" x14ac:dyDescent="0.25">
      <c r="G7" s="1">
        <f t="shared" si="3"/>
        <v>5</v>
      </c>
      <c r="H7" s="1">
        <f t="shared" si="8"/>
        <v>1.2566370614359172</v>
      </c>
      <c r="I7" s="1">
        <f t="shared" si="4"/>
        <v>5</v>
      </c>
      <c r="J7" s="1">
        <v>5</v>
      </c>
      <c r="K7" s="1">
        <f t="shared" si="0"/>
        <v>1.5450849718747373</v>
      </c>
      <c r="L7" s="1">
        <f t="shared" si="1"/>
        <v>4.7552825814757673</v>
      </c>
      <c r="R7" s="1">
        <f t="shared" si="5"/>
        <v>5</v>
      </c>
      <c r="S7" s="1">
        <f t="shared" si="9"/>
        <v>1.2566370614359172</v>
      </c>
      <c r="T7" s="1">
        <f t="shared" si="6"/>
        <v>5</v>
      </c>
      <c r="AB7" s="1">
        <v>5</v>
      </c>
      <c r="AC7" s="4">
        <f t="shared" si="7"/>
        <v>1.5450849718747373</v>
      </c>
      <c r="AD7" s="1">
        <f t="shared" si="2"/>
        <v>4.7552825814757673</v>
      </c>
      <c r="AE7" s="9"/>
    </row>
    <row r="8" spans="1:31" ht="15.75" thickBot="1" x14ac:dyDescent="0.3">
      <c r="B8" s="1" t="s">
        <v>6</v>
      </c>
      <c r="G8" s="1">
        <f t="shared" si="3"/>
        <v>6</v>
      </c>
      <c r="H8" s="1">
        <f t="shared" si="8"/>
        <v>1.5707963267948966</v>
      </c>
      <c r="I8" s="1">
        <f t="shared" si="4"/>
        <v>5</v>
      </c>
      <c r="J8" s="1">
        <v>6</v>
      </c>
      <c r="K8" s="1">
        <f t="shared" si="0"/>
        <v>3.06287113727155E-16</v>
      </c>
      <c r="L8" s="1">
        <f t="shared" si="1"/>
        <v>5</v>
      </c>
      <c r="M8" s="1">
        <f>(K8-K7)*1000</f>
        <v>-1545.084971874737</v>
      </c>
      <c r="R8" s="1">
        <f t="shared" si="5"/>
        <v>6</v>
      </c>
      <c r="S8" s="1">
        <f t="shared" si="9"/>
        <v>1.5707963267948966</v>
      </c>
      <c r="T8" s="1">
        <f t="shared" si="6"/>
        <v>5</v>
      </c>
      <c r="AB8" s="1">
        <v>6</v>
      </c>
      <c r="AC8" s="4">
        <f t="shared" si="7"/>
        <v>3.06287113727155E-16</v>
      </c>
      <c r="AD8" s="1">
        <f t="shared" si="2"/>
        <v>5</v>
      </c>
      <c r="AE8" s="10"/>
    </row>
    <row r="9" spans="1:31" ht="15.75" thickTop="1" x14ac:dyDescent="0.25">
      <c r="A9" s="1" t="s">
        <v>7</v>
      </c>
      <c r="B9" s="1" t="s">
        <v>4</v>
      </c>
      <c r="C9" s="1" t="s">
        <v>3</v>
      </c>
      <c r="D9" s="1">
        <v>5</v>
      </c>
      <c r="G9" s="1">
        <f t="shared" si="3"/>
        <v>7</v>
      </c>
      <c r="H9" s="1">
        <f t="shared" si="8"/>
        <v>1.8849555921538759</v>
      </c>
      <c r="I9" s="1">
        <f t="shared" si="4"/>
        <v>5</v>
      </c>
      <c r="J9" s="1">
        <v>7</v>
      </c>
      <c r="K9" s="1">
        <f t="shared" si="0"/>
        <v>-1.5450849718747368</v>
      </c>
      <c r="L9" s="1">
        <f t="shared" si="1"/>
        <v>4.7552825814757682</v>
      </c>
      <c r="R9" s="1">
        <f t="shared" si="5"/>
        <v>7</v>
      </c>
      <c r="S9" s="1">
        <f t="shared" si="9"/>
        <v>1.8849555921538759</v>
      </c>
      <c r="T9" s="1">
        <f t="shared" si="6"/>
        <v>5</v>
      </c>
      <c r="AB9" s="1">
        <v>7</v>
      </c>
      <c r="AC9" s="1">
        <f>K23</f>
        <v>4.4000000000000004</v>
      </c>
      <c r="AD9" s="1">
        <f>L23</f>
        <v>0</v>
      </c>
      <c r="AE9" s="8"/>
    </row>
    <row r="10" spans="1:31" x14ac:dyDescent="0.25">
      <c r="A10" s="1" t="s">
        <v>8</v>
      </c>
      <c r="B10" s="1" t="s">
        <v>5</v>
      </c>
      <c r="C10" s="1" t="s">
        <v>3</v>
      </c>
      <c r="D10" s="1">
        <v>20</v>
      </c>
      <c r="G10" s="1">
        <f t="shared" si="3"/>
        <v>8</v>
      </c>
      <c r="H10" s="1">
        <f t="shared" si="8"/>
        <v>2.1991148575128552</v>
      </c>
      <c r="I10" s="1">
        <f t="shared" si="4"/>
        <v>5</v>
      </c>
      <c r="J10" s="1">
        <v>8</v>
      </c>
      <c r="K10" s="1">
        <f t="shared" si="0"/>
        <v>-2.938926261462365</v>
      </c>
      <c r="L10" s="1">
        <f t="shared" si="1"/>
        <v>4.0450849718747373</v>
      </c>
      <c r="R10" s="1">
        <f t="shared" si="5"/>
        <v>8</v>
      </c>
      <c r="S10" s="1">
        <f t="shared" si="9"/>
        <v>2.1991148575128552</v>
      </c>
      <c r="T10" s="1">
        <f t="shared" si="6"/>
        <v>5</v>
      </c>
      <c r="AB10" s="1">
        <v>8</v>
      </c>
      <c r="AC10" s="1">
        <f t="shared" ref="AC10:AD14" si="10">K24</f>
        <v>4.1846486716986755</v>
      </c>
      <c r="AD10" s="1">
        <f t="shared" si="10"/>
        <v>1.3596747752497687</v>
      </c>
      <c r="AE10" s="9"/>
    </row>
    <row r="11" spans="1:31" x14ac:dyDescent="0.25">
      <c r="G11" s="1">
        <f t="shared" si="3"/>
        <v>9</v>
      </c>
      <c r="H11" s="1">
        <f t="shared" si="8"/>
        <v>2.5132741228718345</v>
      </c>
      <c r="I11" s="1">
        <f t="shared" si="4"/>
        <v>5</v>
      </c>
      <c r="J11" s="1">
        <v>9</v>
      </c>
      <c r="K11" s="1">
        <f t="shared" si="0"/>
        <v>-4.0450849718747364</v>
      </c>
      <c r="L11" s="1">
        <f t="shared" si="1"/>
        <v>2.9389262614623664</v>
      </c>
      <c r="R11" s="1">
        <f t="shared" si="5"/>
        <v>9</v>
      </c>
      <c r="S11" s="1">
        <f t="shared" si="9"/>
        <v>2.5132741228718345</v>
      </c>
      <c r="T11" s="1">
        <f t="shared" si="6"/>
        <v>5</v>
      </c>
      <c r="AB11" s="1">
        <v>9</v>
      </c>
      <c r="AC11" s="1">
        <f t="shared" si="10"/>
        <v>3.5596747752497691</v>
      </c>
      <c r="AD11" s="1">
        <f t="shared" si="10"/>
        <v>2.5862551100868818</v>
      </c>
      <c r="AE11" s="9"/>
    </row>
    <row r="12" spans="1:31" x14ac:dyDescent="0.25">
      <c r="B12" s="1" t="s">
        <v>9</v>
      </c>
      <c r="C12" s="1" t="s">
        <v>3</v>
      </c>
      <c r="D12" s="1">
        <f>2*PI()/D10</f>
        <v>0.31415926535897931</v>
      </c>
      <c r="E12" s="1" t="s">
        <v>10</v>
      </c>
      <c r="G12" s="1">
        <f t="shared" si="3"/>
        <v>10</v>
      </c>
      <c r="H12" s="1">
        <f t="shared" si="8"/>
        <v>2.8274333882308138</v>
      </c>
      <c r="I12" s="1">
        <f t="shared" si="4"/>
        <v>5</v>
      </c>
      <c r="J12" s="1">
        <v>10</v>
      </c>
      <c r="K12" s="1">
        <f t="shared" si="0"/>
        <v>-4.7552825814757673</v>
      </c>
      <c r="L12" s="1">
        <f t="shared" si="1"/>
        <v>1.5450849718747375</v>
      </c>
      <c r="R12" s="1">
        <f t="shared" si="5"/>
        <v>10</v>
      </c>
      <c r="S12" s="1">
        <f t="shared" si="9"/>
        <v>2.8274333882308138</v>
      </c>
      <c r="T12" s="1">
        <f t="shared" si="6"/>
        <v>5</v>
      </c>
      <c r="AB12" s="1">
        <v>10</v>
      </c>
      <c r="AC12" s="1">
        <f t="shared" si="10"/>
        <v>2.5862551100868818</v>
      </c>
      <c r="AD12" s="1">
        <f t="shared" si="10"/>
        <v>3.5596747752497691</v>
      </c>
      <c r="AE12" s="9"/>
    </row>
    <row r="13" spans="1:31" x14ac:dyDescent="0.25">
      <c r="G13" s="1">
        <f t="shared" si="3"/>
        <v>11</v>
      </c>
      <c r="H13" s="1">
        <f t="shared" si="8"/>
        <v>3.1415926535897931</v>
      </c>
      <c r="I13" s="1">
        <f t="shared" si="4"/>
        <v>5</v>
      </c>
      <c r="J13" s="1">
        <v>11</v>
      </c>
      <c r="K13" s="1">
        <f t="shared" si="0"/>
        <v>-5</v>
      </c>
      <c r="L13" s="1">
        <f t="shared" si="1"/>
        <v>6.1257422745431001E-16</v>
      </c>
      <c r="R13" s="1">
        <f t="shared" si="5"/>
        <v>11</v>
      </c>
      <c r="S13" s="1">
        <f t="shared" si="9"/>
        <v>3.1415926535897931</v>
      </c>
      <c r="T13" s="1">
        <f t="shared" si="6"/>
        <v>5</v>
      </c>
      <c r="AB13" s="1">
        <v>11</v>
      </c>
      <c r="AC13" s="1">
        <f t="shared" si="10"/>
        <v>1.3596747752497689</v>
      </c>
      <c r="AD13" s="1">
        <f t="shared" si="10"/>
        <v>4.1846486716986755</v>
      </c>
      <c r="AE13" s="9"/>
    </row>
    <row r="14" spans="1:31" ht="15.75" thickBot="1" x14ac:dyDescent="0.3">
      <c r="B14" s="1" t="s">
        <v>13</v>
      </c>
      <c r="C14" s="1" t="s">
        <v>3</v>
      </c>
      <c r="D14" s="1">
        <f>D4-D5</f>
        <v>3</v>
      </c>
      <c r="G14" s="1">
        <f t="shared" si="3"/>
        <v>12</v>
      </c>
      <c r="H14" s="1">
        <f t="shared" si="8"/>
        <v>3.4557519189487724</v>
      </c>
      <c r="I14" s="1">
        <f t="shared" si="4"/>
        <v>5</v>
      </c>
      <c r="J14" s="1">
        <v>12</v>
      </c>
      <c r="K14" s="1">
        <f t="shared" si="0"/>
        <v>-4.7552825814757682</v>
      </c>
      <c r="L14" s="1">
        <f t="shared" si="1"/>
        <v>-1.5450849718747364</v>
      </c>
      <c r="R14" s="1">
        <f t="shared" si="5"/>
        <v>12</v>
      </c>
      <c r="S14" s="1">
        <f t="shared" si="9"/>
        <v>3.4557519189487724</v>
      </c>
      <c r="T14" s="1">
        <f t="shared" si="6"/>
        <v>5</v>
      </c>
      <c r="AB14" s="1">
        <v>12</v>
      </c>
      <c r="AC14" s="1">
        <f t="shared" si="10"/>
        <v>2.695326600798964E-16</v>
      </c>
      <c r="AD14" s="1">
        <f t="shared" si="10"/>
        <v>4.4000000000000004</v>
      </c>
      <c r="AE14" s="10"/>
    </row>
    <row r="15" spans="1:31" ht="15.75" thickTop="1" x14ac:dyDescent="0.25">
      <c r="B15" s="1" t="s">
        <v>17</v>
      </c>
      <c r="C15" s="1" t="s">
        <v>3</v>
      </c>
      <c r="D15" s="1">
        <f>D14/D9</f>
        <v>0.6</v>
      </c>
      <c r="G15" s="1">
        <f t="shared" si="3"/>
        <v>13</v>
      </c>
      <c r="H15" s="1">
        <f t="shared" si="8"/>
        <v>3.7699111843077517</v>
      </c>
      <c r="I15" s="1">
        <f t="shared" si="4"/>
        <v>5</v>
      </c>
      <c r="J15" s="1">
        <v>13</v>
      </c>
      <c r="K15" s="1">
        <f t="shared" si="0"/>
        <v>-4.0450849718747381</v>
      </c>
      <c r="L15" s="1">
        <f t="shared" si="1"/>
        <v>-2.938926261462365</v>
      </c>
      <c r="R15" s="1">
        <f t="shared" si="5"/>
        <v>13</v>
      </c>
      <c r="S15" s="1">
        <f t="shared" si="9"/>
        <v>3.7699111843077517</v>
      </c>
      <c r="T15" s="1">
        <f t="shared" si="6"/>
        <v>5</v>
      </c>
      <c r="AB15" s="1">
        <v>13</v>
      </c>
      <c r="AC15" s="1">
        <f>K43</f>
        <v>3.8</v>
      </c>
      <c r="AD15" s="1">
        <f>L43</f>
        <v>0</v>
      </c>
      <c r="AE15" s="8"/>
    </row>
    <row r="16" spans="1:31" x14ac:dyDescent="0.25">
      <c r="G16" s="1">
        <f t="shared" si="3"/>
        <v>14</v>
      </c>
      <c r="H16" s="1">
        <f t="shared" si="8"/>
        <v>4.0840704496667311</v>
      </c>
      <c r="I16" s="1">
        <f t="shared" si="4"/>
        <v>5</v>
      </c>
      <c r="J16" s="1">
        <v>14</v>
      </c>
      <c r="K16" s="1">
        <f t="shared" si="0"/>
        <v>-2.9389262614623664</v>
      </c>
      <c r="L16" s="1">
        <f t="shared" si="1"/>
        <v>-4.0450849718747364</v>
      </c>
      <c r="R16" s="1">
        <f t="shared" si="5"/>
        <v>14</v>
      </c>
      <c r="S16" s="1">
        <f t="shared" si="9"/>
        <v>4.0840704496667311</v>
      </c>
      <c r="T16" s="1">
        <f t="shared" si="6"/>
        <v>5</v>
      </c>
      <c r="AB16" s="1">
        <v>14</v>
      </c>
      <c r="AC16" s="1">
        <f t="shared" ref="AC16:AD20" si="11">K44</f>
        <v>3.6140147619215832</v>
      </c>
      <c r="AD16" s="1">
        <f t="shared" si="11"/>
        <v>1.1742645786248</v>
      </c>
      <c r="AE16" s="9"/>
    </row>
    <row r="17" spans="2:31" x14ac:dyDescent="0.25">
      <c r="B17" s="3" t="s">
        <v>14</v>
      </c>
      <c r="C17" s="1" t="s">
        <v>3</v>
      </c>
      <c r="D17" s="1">
        <f>D9+1</f>
        <v>6</v>
      </c>
      <c r="G17" s="1">
        <f t="shared" si="3"/>
        <v>15</v>
      </c>
      <c r="H17" s="1">
        <f t="shared" si="8"/>
        <v>4.3982297150257104</v>
      </c>
      <c r="I17" s="1">
        <f t="shared" si="4"/>
        <v>5</v>
      </c>
      <c r="J17" s="1">
        <v>15</v>
      </c>
      <c r="K17" s="1">
        <f t="shared" si="0"/>
        <v>-1.5450849718747377</v>
      </c>
      <c r="L17" s="1">
        <f t="shared" si="1"/>
        <v>-4.7552825814757673</v>
      </c>
      <c r="R17" s="1">
        <f t="shared" si="5"/>
        <v>15</v>
      </c>
      <c r="S17" s="1">
        <f t="shared" si="9"/>
        <v>4.3982297150257104</v>
      </c>
      <c r="T17" s="1">
        <f t="shared" si="6"/>
        <v>5</v>
      </c>
      <c r="AB17" s="1">
        <v>15</v>
      </c>
      <c r="AC17" s="1">
        <f t="shared" si="11"/>
        <v>3.0742645786248</v>
      </c>
      <c r="AD17" s="1">
        <f t="shared" si="11"/>
        <v>2.2335839587113977</v>
      </c>
      <c r="AE17" s="9"/>
    </row>
    <row r="18" spans="2:31" x14ac:dyDescent="0.25">
      <c r="D18" s="1">
        <f>D17*D10</f>
        <v>120</v>
      </c>
      <c r="G18" s="1">
        <f t="shared" si="3"/>
        <v>16</v>
      </c>
      <c r="H18" s="1">
        <f t="shared" si="8"/>
        <v>4.7123889803846897</v>
      </c>
      <c r="I18" s="1">
        <f t="shared" si="4"/>
        <v>5</v>
      </c>
      <c r="J18" s="1">
        <v>16</v>
      </c>
      <c r="K18" s="1">
        <f t="shared" si="0"/>
        <v>-9.1886134118146501E-16</v>
      </c>
      <c r="L18" s="1">
        <f t="shared" si="1"/>
        <v>-5</v>
      </c>
      <c r="O18" s="1">
        <f>1000*1.5451/2</f>
        <v>772.55</v>
      </c>
      <c r="R18" s="1">
        <f t="shared" si="5"/>
        <v>16</v>
      </c>
      <c r="S18" s="1">
        <f t="shared" si="9"/>
        <v>4.7123889803846897</v>
      </c>
      <c r="T18" s="1">
        <f t="shared" si="6"/>
        <v>5</v>
      </c>
      <c r="AB18" s="1">
        <v>16</v>
      </c>
      <c r="AC18" s="1">
        <f t="shared" si="11"/>
        <v>2.2335839587113977</v>
      </c>
      <c r="AD18" s="1">
        <f t="shared" si="11"/>
        <v>3.0742645786248</v>
      </c>
      <c r="AE18" s="9"/>
    </row>
    <row r="19" spans="2:31" x14ac:dyDescent="0.25">
      <c r="G19" s="1">
        <f t="shared" si="3"/>
        <v>17</v>
      </c>
      <c r="H19" s="1">
        <f t="shared" si="8"/>
        <v>5.026548245743669</v>
      </c>
      <c r="I19" s="1">
        <f t="shared" si="4"/>
        <v>5</v>
      </c>
      <c r="J19" s="1">
        <v>17</v>
      </c>
      <c r="K19" s="1">
        <f t="shared" si="0"/>
        <v>1.5450849718747361</v>
      </c>
      <c r="L19" s="1">
        <f t="shared" si="1"/>
        <v>-4.7552825814757682</v>
      </c>
      <c r="R19" s="1">
        <f t="shared" si="5"/>
        <v>17</v>
      </c>
      <c r="S19" s="1">
        <f t="shared" si="9"/>
        <v>5.026548245743669</v>
      </c>
      <c r="T19" s="1">
        <f t="shared" si="6"/>
        <v>5</v>
      </c>
      <c r="AB19" s="1">
        <v>17</v>
      </c>
      <c r="AC19" s="1">
        <f t="shared" si="11"/>
        <v>1.1742645786248003</v>
      </c>
      <c r="AD19" s="1">
        <f t="shared" si="11"/>
        <v>3.6140147619215832</v>
      </c>
      <c r="AE19" s="9"/>
    </row>
    <row r="20" spans="2:31" ht="15.75" thickBot="1" x14ac:dyDescent="0.3">
      <c r="B20" s="1">
        <f>SQRT((C22-C20)^2+(D22-D20)^2)</f>
        <v>1.5643446504023086</v>
      </c>
      <c r="C20" s="1">
        <f>K6</f>
        <v>2.9389262614623659</v>
      </c>
      <c r="D20" s="1">
        <f>L6</f>
        <v>4.0450849718747373</v>
      </c>
      <c r="G20" s="1">
        <f t="shared" si="3"/>
        <v>18</v>
      </c>
      <c r="H20" s="1">
        <f t="shared" si="8"/>
        <v>5.3407075111026483</v>
      </c>
      <c r="I20" s="1">
        <f t="shared" si="4"/>
        <v>5</v>
      </c>
      <c r="J20" s="1">
        <v>18</v>
      </c>
      <c r="K20" s="1">
        <f t="shared" si="0"/>
        <v>2.9389262614623646</v>
      </c>
      <c r="L20" s="1">
        <f t="shared" si="1"/>
        <v>-4.0450849718747381</v>
      </c>
      <c r="O20" s="1">
        <f>1.0255*1000</f>
        <v>1025.5</v>
      </c>
      <c r="R20" s="1">
        <f t="shared" si="5"/>
        <v>18</v>
      </c>
      <c r="S20" s="1">
        <f t="shared" si="9"/>
        <v>5.3407075111026483</v>
      </c>
      <c r="T20" s="1">
        <f t="shared" si="6"/>
        <v>5</v>
      </c>
      <c r="AB20" s="1">
        <v>18</v>
      </c>
      <c r="AC20" s="1">
        <f t="shared" si="11"/>
        <v>2.327782064326378E-16</v>
      </c>
      <c r="AD20" s="1">
        <f t="shared" si="11"/>
        <v>3.8</v>
      </c>
      <c r="AE20" s="10"/>
    </row>
    <row r="21" spans="2:31" ht="15.75" thickTop="1" x14ac:dyDescent="0.25">
      <c r="C21" s="1">
        <f>K26</f>
        <v>2.5862551100868818</v>
      </c>
      <c r="D21" s="1">
        <f>L26</f>
        <v>3.5596747752497691</v>
      </c>
      <c r="G21" s="1">
        <f t="shared" si="3"/>
        <v>19</v>
      </c>
      <c r="H21" s="1">
        <f t="shared" si="8"/>
        <v>5.6548667764616276</v>
      </c>
      <c r="I21" s="1">
        <f t="shared" si="4"/>
        <v>5</v>
      </c>
      <c r="J21" s="1">
        <v>19</v>
      </c>
      <c r="K21" s="1">
        <f t="shared" si="0"/>
        <v>4.0450849718747364</v>
      </c>
      <c r="L21" s="1">
        <f t="shared" si="1"/>
        <v>-2.9389262614623668</v>
      </c>
      <c r="O21" s="1">
        <f>476.94+277</f>
        <v>753.94</v>
      </c>
      <c r="R21" s="1">
        <f t="shared" si="5"/>
        <v>19</v>
      </c>
      <c r="S21" s="1">
        <f t="shared" si="9"/>
        <v>5.6548667764616276</v>
      </c>
      <c r="T21" s="1">
        <f t="shared" si="6"/>
        <v>5</v>
      </c>
      <c r="AB21" s="1">
        <v>19</v>
      </c>
      <c r="AC21" s="1">
        <f>K63</f>
        <v>3.2</v>
      </c>
      <c r="AD21" s="1">
        <f>L63</f>
        <v>0</v>
      </c>
      <c r="AE21" s="8"/>
    </row>
    <row r="22" spans="2:31" x14ac:dyDescent="0.25">
      <c r="C22" s="1">
        <f>K7</f>
        <v>1.5450849718747373</v>
      </c>
      <c r="D22" s="1">
        <f>L7</f>
        <v>4.7552825814757673</v>
      </c>
      <c r="E22" s="1">
        <f>C20-C22</f>
        <v>1.3938412895876287</v>
      </c>
      <c r="G22" s="1">
        <f t="shared" si="3"/>
        <v>20</v>
      </c>
      <c r="H22" s="1">
        <f t="shared" si="8"/>
        <v>5.9690260418206069</v>
      </c>
      <c r="I22" s="1">
        <f t="shared" si="4"/>
        <v>5</v>
      </c>
      <c r="J22" s="1">
        <v>20</v>
      </c>
      <c r="K22" s="1">
        <f t="shared" si="0"/>
        <v>4.7552825814757673</v>
      </c>
      <c r="L22" s="1">
        <f t="shared" si="1"/>
        <v>-1.5450849718747381</v>
      </c>
      <c r="N22" s="1">
        <f>1398*(1.5643-1.398/2)/1.5643</f>
        <v>773.31036246244344</v>
      </c>
      <c r="O22" s="1">
        <f>99+171</f>
        <v>270</v>
      </c>
      <c r="R22" s="1">
        <f t="shared" si="5"/>
        <v>20</v>
      </c>
      <c r="S22" s="1">
        <f t="shared" si="9"/>
        <v>5.9690260418206069</v>
      </c>
      <c r="T22" s="1">
        <f t="shared" si="6"/>
        <v>5</v>
      </c>
      <c r="AB22" s="1">
        <v>20</v>
      </c>
      <c r="AC22" s="1">
        <f t="shared" ref="AC22:AD26" si="12">K64</f>
        <v>3.0433808521444914</v>
      </c>
      <c r="AD22" s="1">
        <f t="shared" si="12"/>
        <v>0.98885438199983167</v>
      </c>
      <c r="AE22" s="9"/>
    </row>
    <row r="23" spans="2:31" x14ac:dyDescent="0.25">
      <c r="C23" s="1">
        <f>K27</f>
        <v>1.3596747752497689</v>
      </c>
      <c r="D23" s="1">
        <f>L27</f>
        <v>4.1846486716986755</v>
      </c>
      <c r="J23" s="1">
        <v>21</v>
      </c>
      <c r="K23" s="5">
        <f t="shared" ref="K23:K42" si="13">($I3-L$2*$D$15)*COS($H3)</f>
        <v>4.4000000000000004</v>
      </c>
      <c r="L23" s="5">
        <f t="shared" ref="L23:L42" si="14">($T3-L$2*$D$15)*SIN($S3)</f>
        <v>0</v>
      </c>
      <c r="N23" s="1">
        <f>1389-N22</f>
        <v>615.68963753755656</v>
      </c>
      <c r="O23" s="1">
        <f>1000*1.0255</f>
        <v>1025.5</v>
      </c>
      <c r="AB23" s="1">
        <v>21</v>
      </c>
      <c r="AC23" s="1">
        <f t="shared" si="12"/>
        <v>2.5888543819998322</v>
      </c>
      <c r="AD23" s="1">
        <f t="shared" si="12"/>
        <v>1.880912807335914</v>
      </c>
      <c r="AE23" s="9"/>
    </row>
    <row r="24" spans="2:31" x14ac:dyDescent="0.25">
      <c r="C24" s="1">
        <f>C20</f>
        <v>2.9389262614623659</v>
      </c>
      <c r="D24" s="1">
        <f>D20</f>
        <v>4.0450849718747373</v>
      </c>
      <c r="J24" s="1">
        <v>22</v>
      </c>
      <c r="K24" s="5">
        <f t="shared" si="13"/>
        <v>4.1846486716986755</v>
      </c>
      <c r="L24" s="5">
        <f t="shared" si="14"/>
        <v>1.3596747752497687</v>
      </c>
      <c r="O24" s="1">
        <f>727+423</f>
        <v>1150</v>
      </c>
      <c r="AB24" s="1">
        <v>22</v>
      </c>
      <c r="AC24" s="1">
        <f t="shared" si="12"/>
        <v>1.880912807335914</v>
      </c>
      <c r="AD24" s="1">
        <f t="shared" si="12"/>
        <v>2.5888543819998322</v>
      </c>
      <c r="AE24" s="9"/>
    </row>
    <row r="25" spans="2:31" x14ac:dyDescent="0.25">
      <c r="J25" s="1">
        <v>23</v>
      </c>
      <c r="K25" s="1">
        <f t="shared" si="13"/>
        <v>3.5596747752497691</v>
      </c>
      <c r="L25" s="1">
        <f t="shared" si="14"/>
        <v>2.5862551100868818</v>
      </c>
      <c r="O25" s="1">
        <f>782+782</f>
        <v>1564</v>
      </c>
      <c r="AB25" s="1">
        <v>23</v>
      </c>
      <c r="AC25" s="1">
        <f t="shared" si="12"/>
        <v>0.98885438199983189</v>
      </c>
      <c r="AD25" s="1">
        <f t="shared" si="12"/>
        <v>3.0433808521444914</v>
      </c>
      <c r="AE25" s="9"/>
    </row>
    <row r="26" spans="2:31" ht="15.75" thickBot="1" x14ac:dyDescent="0.3">
      <c r="J26" s="1">
        <v>24</v>
      </c>
      <c r="K26" s="1">
        <f t="shared" si="13"/>
        <v>2.5862551100868818</v>
      </c>
      <c r="L26" s="1">
        <f t="shared" si="14"/>
        <v>3.5596747752497691</v>
      </c>
      <c r="AB26" s="1">
        <v>24</v>
      </c>
      <c r="AC26" s="1">
        <f t="shared" si="12"/>
        <v>1.960237527853792E-16</v>
      </c>
      <c r="AD26" s="1">
        <f t="shared" si="12"/>
        <v>3.2</v>
      </c>
      <c r="AE26" s="10"/>
    </row>
    <row r="27" spans="2:31" ht="15.75" thickTop="1" x14ac:dyDescent="0.25">
      <c r="J27" s="1">
        <v>25</v>
      </c>
      <c r="K27" s="1">
        <f t="shared" si="13"/>
        <v>1.3596747752497689</v>
      </c>
      <c r="L27" s="1">
        <f t="shared" si="14"/>
        <v>4.1846486716986755</v>
      </c>
      <c r="AB27" s="1">
        <v>25</v>
      </c>
      <c r="AC27" s="1">
        <f>K83</f>
        <v>2.6</v>
      </c>
      <c r="AD27" s="1">
        <f>L83</f>
        <v>0</v>
      </c>
      <c r="AE27" s="8"/>
    </row>
    <row r="28" spans="2:31" x14ac:dyDescent="0.25">
      <c r="J28" s="1">
        <v>26</v>
      </c>
      <c r="K28" s="1">
        <f t="shared" si="13"/>
        <v>2.695326600798964E-16</v>
      </c>
      <c r="L28" s="1">
        <f t="shared" si="14"/>
        <v>4.4000000000000004</v>
      </c>
      <c r="AB28" s="1">
        <v>26</v>
      </c>
      <c r="AC28" s="1">
        <f t="shared" ref="AC28:AD32" si="15">K84</f>
        <v>2.4727469423673991</v>
      </c>
      <c r="AD28" s="1">
        <f t="shared" si="15"/>
        <v>0.80344418537486328</v>
      </c>
      <c r="AE28" s="9"/>
    </row>
    <row r="29" spans="2:31" x14ac:dyDescent="0.25">
      <c r="J29" s="1">
        <v>27</v>
      </c>
      <c r="K29" s="1">
        <f t="shared" si="13"/>
        <v>-1.3596747752497684</v>
      </c>
      <c r="L29" s="1">
        <f t="shared" si="14"/>
        <v>4.1846486716986764</v>
      </c>
      <c r="AB29" s="1">
        <v>27</v>
      </c>
      <c r="AC29" s="1">
        <f t="shared" si="15"/>
        <v>2.1034441853748636</v>
      </c>
      <c r="AD29" s="1">
        <f t="shared" si="15"/>
        <v>1.5282416559604302</v>
      </c>
      <c r="AE29" s="9"/>
    </row>
    <row r="30" spans="2:31" x14ac:dyDescent="0.25">
      <c r="J30" s="1">
        <v>28</v>
      </c>
      <c r="K30" s="1">
        <f t="shared" si="13"/>
        <v>-2.5862551100868814</v>
      </c>
      <c r="L30" s="1">
        <f t="shared" si="14"/>
        <v>3.5596747752497691</v>
      </c>
      <c r="AB30" s="1">
        <v>28</v>
      </c>
      <c r="AC30" s="1">
        <f t="shared" si="15"/>
        <v>1.5282416559604302</v>
      </c>
      <c r="AD30" s="1">
        <f t="shared" si="15"/>
        <v>2.1034441853748636</v>
      </c>
      <c r="AE30" s="9"/>
    </row>
    <row r="31" spans="2:31" x14ac:dyDescent="0.25">
      <c r="J31" s="1">
        <v>29</v>
      </c>
      <c r="K31" s="1">
        <f t="shared" si="13"/>
        <v>-3.5596747752497686</v>
      </c>
      <c r="L31" s="1">
        <f t="shared" si="14"/>
        <v>2.5862551100868827</v>
      </c>
      <c r="AB31" s="1">
        <v>29</v>
      </c>
      <c r="AC31" s="1">
        <f t="shared" si="15"/>
        <v>0.8034441853748634</v>
      </c>
      <c r="AD31" s="1">
        <f t="shared" si="15"/>
        <v>2.4727469423673991</v>
      </c>
      <c r="AE31" s="9"/>
    </row>
    <row r="32" spans="2:31" ht="15.75" thickBot="1" x14ac:dyDescent="0.3">
      <c r="J32" s="1">
        <v>30</v>
      </c>
      <c r="K32" s="1">
        <f t="shared" si="13"/>
        <v>-4.1846486716986755</v>
      </c>
      <c r="L32" s="1">
        <f t="shared" si="14"/>
        <v>1.3596747752497691</v>
      </c>
      <c r="AB32" s="1">
        <v>30</v>
      </c>
      <c r="AC32" s="1">
        <f t="shared" si="15"/>
        <v>1.592692991381206E-16</v>
      </c>
      <c r="AD32" s="1">
        <f t="shared" si="15"/>
        <v>2.6</v>
      </c>
      <c r="AE32" s="10"/>
    </row>
    <row r="33" spans="10:31" ht="15.75" thickTop="1" x14ac:dyDescent="0.25">
      <c r="J33" s="1">
        <v>31</v>
      </c>
      <c r="K33" s="1">
        <f t="shared" si="13"/>
        <v>-4.4000000000000004</v>
      </c>
      <c r="L33" s="1">
        <f t="shared" si="14"/>
        <v>5.390653201597928E-16</v>
      </c>
      <c r="AB33" s="1">
        <v>31</v>
      </c>
      <c r="AC33" s="1">
        <f>K103</f>
        <v>2</v>
      </c>
      <c r="AD33" s="1">
        <f>L103</f>
        <v>0</v>
      </c>
      <c r="AE33" s="8"/>
    </row>
    <row r="34" spans="10:31" x14ac:dyDescent="0.25">
      <c r="J34" s="1">
        <v>32</v>
      </c>
      <c r="K34" s="1">
        <f t="shared" si="13"/>
        <v>-4.1846486716986764</v>
      </c>
      <c r="L34" s="1">
        <f t="shared" si="14"/>
        <v>-1.3596747752497682</v>
      </c>
      <c r="AB34" s="1">
        <v>32</v>
      </c>
      <c r="AC34" s="1">
        <f t="shared" ref="AC34:AD38" si="16">K104</f>
        <v>1.9021130325903071</v>
      </c>
      <c r="AD34" s="1">
        <f t="shared" si="16"/>
        <v>0.61803398874989479</v>
      </c>
      <c r="AE34" s="9"/>
    </row>
    <row r="35" spans="10:31" x14ac:dyDescent="0.25">
      <c r="J35" s="1">
        <v>33</v>
      </c>
      <c r="K35" s="1">
        <f t="shared" si="13"/>
        <v>-3.5596747752497695</v>
      </c>
      <c r="L35" s="1">
        <f t="shared" si="14"/>
        <v>-2.5862551100868814</v>
      </c>
      <c r="AB35" s="1">
        <v>33</v>
      </c>
      <c r="AC35" s="1">
        <f t="shared" si="16"/>
        <v>1.6180339887498949</v>
      </c>
      <c r="AD35" s="1">
        <f t="shared" si="16"/>
        <v>1.1755705045849463</v>
      </c>
      <c r="AE35" s="9"/>
    </row>
    <row r="36" spans="10:31" x14ac:dyDescent="0.25">
      <c r="J36" s="1">
        <v>34</v>
      </c>
      <c r="K36" s="1">
        <f t="shared" si="13"/>
        <v>-2.5862551100868827</v>
      </c>
      <c r="L36" s="1">
        <f t="shared" si="14"/>
        <v>-3.5596747752497686</v>
      </c>
      <c r="AB36" s="1">
        <v>34</v>
      </c>
      <c r="AC36" s="1">
        <f t="shared" si="16"/>
        <v>1.1755705045849463</v>
      </c>
      <c r="AD36" s="1">
        <f t="shared" si="16"/>
        <v>1.6180339887498949</v>
      </c>
      <c r="AE36" s="9"/>
    </row>
    <row r="37" spans="10:31" x14ac:dyDescent="0.25">
      <c r="J37" s="1">
        <v>35</v>
      </c>
      <c r="K37" s="1">
        <f t="shared" si="13"/>
        <v>-1.3596747752497693</v>
      </c>
      <c r="L37" s="1">
        <f t="shared" si="14"/>
        <v>-4.1846486716986755</v>
      </c>
      <c r="AB37" s="1">
        <v>35</v>
      </c>
      <c r="AC37" s="1">
        <f t="shared" si="16"/>
        <v>0.6180339887498949</v>
      </c>
      <c r="AD37" s="1">
        <f t="shared" si="16"/>
        <v>1.9021130325903071</v>
      </c>
      <c r="AE37" s="9"/>
    </row>
    <row r="38" spans="10:31" ht="15.75" thickBot="1" x14ac:dyDescent="0.3">
      <c r="J38" s="1">
        <v>36</v>
      </c>
      <c r="K38" s="1">
        <f t="shared" si="13"/>
        <v>-8.0859798023968931E-16</v>
      </c>
      <c r="L38" s="1">
        <f t="shared" si="14"/>
        <v>-4.4000000000000004</v>
      </c>
      <c r="AB38" s="1">
        <v>36</v>
      </c>
      <c r="AC38" s="1">
        <f t="shared" si="16"/>
        <v>1.22514845490862E-16</v>
      </c>
      <c r="AD38" s="1">
        <f t="shared" si="16"/>
        <v>2</v>
      </c>
      <c r="AE38" s="10"/>
    </row>
    <row r="39" spans="10:31" ht="15.75" thickTop="1" x14ac:dyDescent="0.25">
      <c r="J39" s="1">
        <v>37</v>
      </c>
      <c r="K39" s="1">
        <f t="shared" si="13"/>
        <v>1.359674775249768</v>
      </c>
      <c r="L39" s="1">
        <f t="shared" si="14"/>
        <v>-4.1846486716986764</v>
      </c>
      <c r="AE39" s="8"/>
    </row>
    <row r="40" spans="10:31" x14ac:dyDescent="0.25">
      <c r="J40" s="1">
        <v>38</v>
      </c>
      <c r="K40" s="1">
        <f t="shared" si="13"/>
        <v>2.5862551100868809</v>
      </c>
      <c r="L40" s="1">
        <f t="shared" si="14"/>
        <v>-3.5596747752497695</v>
      </c>
      <c r="AE40" s="9"/>
    </row>
    <row r="41" spans="10:31" x14ac:dyDescent="0.25">
      <c r="J41" s="1">
        <v>39</v>
      </c>
      <c r="K41" s="1">
        <f t="shared" si="13"/>
        <v>3.5596747752497686</v>
      </c>
      <c r="L41" s="1">
        <f t="shared" si="14"/>
        <v>-2.5862551100868831</v>
      </c>
      <c r="AE41" s="9"/>
    </row>
    <row r="42" spans="10:31" x14ac:dyDescent="0.25">
      <c r="J42" s="1">
        <v>40</v>
      </c>
      <c r="K42" s="1">
        <f t="shared" si="13"/>
        <v>4.1846486716986755</v>
      </c>
      <c r="L42" s="1">
        <f t="shared" si="14"/>
        <v>-1.3596747752497695</v>
      </c>
      <c r="AE42" s="9"/>
    </row>
    <row r="43" spans="10:31" x14ac:dyDescent="0.25">
      <c r="J43" s="1">
        <v>41</v>
      </c>
      <c r="K43" s="6">
        <f t="shared" ref="K43:K62" si="17">($I3-M$2*$D$15)*COS($H3)</f>
        <v>3.8</v>
      </c>
      <c r="L43" s="6">
        <f t="shared" ref="L43:L62" si="18">($T3-M$2*$D$15)*SIN($S3)</f>
        <v>0</v>
      </c>
      <c r="AE43" s="9"/>
    </row>
    <row r="44" spans="10:31" ht="15.75" thickBot="1" x14ac:dyDescent="0.3">
      <c r="J44" s="1">
        <v>42</v>
      </c>
      <c r="K44" s="6">
        <f t="shared" si="17"/>
        <v>3.6140147619215832</v>
      </c>
      <c r="L44" s="6">
        <f t="shared" si="18"/>
        <v>1.1742645786248</v>
      </c>
      <c r="AE44" s="10"/>
    </row>
    <row r="45" spans="10:31" ht="15.75" thickTop="1" x14ac:dyDescent="0.25">
      <c r="J45" s="1">
        <v>43</v>
      </c>
      <c r="K45" s="1">
        <f t="shared" si="17"/>
        <v>3.0742645786248</v>
      </c>
      <c r="L45" s="1">
        <f t="shared" si="18"/>
        <v>2.2335839587113977</v>
      </c>
    </row>
    <row r="46" spans="10:31" x14ac:dyDescent="0.25">
      <c r="J46" s="1">
        <v>44</v>
      </c>
      <c r="K46" s="1">
        <f t="shared" si="17"/>
        <v>2.2335839587113977</v>
      </c>
      <c r="L46" s="1">
        <f t="shared" si="18"/>
        <v>3.0742645786248</v>
      </c>
    </row>
    <row r="47" spans="10:31" x14ac:dyDescent="0.25">
      <c r="J47" s="1">
        <v>45</v>
      </c>
      <c r="K47" s="1">
        <f t="shared" si="17"/>
        <v>1.1742645786248003</v>
      </c>
      <c r="L47" s="1">
        <f t="shared" si="18"/>
        <v>3.6140147619215832</v>
      </c>
    </row>
    <row r="48" spans="10:31" x14ac:dyDescent="0.25">
      <c r="J48" s="1">
        <v>46</v>
      </c>
      <c r="K48" s="1">
        <f t="shared" si="17"/>
        <v>2.327782064326378E-16</v>
      </c>
      <c r="L48" s="1">
        <f t="shared" si="18"/>
        <v>3.8</v>
      </c>
    </row>
    <row r="49" spans="10:24" x14ac:dyDescent="0.25">
      <c r="J49" s="1">
        <v>47</v>
      </c>
      <c r="K49" s="1">
        <f t="shared" si="17"/>
        <v>-1.1742645786247998</v>
      </c>
      <c r="L49" s="1">
        <f t="shared" si="18"/>
        <v>3.6140147619215837</v>
      </c>
    </row>
    <row r="50" spans="10:24" x14ac:dyDescent="0.25">
      <c r="J50" s="1">
        <v>48</v>
      </c>
      <c r="K50" s="1">
        <f t="shared" si="17"/>
        <v>-2.2335839587113973</v>
      </c>
      <c r="L50" s="1">
        <f t="shared" si="18"/>
        <v>3.0742645786248</v>
      </c>
    </row>
    <row r="51" spans="10:24" x14ac:dyDescent="0.25">
      <c r="J51" s="1">
        <v>49</v>
      </c>
      <c r="K51" s="1">
        <f t="shared" si="17"/>
        <v>-3.0742645786248</v>
      </c>
      <c r="L51" s="1">
        <f t="shared" si="18"/>
        <v>2.2335839587113981</v>
      </c>
    </row>
    <row r="52" spans="10:24" x14ac:dyDescent="0.25">
      <c r="J52" s="1">
        <v>50</v>
      </c>
      <c r="K52" s="1">
        <f t="shared" si="17"/>
        <v>-3.6140147619215832</v>
      </c>
      <c r="L52" s="1">
        <f t="shared" si="18"/>
        <v>1.1742645786248005</v>
      </c>
    </row>
    <row r="53" spans="10:24" x14ac:dyDescent="0.25">
      <c r="J53" s="1">
        <v>51</v>
      </c>
      <c r="K53" s="1">
        <f t="shared" si="17"/>
        <v>-3.8</v>
      </c>
      <c r="L53" s="1">
        <f t="shared" si="18"/>
        <v>4.655564128652756E-16</v>
      </c>
    </row>
    <row r="54" spans="10:24" x14ac:dyDescent="0.25">
      <c r="J54" s="1">
        <v>52</v>
      </c>
      <c r="K54" s="1">
        <f t="shared" si="17"/>
        <v>-3.6140147619215837</v>
      </c>
      <c r="L54" s="1">
        <f t="shared" si="18"/>
        <v>-1.1742645786247996</v>
      </c>
      <c r="N54" s="1" t="s">
        <v>23</v>
      </c>
      <c r="O54" s="1">
        <v>45</v>
      </c>
      <c r="P54" s="1">
        <f>PI()/2 - RADIANS(O54)/2</f>
        <v>1.1780972450961724</v>
      </c>
      <c r="Q54" s="1">
        <f>PI()/2 + RADIANS(O54)/2</f>
        <v>1.9634954084936207</v>
      </c>
    </row>
    <row r="55" spans="10:24" x14ac:dyDescent="0.25">
      <c r="J55" s="1">
        <v>53</v>
      </c>
      <c r="K55" s="1">
        <f t="shared" si="17"/>
        <v>-3.0742645786248004</v>
      </c>
      <c r="L55" s="1">
        <f t="shared" si="18"/>
        <v>-2.2335839587113973</v>
      </c>
      <c r="U55" s="1">
        <v>4</v>
      </c>
      <c r="V55" s="1">
        <v>7</v>
      </c>
      <c r="W55" s="1">
        <v>14</v>
      </c>
      <c r="X55" s="1">
        <v>17</v>
      </c>
    </row>
    <row r="56" spans="10:24" x14ac:dyDescent="0.25">
      <c r="J56" s="1">
        <v>54</v>
      </c>
      <c r="K56" s="1">
        <f t="shared" si="17"/>
        <v>-2.2335839587113981</v>
      </c>
      <c r="L56" s="1">
        <f t="shared" si="18"/>
        <v>-3.0742645786248</v>
      </c>
      <c r="O56" s="1">
        <v>5</v>
      </c>
      <c r="P56" s="1">
        <f>O56*COS($P$54)</f>
        <v>1.9134171618254492</v>
      </c>
      <c r="Q56" s="1">
        <f>O56*SIN($P$54)</f>
        <v>4.6193976625564339</v>
      </c>
      <c r="R56" s="1">
        <f>P56-E22</f>
        <v>0.51957587223782054</v>
      </c>
      <c r="S56" s="1">
        <f>P56-E22</f>
        <v>0.51957587223782054</v>
      </c>
    </row>
    <row r="57" spans="10:24" x14ac:dyDescent="0.25">
      <c r="J57" s="1">
        <v>55</v>
      </c>
      <c r="K57" s="1">
        <f t="shared" si="17"/>
        <v>-1.1742645786248007</v>
      </c>
      <c r="L57" s="1">
        <f t="shared" si="18"/>
        <v>-3.6140147619215832</v>
      </c>
      <c r="O57" s="1">
        <v>-5</v>
      </c>
      <c r="P57" s="1">
        <f>O57*COS($P$54)</f>
        <v>-1.9134171618254492</v>
      </c>
      <c r="Q57" s="1">
        <f>O57*SIN($P$54)</f>
        <v>-4.6193976625564339</v>
      </c>
    </row>
    <row r="58" spans="10:24" x14ac:dyDescent="0.25">
      <c r="J58" s="1">
        <v>56</v>
      </c>
      <c r="K58" s="1">
        <f t="shared" si="17"/>
        <v>-6.9833461929791341E-16</v>
      </c>
      <c r="L58" s="1">
        <f t="shared" si="18"/>
        <v>-3.8</v>
      </c>
    </row>
    <row r="59" spans="10:24" x14ac:dyDescent="0.25">
      <c r="J59" s="1">
        <v>57</v>
      </c>
      <c r="K59" s="1">
        <f t="shared" si="17"/>
        <v>1.1742645786247994</v>
      </c>
      <c r="L59" s="1">
        <f t="shared" si="18"/>
        <v>-3.6140147619215837</v>
      </c>
      <c r="O59" s="1">
        <v>5</v>
      </c>
      <c r="P59" s="1">
        <f>O59*COS($Q$54)</f>
        <v>-1.9134171618254485</v>
      </c>
      <c r="Q59" s="1">
        <f>O59*SIN($Q$54)</f>
        <v>4.6193976625564339</v>
      </c>
    </row>
    <row r="60" spans="10:24" x14ac:dyDescent="0.25">
      <c r="J60" s="1">
        <v>58</v>
      </c>
      <c r="K60" s="1">
        <f t="shared" si="17"/>
        <v>2.2335839587113968</v>
      </c>
      <c r="L60" s="1">
        <f t="shared" si="18"/>
        <v>-3.0742645786248004</v>
      </c>
      <c r="O60" s="1">
        <v>-5</v>
      </c>
      <c r="P60" s="1">
        <f>O60*COS($Q$54)</f>
        <v>1.9134171618254485</v>
      </c>
      <c r="Q60" s="1">
        <f>O60*SIN($Q$54)</f>
        <v>-4.6193976625564339</v>
      </c>
    </row>
    <row r="61" spans="10:24" x14ac:dyDescent="0.25">
      <c r="J61" s="1">
        <v>59</v>
      </c>
      <c r="K61" s="1">
        <f t="shared" si="17"/>
        <v>3.0742645786248</v>
      </c>
      <c r="L61" s="1">
        <f t="shared" si="18"/>
        <v>-2.2335839587113986</v>
      </c>
    </row>
    <row r="62" spans="10:24" x14ac:dyDescent="0.25">
      <c r="J62" s="1">
        <v>60</v>
      </c>
      <c r="K62" s="1">
        <f t="shared" si="17"/>
        <v>3.6140147619215832</v>
      </c>
      <c r="L62" s="1">
        <f t="shared" si="18"/>
        <v>-1.1742645786248009</v>
      </c>
    </row>
    <row r="63" spans="10:24" x14ac:dyDescent="0.25">
      <c r="J63" s="1">
        <v>61</v>
      </c>
      <c r="K63" s="7">
        <f t="shared" ref="K63:K82" si="19">($I3-N$2*$D$15)*COS($H3)</f>
        <v>3.2</v>
      </c>
      <c r="L63" s="7">
        <f t="shared" ref="L63:L82" si="20">($T3-N$2*$D$15)*SIN($S3)</f>
        <v>0</v>
      </c>
    </row>
    <row r="64" spans="10:24" x14ac:dyDescent="0.25">
      <c r="J64" s="1">
        <v>62</v>
      </c>
      <c r="K64" s="7">
        <f t="shared" si="19"/>
        <v>3.0433808521444914</v>
      </c>
      <c r="L64" s="7">
        <f t="shared" si="20"/>
        <v>0.98885438199983167</v>
      </c>
    </row>
    <row r="65" spans="10:12" x14ac:dyDescent="0.25">
      <c r="J65" s="1">
        <v>63</v>
      </c>
      <c r="K65" s="1">
        <f t="shared" si="19"/>
        <v>2.5888543819998322</v>
      </c>
      <c r="L65" s="1">
        <f t="shared" si="20"/>
        <v>1.880912807335914</v>
      </c>
    </row>
    <row r="66" spans="10:12" x14ac:dyDescent="0.25">
      <c r="J66" s="1">
        <v>64</v>
      </c>
      <c r="K66" s="1">
        <f t="shared" si="19"/>
        <v>1.880912807335914</v>
      </c>
      <c r="L66" s="1">
        <f t="shared" si="20"/>
        <v>2.5888543819998322</v>
      </c>
    </row>
    <row r="67" spans="10:12" x14ac:dyDescent="0.25">
      <c r="J67" s="1">
        <v>65</v>
      </c>
      <c r="K67" s="1">
        <f t="shared" si="19"/>
        <v>0.98885438199983189</v>
      </c>
      <c r="L67" s="1">
        <f t="shared" si="20"/>
        <v>3.0433808521444914</v>
      </c>
    </row>
    <row r="68" spans="10:12" x14ac:dyDescent="0.25">
      <c r="J68" s="1">
        <v>66</v>
      </c>
      <c r="K68" s="1">
        <f t="shared" si="19"/>
        <v>1.960237527853792E-16</v>
      </c>
      <c r="L68" s="1">
        <f t="shared" si="20"/>
        <v>3.2</v>
      </c>
    </row>
    <row r="69" spans="10:12" x14ac:dyDescent="0.25">
      <c r="J69" s="1">
        <v>67</v>
      </c>
      <c r="K69" s="1">
        <f t="shared" si="19"/>
        <v>-0.98885438199983156</v>
      </c>
      <c r="L69" s="1">
        <f t="shared" si="20"/>
        <v>3.0433808521444918</v>
      </c>
    </row>
    <row r="70" spans="10:12" x14ac:dyDescent="0.25">
      <c r="J70" s="1">
        <v>68</v>
      </c>
      <c r="K70" s="1">
        <f t="shared" si="19"/>
        <v>-1.8809128073359138</v>
      </c>
      <c r="L70" s="1">
        <f t="shared" si="20"/>
        <v>2.5888543819998322</v>
      </c>
    </row>
    <row r="71" spans="10:12" x14ac:dyDescent="0.25">
      <c r="J71" s="1">
        <v>69</v>
      </c>
      <c r="K71" s="1">
        <f t="shared" si="19"/>
        <v>-2.5888543819998318</v>
      </c>
      <c r="L71" s="1">
        <f t="shared" si="20"/>
        <v>1.8809128073359145</v>
      </c>
    </row>
    <row r="72" spans="10:12" x14ac:dyDescent="0.25">
      <c r="J72" s="1">
        <v>70</v>
      </c>
      <c r="K72" s="1">
        <f t="shared" si="19"/>
        <v>-3.0433808521444914</v>
      </c>
      <c r="L72" s="1">
        <f t="shared" si="20"/>
        <v>0.98885438199983211</v>
      </c>
    </row>
    <row r="73" spans="10:12" x14ac:dyDescent="0.25">
      <c r="J73" s="1">
        <v>71</v>
      </c>
      <c r="K73" s="1">
        <f t="shared" si="19"/>
        <v>-3.2</v>
      </c>
      <c r="L73" s="1">
        <f t="shared" si="20"/>
        <v>3.920475055707584E-16</v>
      </c>
    </row>
    <row r="74" spans="10:12" x14ac:dyDescent="0.25">
      <c r="J74" s="1">
        <v>72</v>
      </c>
      <c r="K74" s="1">
        <f t="shared" si="19"/>
        <v>-3.0433808521444918</v>
      </c>
      <c r="L74" s="1">
        <f t="shared" si="20"/>
        <v>-0.98885438199983133</v>
      </c>
    </row>
    <row r="75" spans="10:12" x14ac:dyDescent="0.25">
      <c r="J75" s="1">
        <v>73</v>
      </c>
      <c r="K75" s="1">
        <f t="shared" si="19"/>
        <v>-2.5888543819998322</v>
      </c>
      <c r="L75" s="1">
        <f t="shared" si="20"/>
        <v>-1.8809128073359138</v>
      </c>
    </row>
    <row r="76" spans="10:12" x14ac:dyDescent="0.25">
      <c r="J76" s="1">
        <v>74</v>
      </c>
      <c r="K76" s="1">
        <f t="shared" si="19"/>
        <v>-1.8809128073359145</v>
      </c>
      <c r="L76" s="1">
        <f t="shared" si="20"/>
        <v>-2.5888543819998318</v>
      </c>
    </row>
    <row r="77" spans="10:12" x14ac:dyDescent="0.25">
      <c r="J77" s="1">
        <v>75</v>
      </c>
      <c r="K77" s="1">
        <f t="shared" si="19"/>
        <v>-0.98885438199983222</v>
      </c>
      <c r="L77" s="1">
        <f t="shared" si="20"/>
        <v>-3.0433808521444914</v>
      </c>
    </row>
    <row r="78" spans="10:12" x14ac:dyDescent="0.25">
      <c r="J78" s="1">
        <v>76</v>
      </c>
      <c r="K78" s="1">
        <f t="shared" si="19"/>
        <v>-5.8807125835613761E-16</v>
      </c>
      <c r="L78" s="1">
        <f t="shared" si="20"/>
        <v>-3.2</v>
      </c>
    </row>
    <row r="79" spans="10:12" x14ac:dyDescent="0.25">
      <c r="J79" s="1">
        <v>77</v>
      </c>
      <c r="K79" s="1">
        <f t="shared" si="19"/>
        <v>0.98885438199983122</v>
      </c>
      <c r="L79" s="1">
        <f t="shared" si="20"/>
        <v>-3.0433808521444918</v>
      </c>
    </row>
    <row r="80" spans="10:12" x14ac:dyDescent="0.25">
      <c r="J80" s="1">
        <v>78</v>
      </c>
      <c r="K80" s="1">
        <f t="shared" si="19"/>
        <v>1.8809128073359134</v>
      </c>
      <c r="L80" s="1">
        <f t="shared" si="20"/>
        <v>-2.5888543819998322</v>
      </c>
    </row>
    <row r="81" spans="10:12" x14ac:dyDescent="0.25">
      <c r="J81" s="1">
        <v>79</v>
      </c>
      <c r="K81" s="1">
        <f t="shared" si="19"/>
        <v>2.5888543819998318</v>
      </c>
      <c r="L81" s="1">
        <f t="shared" si="20"/>
        <v>-1.8809128073359149</v>
      </c>
    </row>
    <row r="82" spans="10:12" x14ac:dyDescent="0.25">
      <c r="J82" s="1">
        <v>80</v>
      </c>
      <c r="K82" s="1">
        <f t="shared" si="19"/>
        <v>3.0433808521444914</v>
      </c>
      <c r="L82" s="1">
        <f t="shared" si="20"/>
        <v>-0.98885438199983244</v>
      </c>
    </row>
    <row r="83" spans="10:12" x14ac:dyDescent="0.25">
      <c r="J83" s="1">
        <v>81</v>
      </c>
      <c r="K83" s="1">
        <f t="shared" ref="K83:K102" si="21">($I3-O$2*$D$15)*COS($H3)</f>
        <v>2.6</v>
      </c>
      <c r="L83" s="1">
        <f t="shared" ref="L83:L102" si="22">($T3-O$2*$D$15)*SIN($S3)</f>
        <v>0</v>
      </c>
    </row>
    <row r="84" spans="10:12" x14ac:dyDescent="0.25">
      <c r="J84" s="1">
        <v>82</v>
      </c>
      <c r="K84" s="1">
        <f t="shared" si="21"/>
        <v>2.4727469423673991</v>
      </c>
      <c r="L84" s="1">
        <f t="shared" si="22"/>
        <v>0.80344418537486328</v>
      </c>
    </row>
    <row r="85" spans="10:12" x14ac:dyDescent="0.25">
      <c r="J85" s="1">
        <v>83</v>
      </c>
      <c r="K85" s="1">
        <f t="shared" si="21"/>
        <v>2.1034441853748636</v>
      </c>
      <c r="L85" s="1">
        <f t="shared" si="22"/>
        <v>1.5282416559604302</v>
      </c>
    </row>
    <row r="86" spans="10:12" x14ac:dyDescent="0.25">
      <c r="J86" s="1">
        <v>84</v>
      </c>
      <c r="K86" s="1">
        <f t="shared" si="21"/>
        <v>1.5282416559604302</v>
      </c>
      <c r="L86" s="1">
        <f t="shared" si="22"/>
        <v>2.1034441853748636</v>
      </c>
    </row>
    <row r="87" spans="10:12" x14ac:dyDescent="0.25">
      <c r="J87" s="1">
        <v>85</v>
      </c>
      <c r="K87" s="1">
        <f t="shared" si="21"/>
        <v>0.8034441853748634</v>
      </c>
      <c r="L87" s="1">
        <f t="shared" si="22"/>
        <v>2.4727469423673991</v>
      </c>
    </row>
    <row r="88" spans="10:12" x14ac:dyDescent="0.25">
      <c r="J88" s="1">
        <v>86</v>
      </c>
      <c r="K88" s="1">
        <f t="shared" si="21"/>
        <v>1.592692991381206E-16</v>
      </c>
      <c r="L88" s="1">
        <f t="shared" si="22"/>
        <v>2.6</v>
      </c>
    </row>
    <row r="89" spans="10:12" x14ac:dyDescent="0.25">
      <c r="J89" s="1">
        <v>87</v>
      </c>
      <c r="K89" s="1">
        <f t="shared" si="21"/>
        <v>-0.80344418537486306</v>
      </c>
      <c r="L89" s="1">
        <f t="shared" si="22"/>
        <v>2.4727469423673996</v>
      </c>
    </row>
    <row r="90" spans="10:12" x14ac:dyDescent="0.25">
      <c r="J90" s="1">
        <v>88</v>
      </c>
      <c r="K90" s="1">
        <f t="shared" si="21"/>
        <v>-1.5282416559604299</v>
      </c>
      <c r="L90" s="1">
        <f t="shared" si="22"/>
        <v>2.1034441853748636</v>
      </c>
    </row>
    <row r="91" spans="10:12" x14ac:dyDescent="0.25">
      <c r="J91" s="1">
        <v>89</v>
      </c>
      <c r="K91" s="1">
        <f t="shared" si="21"/>
        <v>-2.1034441853748631</v>
      </c>
      <c r="L91" s="1">
        <f t="shared" si="22"/>
        <v>1.5282416559604306</v>
      </c>
    </row>
    <row r="92" spans="10:12" x14ac:dyDescent="0.25">
      <c r="J92" s="1">
        <v>90</v>
      </c>
      <c r="K92" s="1">
        <f t="shared" si="21"/>
        <v>-2.4727469423673991</v>
      </c>
      <c r="L92" s="1">
        <f t="shared" si="22"/>
        <v>0.80344418537486351</v>
      </c>
    </row>
    <row r="93" spans="10:12" x14ac:dyDescent="0.25">
      <c r="J93" s="1">
        <v>91</v>
      </c>
      <c r="K93" s="1">
        <f t="shared" si="21"/>
        <v>-2.6</v>
      </c>
      <c r="L93" s="1">
        <f t="shared" si="22"/>
        <v>3.185385982762412E-16</v>
      </c>
    </row>
    <row r="94" spans="10:12" x14ac:dyDescent="0.25">
      <c r="J94" s="1">
        <v>92</v>
      </c>
      <c r="K94" s="1">
        <f t="shared" si="21"/>
        <v>-2.4727469423673996</v>
      </c>
      <c r="L94" s="1">
        <f t="shared" si="22"/>
        <v>-0.80344418537486295</v>
      </c>
    </row>
    <row r="95" spans="10:12" x14ac:dyDescent="0.25">
      <c r="J95" s="1">
        <v>93</v>
      </c>
      <c r="K95" s="1">
        <f t="shared" si="21"/>
        <v>-2.1034441853748636</v>
      </c>
      <c r="L95" s="1">
        <f t="shared" si="22"/>
        <v>-1.5282416559604299</v>
      </c>
    </row>
    <row r="96" spans="10:12" x14ac:dyDescent="0.25">
      <c r="J96" s="1">
        <v>94</v>
      </c>
      <c r="K96" s="1">
        <f t="shared" si="21"/>
        <v>-1.5282416559604306</v>
      </c>
      <c r="L96" s="1">
        <f t="shared" si="22"/>
        <v>-2.1034441853748631</v>
      </c>
    </row>
    <row r="97" spans="10:12" x14ac:dyDescent="0.25">
      <c r="J97" s="1">
        <v>95</v>
      </c>
      <c r="K97" s="1">
        <f t="shared" si="21"/>
        <v>-0.80344418537486373</v>
      </c>
      <c r="L97" s="1">
        <f t="shared" si="22"/>
        <v>-2.4727469423673991</v>
      </c>
    </row>
    <row r="98" spans="10:12" x14ac:dyDescent="0.25">
      <c r="J98" s="1">
        <v>96</v>
      </c>
      <c r="K98" s="1">
        <f t="shared" si="21"/>
        <v>-4.778078974143618E-16</v>
      </c>
      <c r="L98" s="1">
        <f t="shared" si="22"/>
        <v>-2.6</v>
      </c>
    </row>
    <row r="99" spans="10:12" x14ac:dyDescent="0.25">
      <c r="J99" s="1">
        <v>97</v>
      </c>
      <c r="K99" s="1">
        <f t="shared" si="21"/>
        <v>0.80344418537486284</v>
      </c>
      <c r="L99" s="1">
        <f t="shared" si="22"/>
        <v>-2.4727469423673996</v>
      </c>
    </row>
    <row r="100" spans="10:12" x14ac:dyDescent="0.25">
      <c r="J100" s="1">
        <v>98</v>
      </c>
      <c r="K100" s="1">
        <f t="shared" si="21"/>
        <v>1.5282416559604297</v>
      </c>
      <c r="L100" s="1">
        <f t="shared" si="22"/>
        <v>-2.1034441853748636</v>
      </c>
    </row>
    <row r="101" spans="10:12" x14ac:dyDescent="0.25">
      <c r="J101" s="1">
        <v>99</v>
      </c>
      <c r="K101" s="1">
        <f t="shared" si="21"/>
        <v>2.1034441853748631</v>
      </c>
      <c r="L101" s="1">
        <f t="shared" si="22"/>
        <v>-1.5282416559604308</v>
      </c>
    </row>
    <row r="102" spans="10:12" x14ac:dyDescent="0.25">
      <c r="J102" s="1">
        <v>100</v>
      </c>
      <c r="K102" s="1">
        <f t="shared" si="21"/>
        <v>2.4727469423673991</v>
      </c>
      <c r="L102" s="1">
        <f t="shared" si="22"/>
        <v>-0.80344418537486384</v>
      </c>
    </row>
    <row r="103" spans="10:12" x14ac:dyDescent="0.25">
      <c r="J103" s="1">
        <v>101</v>
      </c>
      <c r="K103" s="1">
        <f t="shared" ref="K103:K122" si="23">($I3-P$2*$D$15)*COS($H3)</f>
        <v>2</v>
      </c>
      <c r="L103" s="1">
        <f t="shared" ref="L103:L122" si="24">($T3-P$2*$D$15)*SIN($S3)</f>
        <v>0</v>
      </c>
    </row>
    <row r="104" spans="10:12" x14ac:dyDescent="0.25">
      <c r="J104" s="1">
        <v>102</v>
      </c>
      <c r="K104" s="1">
        <f t="shared" si="23"/>
        <v>1.9021130325903071</v>
      </c>
      <c r="L104" s="1">
        <f t="shared" si="24"/>
        <v>0.61803398874989479</v>
      </c>
    </row>
    <row r="105" spans="10:12" x14ac:dyDescent="0.25">
      <c r="J105" s="1">
        <v>103</v>
      </c>
      <c r="K105" s="1">
        <f t="shared" si="23"/>
        <v>1.6180339887498949</v>
      </c>
      <c r="L105" s="1">
        <f t="shared" si="24"/>
        <v>1.1755705045849463</v>
      </c>
    </row>
    <row r="106" spans="10:12" x14ac:dyDescent="0.25">
      <c r="J106" s="1">
        <v>104</v>
      </c>
      <c r="K106" s="1">
        <f t="shared" si="23"/>
        <v>1.1755705045849463</v>
      </c>
      <c r="L106" s="1">
        <f t="shared" si="24"/>
        <v>1.6180339887498949</v>
      </c>
    </row>
    <row r="107" spans="10:12" x14ac:dyDescent="0.25">
      <c r="J107" s="1">
        <v>105</v>
      </c>
      <c r="K107" s="1">
        <f t="shared" si="23"/>
        <v>0.6180339887498949</v>
      </c>
      <c r="L107" s="1">
        <f t="shared" si="24"/>
        <v>1.9021130325903071</v>
      </c>
    </row>
    <row r="108" spans="10:12" x14ac:dyDescent="0.25">
      <c r="J108" s="1">
        <v>106</v>
      </c>
      <c r="K108" s="1">
        <f t="shared" si="23"/>
        <v>1.22514845490862E-16</v>
      </c>
      <c r="L108" s="1">
        <f t="shared" si="24"/>
        <v>2</v>
      </c>
    </row>
    <row r="109" spans="10:12" x14ac:dyDescent="0.25">
      <c r="J109" s="1">
        <v>107</v>
      </c>
      <c r="K109" s="1">
        <f t="shared" si="23"/>
        <v>-0.61803398874989468</v>
      </c>
      <c r="L109" s="1">
        <f t="shared" si="24"/>
        <v>1.9021130325903073</v>
      </c>
    </row>
    <row r="110" spans="10:12" x14ac:dyDescent="0.25">
      <c r="J110" s="1">
        <v>108</v>
      </c>
      <c r="K110" s="1">
        <f t="shared" si="23"/>
        <v>-1.1755705045849461</v>
      </c>
      <c r="L110" s="1">
        <f t="shared" si="24"/>
        <v>1.6180339887498949</v>
      </c>
    </row>
    <row r="111" spans="10:12" x14ac:dyDescent="0.25">
      <c r="J111" s="1">
        <v>109</v>
      </c>
      <c r="K111" s="1">
        <f t="shared" si="23"/>
        <v>-1.6180339887498947</v>
      </c>
      <c r="L111" s="1">
        <f t="shared" si="24"/>
        <v>1.1755705045849465</v>
      </c>
    </row>
    <row r="112" spans="10:12" x14ac:dyDescent="0.25">
      <c r="J112" s="1">
        <v>110</v>
      </c>
      <c r="K112" s="1">
        <f t="shared" si="23"/>
        <v>-1.9021130325903071</v>
      </c>
      <c r="L112" s="1">
        <f t="shared" si="24"/>
        <v>0.61803398874989501</v>
      </c>
    </row>
    <row r="113" spans="10:12" x14ac:dyDescent="0.25">
      <c r="J113" s="1">
        <v>111</v>
      </c>
      <c r="K113" s="1">
        <f t="shared" si="23"/>
        <v>-2</v>
      </c>
      <c r="L113" s="1">
        <f t="shared" si="24"/>
        <v>2.45029690981724E-16</v>
      </c>
    </row>
    <row r="114" spans="10:12" x14ac:dyDescent="0.25">
      <c r="J114" s="1">
        <v>112</v>
      </c>
      <c r="K114" s="1">
        <f t="shared" si="23"/>
        <v>-1.9021130325903073</v>
      </c>
      <c r="L114" s="1">
        <f t="shared" si="24"/>
        <v>-0.61803398874989457</v>
      </c>
    </row>
    <row r="115" spans="10:12" x14ac:dyDescent="0.25">
      <c r="J115" s="1">
        <v>113</v>
      </c>
      <c r="K115" s="1">
        <f t="shared" si="23"/>
        <v>-1.6180339887498951</v>
      </c>
      <c r="L115" s="1">
        <f t="shared" si="24"/>
        <v>-1.1755705045849461</v>
      </c>
    </row>
    <row r="116" spans="10:12" x14ac:dyDescent="0.25">
      <c r="J116" s="1">
        <v>114</v>
      </c>
      <c r="K116" s="1">
        <f t="shared" si="23"/>
        <v>-1.1755705045849465</v>
      </c>
      <c r="L116" s="1">
        <f t="shared" si="24"/>
        <v>-1.6180339887498947</v>
      </c>
    </row>
    <row r="117" spans="10:12" x14ac:dyDescent="0.25">
      <c r="J117" s="1">
        <v>115</v>
      </c>
      <c r="K117" s="1">
        <f t="shared" si="23"/>
        <v>-0.61803398874989512</v>
      </c>
      <c r="L117" s="1">
        <f t="shared" si="24"/>
        <v>-1.9021130325903071</v>
      </c>
    </row>
    <row r="118" spans="10:12" x14ac:dyDescent="0.25">
      <c r="J118" s="1">
        <v>116</v>
      </c>
      <c r="K118" s="1">
        <f t="shared" si="23"/>
        <v>-3.67544536472586E-16</v>
      </c>
      <c r="L118" s="1">
        <f t="shared" si="24"/>
        <v>-2</v>
      </c>
    </row>
    <row r="119" spans="10:12" x14ac:dyDescent="0.25">
      <c r="J119" s="1">
        <v>117</v>
      </c>
      <c r="K119" s="1">
        <f t="shared" si="23"/>
        <v>0.61803398874989446</v>
      </c>
      <c r="L119" s="1">
        <f t="shared" si="24"/>
        <v>-1.9021130325903073</v>
      </c>
    </row>
    <row r="120" spans="10:12" x14ac:dyDescent="0.25">
      <c r="J120" s="1">
        <v>118</v>
      </c>
      <c r="K120" s="1">
        <f t="shared" si="23"/>
        <v>1.1755705045849458</v>
      </c>
      <c r="L120" s="1">
        <f t="shared" si="24"/>
        <v>-1.6180339887498951</v>
      </c>
    </row>
    <row r="121" spans="10:12" x14ac:dyDescent="0.25">
      <c r="J121" s="1">
        <v>119</v>
      </c>
      <c r="K121" s="1">
        <f t="shared" si="23"/>
        <v>1.6180339887498947</v>
      </c>
      <c r="L121" s="1">
        <f t="shared" si="24"/>
        <v>-1.1755705045849467</v>
      </c>
    </row>
    <row r="122" spans="10:12" x14ac:dyDescent="0.25">
      <c r="J122" s="1">
        <v>120</v>
      </c>
      <c r="K122" s="1">
        <f t="shared" si="23"/>
        <v>1.9021130325903071</v>
      </c>
      <c r="L122" s="1">
        <f t="shared" si="24"/>
        <v>-0.61803398874989524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Smetana</dc:creator>
  <cp:lastModifiedBy>Mason Smetana</cp:lastModifiedBy>
  <dcterms:created xsi:type="dcterms:W3CDTF">2021-12-03T23:15:27Z</dcterms:created>
  <dcterms:modified xsi:type="dcterms:W3CDTF">2021-12-05T23:48:19Z</dcterms:modified>
</cp:coreProperties>
</file>