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<sst xmlns="http://schemas.openxmlformats.org/spreadsheetml/2006/main" count="12" uniqueCount="11">
  <si>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Title</t>
  </si>
  <si>
    <t>Number of definitions</t>
  </si>
  <si>
    <t>% SW phrases</t>
  </si>
  <si>
    <t>#SW Phrases</t>
  </si>
  <si>
    <t># MW Phrases</t>
  </si>
  <si>
    <t>% MW Phrases</t>
  </si>
  <si>
    <t># Proper nouns</t>
  </si>
  <si>
    <t>% Proper Nouns</t>
  </si>
  <si>
    <t>-</t>
  </si>
  <si>
    <t>TOTAL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</si>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</sst>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Border="1" applyFont="1"/>
    <xf borderId="1" fillId="3" fontId="3" numFmtId="0" xfId="0" applyBorder="1" applyFill="1" applyFont="1"/>
    <xf borderId="1" fillId="2" fontId="6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  <col customWidth="1" min="3" max="3" width="16.43"/>
    <col customWidth="1" min="8" max="8" width="1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>
        <v>0.0</v>
      </c>
      <c r="C2" s="4" t="s">
        <v>8</v>
      </c>
      <c r="D2" s="5">
        <v>0.0</v>
      </c>
      <c r="E2">
        <f t="shared" ref="E2:E53" si="1">B2-D2</f>
        <v>0</v>
      </c>
      <c r="F2" s="3">
        <v>0.0</v>
      </c>
      <c r="G2" s="3">
        <v>0.0</v>
      </c>
      <c r="H2" s="3">
        <v>0.0</v>
      </c>
    </row>
    <row r="3">
      <c r="A3">
        <f t="shared" ref="A3:A34" si="2">A2+1</f>
        <v>2</v>
      </c>
      <c r="B3" s="3">
        <v>129.0</v>
      </c>
      <c r="C3" s="6">
        <f>60/129 * 100</f>
        <v>46.51162791</v>
      </c>
      <c r="D3" s="7">
        <v>60.0</v>
      </c>
      <c r="E3">
        <f t="shared" si="1"/>
        <v>69</v>
      </c>
      <c r="F3">
        <f t="shared" ref="F3:F9" si="3">(E3/B3)*100</f>
        <v>53.48837209</v>
      </c>
      <c r="G3" s="3">
        <v>21.0</v>
      </c>
      <c r="H3">
        <f t="shared" ref="H3:H9" si="4">(G3/B3)*100</f>
        <v>16.27906977</v>
      </c>
    </row>
    <row r="4">
      <c r="A4">
        <f t="shared" si="2"/>
        <v>3</v>
      </c>
      <c r="B4" s="3">
        <v>15.0</v>
      </c>
      <c r="C4" s="6">
        <f>7/15 * 100</f>
        <v>46.66666667</v>
      </c>
      <c r="D4" s="7">
        <v>7.0</v>
      </c>
      <c r="E4">
        <f t="shared" si="1"/>
        <v>8</v>
      </c>
      <c r="F4">
        <f t="shared" si="3"/>
        <v>53.33333333</v>
      </c>
      <c r="G4" s="3">
        <v>2.0</v>
      </c>
      <c r="H4">
        <f t="shared" si="4"/>
        <v>13.33333333</v>
      </c>
    </row>
    <row r="5">
      <c r="A5">
        <f t="shared" si="2"/>
        <v>4</v>
      </c>
      <c r="B5" s="3">
        <v>13.0</v>
      </c>
      <c r="C5" s="6">
        <f> 3/13 * 100</f>
        <v>23.07692308</v>
      </c>
      <c r="D5" s="7">
        <v>3.0</v>
      </c>
      <c r="E5">
        <f t="shared" si="1"/>
        <v>10</v>
      </c>
      <c r="F5">
        <f t="shared" si="3"/>
        <v>76.92307692</v>
      </c>
      <c r="G5" s="3">
        <v>0.0</v>
      </c>
      <c r="H5">
        <f t="shared" si="4"/>
        <v>0</v>
      </c>
    </row>
    <row r="6">
      <c r="A6">
        <f t="shared" si="2"/>
        <v>5</v>
      </c>
      <c r="B6" s="3">
        <v>484.0</v>
      </c>
      <c r="C6" s="6">
        <f>237/484 * 100</f>
        <v>48.96694215</v>
      </c>
      <c r="D6" s="7">
        <v>237.0</v>
      </c>
      <c r="E6">
        <f t="shared" si="1"/>
        <v>247</v>
      </c>
      <c r="F6">
        <f t="shared" si="3"/>
        <v>51.03305785</v>
      </c>
      <c r="G6" s="3">
        <v>48.0</v>
      </c>
      <c r="H6">
        <f t="shared" si="4"/>
        <v>9.917355372</v>
      </c>
    </row>
    <row r="7">
      <c r="A7">
        <f t="shared" si="2"/>
        <v>6</v>
      </c>
      <c r="B7" s="3">
        <v>220.0</v>
      </c>
      <c r="C7" s="6">
        <f>85/220 * 100</f>
        <v>38.63636364</v>
      </c>
      <c r="D7" s="7">
        <v>85.0</v>
      </c>
      <c r="E7">
        <f t="shared" si="1"/>
        <v>135</v>
      </c>
      <c r="F7">
        <f t="shared" si="3"/>
        <v>61.36363636</v>
      </c>
      <c r="G7" s="3">
        <v>47.0</v>
      </c>
      <c r="H7">
        <f t="shared" si="4"/>
        <v>21.36363636</v>
      </c>
    </row>
    <row r="8">
      <c r="A8">
        <f t="shared" si="2"/>
        <v>7</v>
      </c>
      <c r="B8" s="3">
        <v>1393.0</v>
      </c>
      <c r="C8" s="6">
        <f>637/1393 * 100</f>
        <v>45.72864322</v>
      </c>
      <c r="D8" s="7">
        <v>637.0</v>
      </c>
      <c r="E8">
        <f t="shared" si="1"/>
        <v>756</v>
      </c>
      <c r="F8">
        <f t="shared" si="3"/>
        <v>54.27135678</v>
      </c>
      <c r="G8" s="3">
        <v>268.0</v>
      </c>
      <c r="H8">
        <f t="shared" si="4"/>
        <v>19.2390524</v>
      </c>
    </row>
    <row r="9">
      <c r="A9">
        <f t="shared" si="2"/>
        <v>8</v>
      </c>
      <c r="B9" s="3">
        <v>97.0</v>
      </c>
      <c r="C9" s="6">
        <f>43/97 * 100</f>
        <v>44.32989691</v>
      </c>
      <c r="D9" s="7">
        <v>43.0</v>
      </c>
      <c r="E9">
        <f t="shared" si="1"/>
        <v>54</v>
      </c>
      <c r="F9">
        <f t="shared" si="3"/>
        <v>55.67010309</v>
      </c>
      <c r="G9" s="3">
        <v>7.0</v>
      </c>
      <c r="H9">
        <f t="shared" si="4"/>
        <v>7.216494845</v>
      </c>
    </row>
    <row r="10">
      <c r="A10">
        <f t="shared" si="2"/>
        <v>9</v>
      </c>
      <c r="B10" s="3">
        <v>0.0</v>
      </c>
      <c r="C10" s="4" t="s">
        <v>8</v>
      </c>
      <c r="D10" s="7">
        <v>0.0</v>
      </c>
      <c r="E10">
        <f t="shared" si="1"/>
        <v>0</v>
      </c>
      <c r="F10" s="3">
        <v>0.0</v>
      </c>
      <c r="G10" s="3">
        <v>0.0</v>
      </c>
      <c r="H10" s="3">
        <v>0.0</v>
      </c>
    </row>
    <row r="11">
      <c r="A11">
        <f t="shared" si="2"/>
        <v>10</v>
      </c>
      <c r="B11" s="3">
        <v>328.0</v>
      </c>
      <c r="C11" s="6">
        <f>85/328 * 100</f>
        <v>25.91463415</v>
      </c>
      <c r="D11" s="7">
        <v>85.0</v>
      </c>
      <c r="E11">
        <f t="shared" si="1"/>
        <v>243</v>
      </c>
      <c r="F11">
        <f t="shared" ref="F11:F53" si="5">(E11/B11)*100</f>
        <v>74.08536585</v>
      </c>
      <c r="G11" s="3">
        <v>27.0</v>
      </c>
      <c r="H11">
        <f t="shared" ref="H11:H53" si="6">(G11/B11)*100</f>
        <v>8.231707317</v>
      </c>
    </row>
    <row r="12">
      <c r="A12">
        <f t="shared" si="2"/>
        <v>11</v>
      </c>
      <c r="B12" s="3">
        <v>146.0</v>
      </c>
      <c r="C12" s="8">
        <f>43/146 * 100</f>
        <v>29.45205479</v>
      </c>
      <c r="D12" s="7">
        <v>43.0</v>
      </c>
      <c r="E12">
        <f t="shared" si="1"/>
        <v>103</v>
      </c>
      <c r="F12">
        <f t="shared" si="5"/>
        <v>70.54794521</v>
      </c>
      <c r="G12" s="3">
        <v>6.0</v>
      </c>
      <c r="H12">
        <f t="shared" si="6"/>
        <v>4.109589041</v>
      </c>
    </row>
    <row r="13">
      <c r="A13">
        <f t="shared" si="2"/>
        <v>12</v>
      </c>
      <c r="B13" s="3">
        <v>795.0</v>
      </c>
      <c r="C13" s="6">
        <f> 270/795 * 100</f>
        <v>33.96226415</v>
      </c>
      <c r="D13" s="7">
        <v>270.0</v>
      </c>
      <c r="E13">
        <f t="shared" si="1"/>
        <v>525</v>
      </c>
      <c r="F13">
        <f t="shared" si="5"/>
        <v>66.03773585</v>
      </c>
      <c r="G13" s="3">
        <v>115.0</v>
      </c>
      <c r="H13">
        <f t="shared" si="6"/>
        <v>14.46540881</v>
      </c>
    </row>
    <row r="14">
      <c r="A14">
        <f t="shared" si="2"/>
        <v>13</v>
      </c>
      <c r="B14" s="3">
        <v>5.0</v>
      </c>
      <c r="C14" s="6">
        <f> 4/5 * 100</f>
        <v>80</v>
      </c>
      <c r="D14" s="7">
        <v>4.0</v>
      </c>
      <c r="E14">
        <f t="shared" si="1"/>
        <v>1</v>
      </c>
      <c r="F14">
        <f t="shared" si="5"/>
        <v>20</v>
      </c>
      <c r="G14" s="3">
        <v>3.0</v>
      </c>
      <c r="H14">
        <f t="shared" si="6"/>
        <v>60</v>
      </c>
    </row>
    <row r="15">
      <c r="A15">
        <f t="shared" si="2"/>
        <v>14</v>
      </c>
      <c r="B15" s="3">
        <v>25.0</v>
      </c>
      <c r="C15" s="6">
        <f>10/25 * 100</f>
        <v>40</v>
      </c>
      <c r="D15" s="7">
        <v>10.0</v>
      </c>
      <c r="E15">
        <f t="shared" si="1"/>
        <v>15</v>
      </c>
      <c r="F15">
        <f t="shared" si="5"/>
        <v>60</v>
      </c>
      <c r="G15" s="3">
        <v>2.0</v>
      </c>
      <c r="H15">
        <f t="shared" si="6"/>
        <v>8</v>
      </c>
    </row>
    <row r="16">
      <c r="A16">
        <f t="shared" si="2"/>
        <v>15</v>
      </c>
      <c r="B16" s="3">
        <v>1626.0</v>
      </c>
      <c r="C16" s="6">
        <f>631/1626 * 100</f>
        <v>38.80688807</v>
      </c>
      <c r="D16" s="7">
        <v>631.0</v>
      </c>
      <c r="E16">
        <f t="shared" si="1"/>
        <v>995</v>
      </c>
      <c r="F16">
        <f t="shared" si="5"/>
        <v>61.19311193</v>
      </c>
      <c r="G16" s="3">
        <v>257.0</v>
      </c>
      <c r="H16">
        <f t="shared" si="6"/>
        <v>15.80565806</v>
      </c>
    </row>
    <row r="17">
      <c r="A17">
        <f t="shared" si="2"/>
        <v>16</v>
      </c>
      <c r="B17" s="3">
        <v>1406.0</v>
      </c>
      <c r="C17" s="6">
        <f>590/1406 * 100</f>
        <v>41.96301565</v>
      </c>
      <c r="D17" s="7">
        <v>590.0</v>
      </c>
      <c r="E17">
        <f t="shared" si="1"/>
        <v>816</v>
      </c>
      <c r="F17">
        <f t="shared" si="5"/>
        <v>58.03698435</v>
      </c>
      <c r="G17" s="3">
        <v>433.0</v>
      </c>
      <c r="H17">
        <f t="shared" si="6"/>
        <v>30.79658606</v>
      </c>
    </row>
    <row r="18">
      <c r="A18">
        <f t="shared" si="2"/>
        <v>17</v>
      </c>
      <c r="B18" s="3">
        <v>95.0</v>
      </c>
      <c r="C18" s="6">
        <f>33/95 * 100</f>
        <v>34.73684211</v>
      </c>
      <c r="D18" s="7">
        <v>33.0</v>
      </c>
      <c r="E18">
        <f t="shared" si="1"/>
        <v>62</v>
      </c>
      <c r="F18">
        <f t="shared" si="5"/>
        <v>65.26315789</v>
      </c>
      <c r="G18" s="3">
        <v>10.0</v>
      </c>
      <c r="H18">
        <f t="shared" si="6"/>
        <v>10.52631579</v>
      </c>
    </row>
    <row r="19">
      <c r="A19">
        <f t="shared" si="2"/>
        <v>18</v>
      </c>
      <c r="B19" s="3">
        <v>325.0</v>
      </c>
      <c r="C19" s="6">
        <f>112/325 * 100</f>
        <v>34.46153846</v>
      </c>
      <c r="D19" s="7">
        <v>112.0</v>
      </c>
      <c r="E19">
        <f t="shared" si="1"/>
        <v>213</v>
      </c>
      <c r="F19">
        <f t="shared" si="5"/>
        <v>65.53846154</v>
      </c>
      <c r="G19" s="3">
        <v>47.0</v>
      </c>
      <c r="H19">
        <f t="shared" si="6"/>
        <v>14.46153846</v>
      </c>
    </row>
    <row r="20">
      <c r="A20">
        <f t="shared" si="2"/>
        <v>19</v>
      </c>
      <c r="B20" s="3">
        <v>380.0</v>
      </c>
      <c r="C20" s="6">
        <f>98/380 * 100</f>
        <v>25.78947368</v>
      </c>
      <c r="D20" s="7">
        <v>98.0</v>
      </c>
      <c r="E20">
        <f t="shared" si="1"/>
        <v>282</v>
      </c>
      <c r="F20">
        <f t="shared" si="5"/>
        <v>74.21052632</v>
      </c>
      <c r="G20" s="3">
        <v>89.0</v>
      </c>
      <c r="H20">
        <f t="shared" si="6"/>
        <v>23.42105263</v>
      </c>
    </row>
    <row r="21">
      <c r="A21">
        <f t="shared" si="2"/>
        <v>20</v>
      </c>
      <c r="B21" s="3">
        <v>703.0</v>
      </c>
      <c r="C21" s="6">
        <f>205/703 * 100</f>
        <v>29.16073969</v>
      </c>
      <c r="D21" s="7">
        <v>205.0</v>
      </c>
      <c r="E21">
        <f t="shared" si="1"/>
        <v>498</v>
      </c>
      <c r="F21">
        <f t="shared" si="5"/>
        <v>70.83926031</v>
      </c>
      <c r="G21" s="3">
        <v>126.0</v>
      </c>
      <c r="H21">
        <f t="shared" si="6"/>
        <v>17.92318634</v>
      </c>
    </row>
    <row r="22">
      <c r="A22">
        <f t="shared" si="2"/>
        <v>21</v>
      </c>
      <c r="B22" s="3">
        <v>443.0</v>
      </c>
      <c r="C22" s="6">
        <f>176/443 * 100</f>
        <v>39.72911964</v>
      </c>
      <c r="D22" s="7">
        <v>176.0</v>
      </c>
      <c r="E22">
        <f t="shared" si="1"/>
        <v>267</v>
      </c>
      <c r="F22">
        <f t="shared" si="5"/>
        <v>60.27088036</v>
      </c>
      <c r="G22" s="3">
        <v>39.0</v>
      </c>
      <c r="H22">
        <f t="shared" si="6"/>
        <v>8.803611738</v>
      </c>
    </row>
    <row r="23">
      <c r="A23">
        <f t="shared" si="2"/>
        <v>22</v>
      </c>
      <c r="B23" s="3">
        <v>768.0</v>
      </c>
      <c r="C23" s="6">
        <f>249/759 * 100</f>
        <v>32.80632411</v>
      </c>
      <c r="D23" s="7">
        <v>249.0</v>
      </c>
      <c r="E23">
        <f t="shared" si="1"/>
        <v>519</v>
      </c>
      <c r="F23">
        <f t="shared" si="5"/>
        <v>67.578125</v>
      </c>
      <c r="G23" s="3">
        <v>167.0</v>
      </c>
      <c r="H23">
        <f t="shared" si="6"/>
        <v>21.74479167</v>
      </c>
    </row>
    <row r="24">
      <c r="A24">
        <f t="shared" si="2"/>
        <v>23</v>
      </c>
      <c r="B24" s="3">
        <v>47.0</v>
      </c>
      <c r="C24" s="6">
        <f>13/47 * 100</f>
        <v>27.65957447</v>
      </c>
      <c r="D24" s="7">
        <v>13.0</v>
      </c>
      <c r="E24">
        <f t="shared" si="1"/>
        <v>34</v>
      </c>
      <c r="F24">
        <f t="shared" si="5"/>
        <v>72.34042553</v>
      </c>
      <c r="G24" s="3">
        <v>7.0</v>
      </c>
      <c r="H24">
        <f t="shared" si="6"/>
        <v>14.89361702</v>
      </c>
    </row>
    <row r="25">
      <c r="A25">
        <f t="shared" si="2"/>
        <v>24</v>
      </c>
      <c r="B25" s="3">
        <v>21.0</v>
      </c>
      <c r="C25" s="6">
        <f>10/21 * 100</f>
        <v>47.61904762</v>
      </c>
      <c r="D25" s="7">
        <v>10.0</v>
      </c>
      <c r="E25">
        <f t="shared" si="1"/>
        <v>11</v>
      </c>
      <c r="F25">
        <f t="shared" si="5"/>
        <v>52.38095238</v>
      </c>
      <c r="G25" s="3">
        <v>13.0</v>
      </c>
      <c r="H25">
        <f t="shared" si="6"/>
        <v>61.9047619</v>
      </c>
    </row>
    <row r="26">
      <c r="A26">
        <f t="shared" si="2"/>
        <v>25</v>
      </c>
      <c r="B26" s="3">
        <v>423.0</v>
      </c>
      <c r="C26" s="6">
        <f>136/423 * 100</f>
        <v>32.15130024</v>
      </c>
      <c r="D26" s="7">
        <v>136.0</v>
      </c>
      <c r="E26">
        <f t="shared" si="1"/>
        <v>287</v>
      </c>
      <c r="F26">
        <f t="shared" si="5"/>
        <v>67.84869976</v>
      </c>
      <c r="G26" s="3">
        <v>108.0</v>
      </c>
      <c r="H26">
        <f t="shared" si="6"/>
        <v>25.53191489</v>
      </c>
    </row>
    <row r="27">
      <c r="A27">
        <f t="shared" si="2"/>
        <v>26</v>
      </c>
      <c r="B27" s="3">
        <v>792.0</v>
      </c>
      <c r="C27" s="6">
        <f>253/792 * 100</f>
        <v>31.94444444</v>
      </c>
      <c r="D27" s="7">
        <v>253.0</v>
      </c>
      <c r="E27">
        <f t="shared" si="1"/>
        <v>539</v>
      </c>
      <c r="F27">
        <f t="shared" si="5"/>
        <v>68.05555556</v>
      </c>
      <c r="G27" s="3">
        <v>46.0</v>
      </c>
      <c r="H27">
        <f t="shared" si="6"/>
        <v>5.808080808</v>
      </c>
    </row>
    <row r="28">
      <c r="A28">
        <f t="shared" si="2"/>
        <v>27</v>
      </c>
      <c r="B28" s="3">
        <v>14.0</v>
      </c>
      <c r="C28" s="6">
        <f>11/14 * 100</f>
        <v>78.57142857</v>
      </c>
      <c r="D28" s="7">
        <v>11.0</v>
      </c>
      <c r="E28">
        <f t="shared" si="1"/>
        <v>3</v>
      </c>
      <c r="F28">
        <f t="shared" si="5"/>
        <v>21.42857143</v>
      </c>
      <c r="G28" s="3">
        <v>3.0</v>
      </c>
      <c r="H28">
        <f t="shared" si="6"/>
        <v>21.42857143</v>
      </c>
    </row>
    <row r="29">
      <c r="A29">
        <f t="shared" si="2"/>
        <v>28</v>
      </c>
      <c r="B29" s="3">
        <v>97.0</v>
      </c>
      <c r="C29" s="6">
        <f>42/97 * 100</f>
        <v>43.29896907</v>
      </c>
      <c r="D29" s="7">
        <v>42.0</v>
      </c>
      <c r="E29">
        <f t="shared" si="1"/>
        <v>55</v>
      </c>
      <c r="F29">
        <f t="shared" si="5"/>
        <v>56.70103093</v>
      </c>
      <c r="G29" s="3">
        <v>31.0</v>
      </c>
      <c r="H29">
        <f t="shared" si="6"/>
        <v>31.95876289</v>
      </c>
    </row>
    <row r="30">
      <c r="A30">
        <f t="shared" si="2"/>
        <v>29</v>
      </c>
      <c r="B30" s="3">
        <v>511.0</v>
      </c>
      <c r="C30" s="6">
        <f>148/511 * 100</f>
        <v>28.962818</v>
      </c>
      <c r="D30" s="7">
        <v>148.0</v>
      </c>
      <c r="E30">
        <f t="shared" si="1"/>
        <v>363</v>
      </c>
      <c r="F30">
        <f t="shared" si="5"/>
        <v>71.037182</v>
      </c>
      <c r="G30" s="3">
        <v>66.0</v>
      </c>
      <c r="H30">
        <f t="shared" si="6"/>
        <v>12.91585127</v>
      </c>
    </row>
    <row r="31">
      <c r="A31">
        <f t="shared" si="2"/>
        <v>30</v>
      </c>
      <c r="B31" s="3">
        <v>208.0</v>
      </c>
      <c r="C31" s="6">
        <f>89/208 * 100</f>
        <v>42.78846154</v>
      </c>
      <c r="D31" s="7">
        <v>89.0</v>
      </c>
      <c r="E31">
        <f t="shared" si="1"/>
        <v>119</v>
      </c>
      <c r="F31">
        <f t="shared" si="5"/>
        <v>57.21153846</v>
      </c>
      <c r="G31" s="3">
        <v>32.0</v>
      </c>
      <c r="H31">
        <f t="shared" si="6"/>
        <v>15.38461538</v>
      </c>
    </row>
    <row r="32">
      <c r="A32">
        <f t="shared" si="2"/>
        <v>31</v>
      </c>
      <c r="B32" s="3">
        <v>151.0</v>
      </c>
      <c r="C32" s="6">
        <f>51/151 * 100</f>
        <v>33.77483444</v>
      </c>
      <c r="D32" s="7">
        <v>51.0</v>
      </c>
      <c r="E32">
        <f t="shared" si="1"/>
        <v>100</v>
      </c>
      <c r="F32">
        <f t="shared" si="5"/>
        <v>66.22516556</v>
      </c>
      <c r="G32" s="3">
        <v>20.0</v>
      </c>
      <c r="H32">
        <f t="shared" si="6"/>
        <v>13.24503311</v>
      </c>
    </row>
    <row r="33">
      <c r="A33">
        <f t="shared" si="2"/>
        <v>32</v>
      </c>
      <c r="B33" s="3">
        <v>23.0</v>
      </c>
      <c r="C33" s="6">
        <f>11/23 * 100</f>
        <v>47.82608696</v>
      </c>
      <c r="D33" s="7">
        <v>11.0</v>
      </c>
      <c r="E33">
        <f t="shared" si="1"/>
        <v>12</v>
      </c>
      <c r="F33">
        <f t="shared" si="5"/>
        <v>52.17391304</v>
      </c>
      <c r="G33" s="3">
        <v>14.0</v>
      </c>
      <c r="H33">
        <f t="shared" si="6"/>
        <v>60.86956522</v>
      </c>
    </row>
    <row r="34">
      <c r="A34">
        <f t="shared" si="2"/>
        <v>33</v>
      </c>
      <c r="B34" s="3">
        <v>387.0</v>
      </c>
      <c r="C34" s="6">
        <f>184/387 * 100</f>
        <v>47.54521964</v>
      </c>
      <c r="D34" s="7">
        <v>184.0</v>
      </c>
      <c r="E34">
        <f t="shared" si="1"/>
        <v>203</v>
      </c>
      <c r="F34">
        <f t="shared" si="5"/>
        <v>52.45478036</v>
      </c>
      <c r="G34" s="3">
        <v>102.0</v>
      </c>
      <c r="H34">
        <f t="shared" si="6"/>
        <v>26.35658915</v>
      </c>
    </row>
    <row r="35">
      <c r="A35" s="3">
        <v>35.0</v>
      </c>
      <c r="B35" s="3">
        <v>40.0</v>
      </c>
      <c r="C35" s="6">
        <f>16/60 * 100</f>
        <v>26.66666667</v>
      </c>
      <c r="D35" s="7">
        <v>16.0</v>
      </c>
      <c r="E35">
        <f t="shared" si="1"/>
        <v>24</v>
      </c>
      <c r="F35">
        <f t="shared" si="5"/>
        <v>60</v>
      </c>
      <c r="G35" s="3">
        <v>7.0</v>
      </c>
      <c r="H35">
        <f t="shared" si="6"/>
        <v>17.5</v>
      </c>
    </row>
    <row r="36">
      <c r="A36">
        <f t="shared" ref="A36:A52" si="7">A35+1</f>
        <v>36</v>
      </c>
      <c r="B36" s="3">
        <v>36.0</v>
      </c>
      <c r="C36" s="6">
        <f>32/36 * 100</f>
        <v>88.88888889</v>
      </c>
      <c r="D36" s="7">
        <v>32.0</v>
      </c>
      <c r="E36">
        <f t="shared" si="1"/>
        <v>4</v>
      </c>
      <c r="F36">
        <f t="shared" si="5"/>
        <v>11.11111111</v>
      </c>
      <c r="G36" s="3">
        <v>34.0</v>
      </c>
      <c r="H36">
        <f t="shared" si="6"/>
        <v>94.44444444</v>
      </c>
    </row>
    <row r="37">
      <c r="A37">
        <f t="shared" si="7"/>
        <v>37</v>
      </c>
      <c r="B37" s="3">
        <v>50.0</v>
      </c>
      <c r="C37" s="6">
        <f>12/50 * 100</f>
        <v>24</v>
      </c>
      <c r="D37" s="7">
        <v>12.0</v>
      </c>
      <c r="E37">
        <f t="shared" si="1"/>
        <v>38</v>
      </c>
      <c r="F37">
        <f t="shared" si="5"/>
        <v>76</v>
      </c>
      <c r="G37" s="3">
        <v>4.0</v>
      </c>
      <c r="H37">
        <f t="shared" si="6"/>
        <v>8</v>
      </c>
    </row>
    <row r="38">
      <c r="A38">
        <f t="shared" si="7"/>
        <v>38</v>
      </c>
      <c r="B38" s="3">
        <v>242.0</v>
      </c>
      <c r="C38" s="6">
        <f>69/242 * 100</f>
        <v>28.51239669</v>
      </c>
      <c r="D38" s="7">
        <v>69.0</v>
      </c>
      <c r="E38">
        <f t="shared" si="1"/>
        <v>173</v>
      </c>
      <c r="F38">
        <f t="shared" si="5"/>
        <v>71.48760331</v>
      </c>
      <c r="G38" s="3">
        <v>25.0</v>
      </c>
      <c r="H38">
        <f t="shared" si="6"/>
        <v>10.33057851</v>
      </c>
    </row>
    <row r="39">
      <c r="A39">
        <f t="shared" si="7"/>
        <v>39</v>
      </c>
      <c r="B39" s="3">
        <v>31.0</v>
      </c>
      <c r="C39" s="6">
        <f>8/31 * 100</f>
        <v>25.80645161</v>
      </c>
      <c r="D39" s="7">
        <v>8.0</v>
      </c>
      <c r="E39">
        <f t="shared" si="1"/>
        <v>23</v>
      </c>
      <c r="F39">
        <f t="shared" si="5"/>
        <v>74.19354839</v>
      </c>
      <c r="G39" s="3">
        <v>6.0</v>
      </c>
      <c r="H39">
        <f t="shared" si="6"/>
        <v>19.35483871</v>
      </c>
    </row>
    <row r="40">
      <c r="A40">
        <f t="shared" si="7"/>
        <v>40</v>
      </c>
      <c r="B40" s="3">
        <v>86.0</v>
      </c>
      <c r="C40" s="6">
        <f>22/86 * 100</f>
        <v>25.58139535</v>
      </c>
      <c r="D40" s="7">
        <v>22.0</v>
      </c>
      <c r="E40">
        <f t="shared" si="1"/>
        <v>64</v>
      </c>
      <c r="F40">
        <f t="shared" si="5"/>
        <v>74.41860465</v>
      </c>
      <c r="G40" s="3">
        <v>13.0</v>
      </c>
      <c r="H40">
        <f t="shared" si="6"/>
        <v>15.11627907</v>
      </c>
    </row>
    <row r="41">
      <c r="A41">
        <f t="shared" si="7"/>
        <v>41</v>
      </c>
      <c r="B41" s="3">
        <v>63.0</v>
      </c>
      <c r="C41" s="6">
        <f>20/63 * 100</f>
        <v>31.74603175</v>
      </c>
      <c r="D41" s="7">
        <v>20.0</v>
      </c>
      <c r="E41">
        <f t="shared" si="1"/>
        <v>43</v>
      </c>
      <c r="F41">
        <f t="shared" si="5"/>
        <v>68.25396825</v>
      </c>
      <c r="G41" s="3">
        <v>10.0</v>
      </c>
      <c r="H41">
        <f t="shared" si="6"/>
        <v>15.87301587</v>
      </c>
    </row>
    <row r="42">
      <c r="A42">
        <f t="shared" si="7"/>
        <v>42</v>
      </c>
      <c r="B42" s="3">
        <v>3311.0</v>
      </c>
      <c r="C42" s="6">
        <f>1037/3311 * 100</f>
        <v>31.31984295</v>
      </c>
      <c r="D42" s="7">
        <v>1037.0</v>
      </c>
      <c r="E42">
        <f t="shared" si="1"/>
        <v>2274</v>
      </c>
      <c r="F42">
        <f t="shared" si="5"/>
        <v>68.68015705</v>
      </c>
      <c r="G42" s="3">
        <v>493.0</v>
      </c>
      <c r="H42">
        <f t="shared" si="6"/>
        <v>14.8897614</v>
      </c>
    </row>
    <row r="43">
      <c r="A43">
        <f t="shared" si="7"/>
        <v>43</v>
      </c>
      <c r="B43" s="3">
        <v>238.0</v>
      </c>
      <c r="C43" s="6">
        <f>96/238 * 100</f>
        <v>40.33613445</v>
      </c>
      <c r="D43" s="7">
        <v>96.0</v>
      </c>
      <c r="E43">
        <f t="shared" si="1"/>
        <v>142</v>
      </c>
      <c r="F43">
        <f t="shared" si="5"/>
        <v>59.66386555</v>
      </c>
      <c r="G43" s="3">
        <v>70.0</v>
      </c>
      <c r="H43">
        <f t="shared" si="6"/>
        <v>29.41176471</v>
      </c>
    </row>
    <row r="44">
      <c r="A44">
        <f t="shared" si="7"/>
        <v>44</v>
      </c>
      <c r="B44" s="3">
        <v>59.0</v>
      </c>
      <c r="C44" s="6">
        <f>23/59 * 100</f>
        <v>38.98305085</v>
      </c>
      <c r="D44" s="7">
        <v>23.0</v>
      </c>
      <c r="E44">
        <f t="shared" si="1"/>
        <v>36</v>
      </c>
      <c r="F44">
        <f t="shared" si="5"/>
        <v>61.01694915</v>
      </c>
      <c r="G44" s="3">
        <v>10.0</v>
      </c>
      <c r="H44">
        <f t="shared" si="6"/>
        <v>16.94915254</v>
      </c>
    </row>
    <row r="45">
      <c r="A45">
        <f t="shared" si="7"/>
        <v>45</v>
      </c>
      <c r="B45" s="3">
        <v>193.0</v>
      </c>
      <c r="C45" s="6">
        <f>99/193 * 100</f>
        <v>51.29533679</v>
      </c>
      <c r="D45" s="7">
        <v>99.0</v>
      </c>
      <c r="E45">
        <f t="shared" si="1"/>
        <v>94</v>
      </c>
      <c r="F45">
        <f t="shared" si="5"/>
        <v>48.70466321</v>
      </c>
      <c r="G45" s="3">
        <v>48.0</v>
      </c>
      <c r="H45">
        <f t="shared" si="6"/>
        <v>24.87046632</v>
      </c>
    </row>
    <row r="46">
      <c r="A46">
        <f t="shared" si="7"/>
        <v>46</v>
      </c>
      <c r="B46" s="3">
        <v>158.0</v>
      </c>
      <c r="C46" s="6">
        <f>48/158 * 100</f>
        <v>30.37974684</v>
      </c>
      <c r="D46" s="7">
        <v>48.0</v>
      </c>
      <c r="E46">
        <f t="shared" si="1"/>
        <v>110</v>
      </c>
      <c r="F46">
        <f t="shared" si="5"/>
        <v>69.62025316</v>
      </c>
      <c r="G46" s="3">
        <v>18.0</v>
      </c>
      <c r="H46">
        <f t="shared" si="6"/>
        <v>11.39240506</v>
      </c>
    </row>
    <row r="47">
      <c r="A47">
        <f t="shared" si="7"/>
        <v>47</v>
      </c>
      <c r="B47" s="3">
        <v>255.0</v>
      </c>
      <c r="C47" s="6">
        <f>81/255 * 100</f>
        <v>31.76470588</v>
      </c>
      <c r="D47" s="7">
        <v>81.0</v>
      </c>
      <c r="E47">
        <f t="shared" si="1"/>
        <v>174</v>
      </c>
      <c r="F47">
        <f t="shared" si="5"/>
        <v>68.23529412</v>
      </c>
      <c r="G47" s="3">
        <v>42.0</v>
      </c>
      <c r="H47">
        <f t="shared" si="6"/>
        <v>16.47058824</v>
      </c>
    </row>
    <row r="48">
      <c r="A48">
        <f t="shared" si="7"/>
        <v>48</v>
      </c>
      <c r="B48" s="3">
        <v>38.0</v>
      </c>
      <c r="C48" s="6">
        <f>8/38 * 100</f>
        <v>21.05263158</v>
      </c>
      <c r="D48" s="7">
        <v>8.0</v>
      </c>
      <c r="E48">
        <f t="shared" si="1"/>
        <v>30</v>
      </c>
      <c r="F48">
        <f t="shared" si="5"/>
        <v>78.94736842</v>
      </c>
      <c r="G48" s="3">
        <v>26.0</v>
      </c>
      <c r="H48">
        <f t="shared" si="6"/>
        <v>68.42105263</v>
      </c>
    </row>
    <row r="49">
      <c r="A49">
        <f t="shared" si="7"/>
        <v>49</v>
      </c>
      <c r="B49" s="3">
        <v>472.0</v>
      </c>
      <c r="C49" s="6">
        <f>150/472 * 100</f>
        <v>31.77966102</v>
      </c>
      <c r="D49" s="7">
        <v>150.0</v>
      </c>
      <c r="E49">
        <f t="shared" si="1"/>
        <v>322</v>
      </c>
      <c r="F49">
        <f t="shared" si="5"/>
        <v>68.22033898</v>
      </c>
      <c r="G49" s="3">
        <v>58.0</v>
      </c>
      <c r="H49">
        <f t="shared" si="6"/>
        <v>12.28813559</v>
      </c>
    </row>
    <row r="50">
      <c r="A50">
        <f t="shared" si="7"/>
        <v>50</v>
      </c>
      <c r="B50" s="3">
        <v>295.0</v>
      </c>
      <c r="C50" s="6">
        <f>96/295 * 100</f>
        <v>32.54237288</v>
      </c>
      <c r="D50" s="7">
        <v>96.0</v>
      </c>
      <c r="E50">
        <f t="shared" si="1"/>
        <v>199</v>
      </c>
      <c r="F50">
        <f t="shared" si="5"/>
        <v>67.45762712</v>
      </c>
      <c r="G50" s="3">
        <v>72.0</v>
      </c>
      <c r="H50">
        <f t="shared" si="6"/>
        <v>24.40677966</v>
      </c>
    </row>
    <row r="51">
      <c r="A51">
        <f t="shared" si="7"/>
        <v>51</v>
      </c>
      <c r="B51" s="3">
        <v>85.0</v>
      </c>
      <c r="C51" s="6">
        <f>26/95 * 100</f>
        <v>27.36842105</v>
      </c>
      <c r="D51" s="7">
        <v>26.0</v>
      </c>
      <c r="E51">
        <f t="shared" si="1"/>
        <v>59</v>
      </c>
      <c r="F51">
        <f t="shared" si="5"/>
        <v>69.41176471</v>
      </c>
      <c r="G51" s="3">
        <v>15.0</v>
      </c>
      <c r="H51">
        <f t="shared" si="6"/>
        <v>17.64705882</v>
      </c>
    </row>
    <row r="52">
      <c r="A52">
        <f t="shared" si="7"/>
        <v>52</v>
      </c>
      <c r="B52" s="3">
        <v>48.0</v>
      </c>
      <c r="C52" s="6">
        <f>19/48 * 100</f>
        <v>39.58333333</v>
      </c>
      <c r="D52" s="7">
        <v>19.0</v>
      </c>
      <c r="E52">
        <f t="shared" si="1"/>
        <v>29</v>
      </c>
      <c r="F52">
        <f t="shared" si="5"/>
        <v>60.41666667</v>
      </c>
      <c r="G52" s="3">
        <v>7.0</v>
      </c>
      <c r="H52">
        <f t="shared" si="6"/>
        <v>14.58333333</v>
      </c>
    </row>
    <row r="53">
      <c r="A53" s="3">
        <v>54.0</v>
      </c>
      <c r="B53" s="3">
        <v>58.0</v>
      </c>
      <c r="C53" s="6">
        <v>41.38</v>
      </c>
      <c r="D53" s="7">
        <v>24.0</v>
      </c>
      <c r="E53">
        <f t="shared" si="1"/>
        <v>34</v>
      </c>
      <c r="F53">
        <f t="shared" si="5"/>
        <v>58.62068966</v>
      </c>
      <c r="G53" s="3">
        <v>22.0</v>
      </c>
      <c r="H53">
        <f t="shared" si="6"/>
        <v>37.93103448</v>
      </c>
    </row>
    <row r="54">
      <c r="A54" s="9" t="s">
        <v>9</v>
      </c>
      <c r="B54" s="10">
        <f>SUM(B2:B53)</f>
        <v>17828</v>
      </c>
      <c r="C54" s="11"/>
      <c r="D54" s="10">
        <f t="shared" ref="D54:E54" si="8">SUM(D2:D53)</f>
        <v>6412</v>
      </c>
      <c r="E54" s="10">
        <f t="shared" si="8"/>
        <v>11416</v>
      </c>
      <c r="F54" s="11"/>
      <c r="G54" s="10">
        <f>SUM(G2:G53)</f>
        <v>3136</v>
      </c>
      <c r="H54" s="11"/>
    </row>
    <row r="55">
      <c r="A55" s="9" t="s">
        <v>10</v>
      </c>
      <c r="B55" s="12">
        <f t="shared" ref="B55:H55" si="9">AVERAGE(B2:B53)</f>
        <v>342.8461538</v>
      </c>
      <c r="C55" s="12">
        <f t="shared" si="9"/>
        <v>38.23658423</v>
      </c>
      <c r="D55" s="10">
        <f t="shared" si="9"/>
        <v>123.3076923</v>
      </c>
      <c r="E55" s="10">
        <f t="shared" si="9"/>
        <v>219.5384615</v>
      </c>
      <c r="F55" s="10">
        <f t="shared" si="9"/>
        <v>59.07697653</v>
      </c>
      <c r="G55" s="10">
        <f t="shared" si="9"/>
        <v>60.30769231</v>
      </c>
      <c r="H55" s="10">
        <f t="shared" si="9"/>
        <v>20.88108539</v>
      </c>
    </row>
  </sheetData>
  <conditionalFormatting sqref="A1:H1">
    <cfRule type="notContainsBlanks" dxfId="0" priority="1">
      <formula>LEN(TRIM(A1))&gt;0</formula>
    </cfRule>
  </conditionalFormatting>
  <conditionalFormatting sqref="A54:H55">
    <cfRule type="notContainsBlanks" dxfId="1" priority="2">
      <formula>LEN(TRIM(A54))&gt;0</formula>
    </cfRule>
  </conditionalFormatting>
  <drawing r:id="rId1"/>
</worksheet>
</file>