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Stock-List" sheetId="13" r:id="rId2"/>
    <sheet name="EW38" sheetId="8" r:id="rId3"/>
    <sheet name="Emeter" sheetId="7" r:id="rId4"/>
    <sheet name="Elliot-Lar" sheetId="3" r:id="rId5"/>
    <sheet name="Elliot " sheetId="10" r:id="rId6"/>
    <sheet name="Elliot-Ret" sheetId="9" r:id="rId7"/>
    <sheet name="Archives" sheetId="6" r:id="rId8"/>
  </sheets>
  <definedNames>
    <definedName name="_xlnm._FilterDatabase" localSheetId="1" hidden="1">'Stock-List'!$A$1:$A$25</definedName>
  </definedNames>
  <calcPr calcId="162913"/>
</workbook>
</file>

<file path=xl/calcChain.xml><?xml version="1.0" encoding="utf-8"?>
<calcChain xmlns="http://schemas.openxmlformats.org/spreadsheetml/2006/main">
  <c r="K61" i="2" l="1"/>
  <c r="K59" i="2"/>
  <c r="K62" i="2" s="1"/>
  <c r="K60" i="2" s="1"/>
  <c r="K63" i="2" s="1"/>
  <c r="K15" i="2" s="1"/>
  <c r="K58" i="2"/>
  <c r="K56" i="2"/>
  <c r="K57" i="2" s="1"/>
  <c r="K46" i="2"/>
  <c r="K30" i="2"/>
  <c r="K24" i="2"/>
  <c r="K36" i="2" s="1"/>
  <c r="K20" i="2"/>
  <c r="K14" i="2"/>
  <c r="K18" i="2" s="1"/>
  <c r="K10" i="2"/>
  <c r="J61" i="2"/>
  <c r="J59" i="2"/>
  <c r="J62" i="2" s="1"/>
  <c r="J60" i="2" s="1"/>
  <c r="J63" i="2" s="1"/>
  <c r="J58" i="2"/>
  <c r="J56" i="2"/>
  <c r="J46" i="2"/>
  <c r="J30" i="2"/>
  <c r="J24" i="2"/>
  <c r="J36" i="2" s="1"/>
  <c r="J14" i="2"/>
  <c r="J10" i="2" s="1"/>
  <c r="J11" i="2" s="1"/>
  <c r="J18" i="2" l="1"/>
  <c r="J22" i="2" s="1"/>
  <c r="J17" i="2"/>
  <c r="J20" i="2"/>
  <c r="J21" i="2" s="1"/>
  <c r="K6" i="2"/>
  <c r="K32" i="2"/>
  <c r="K28" i="2"/>
  <c r="K33" i="2"/>
  <c r="K31" i="2"/>
  <c r="K27" i="2"/>
  <c r="K34" i="2"/>
  <c r="K26" i="2"/>
  <c r="K25" i="2" s="1"/>
  <c r="K29" i="2"/>
  <c r="K19" i="2"/>
  <c r="K22" i="2"/>
  <c r="K21" i="2" s="1"/>
  <c r="K17" i="2"/>
  <c r="K11" i="2"/>
  <c r="K8" i="2"/>
  <c r="K9" i="2" s="1"/>
  <c r="K13" i="2"/>
  <c r="J15" i="2"/>
  <c r="J13" i="2"/>
  <c r="J57" i="2"/>
  <c r="J8" i="2"/>
  <c r="J9" i="2" s="1"/>
  <c r="J6" i="2"/>
  <c r="IE62" i="6"/>
  <c r="IG61" i="6"/>
  <c r="IF61" i="6"/>
  <c r="IE61" i="6"/>
  <c r="IE60" i="6" s="1"/>
  <c r="IE63" i="6" s="1"/>
  <c r="ID61" i="6"/>
  <c r="IC61" i="6"/>
  <c r="IG59" i="6"/>
  <c r="IG62" i="6" s="1"/>
  <c r="IG60" i="6" s="1"/>
  <c r="IG63" i="6" s="1"/>
  <c r="IF59" i="6"/>
  <c r="IF62" i="6" s="1"/>
  <c r="IE59" i="6"/>
  <c r="ID59" i="6"/>
  <c r="ID62" i="6" s="1"/>
  <c r="ID60" i="6" s="1"/>
  <c r="ID63" i="6" s="1"/>
  <c r="ID15" i="6" s="1"/>
  <c r="IC59" i="6"/>
  <c r="IC62" i="6" s="1"/>
  <c r="IC60" i="6" s="1"/>
  <c r="IC63" i="6" s="1"/>
  <c r="IG58" i="6"/>
  <c r="IF58" i="6"/>
  <c r="IE58" i="6"/>
  <c r="ID58" i="6"/>
  <c r="IC58" i="6"/>
  <c r="IF57" i="6"/>
  <c r="IF34" i="6" s="1"/>
  <c r="IE57" i="6"/>
  <c r="IE34" i="6" s="1"/>
  <c r="IG56" i="6"/>
  <c r="IG20" i="6" s="1"/>
  <c r="IF56" i="6"/>
  <c r="IE56" i="6"/>
  <c r="ID56" i="6"/>
  <c r="ID57" i="6" s="1"/>
  <c r="IC56" i="6"/>
  <c r="IC20" i="6" s="1"/>
  <c r="IG46" i="6"/>
  <c r="IF46" i="6"/>
  <c r="IE46" i="6"/>
  <c r="ID46" i="6"/>
  <c r="IC46" i="6"/>
  <c r="IE32" i="6"/>
  <c r="IF31" i="6"/>
  <c r="IE31" i="6"/>
  <c r="IG30" i="6"/>
  <c r="IF30" i="6"/>
  <c r="IE30" i="6"/>
  <c r="ID30" i="6"/>
  <c r="IC30" i="6"/>
  <c r="IE28" i="6"/>
  <c r="IF27" i="6"/>
  <c r="IE27" i="6"/>
  <c r="IG24" i="6"/>
  <c r="IG36" i="6" s="1"/>
  <c r="IF24" i="6"/>
  <c r="IF36" i="6" s="1"/>
  <c r="IE24" i="6"/>
  <c r="IE36" i="6" s="1"/>
  <c r="ID24" i="6"/>
  <c r="ID36" i="6" s="1"/>
  <c r="IC24" i="6"/>
  <c r="IC36" i="6" s="1"/>
  <c r="ID20" i="6"/>
  <c r="IF18" i="6"/>
  <c r="IF17" i="6" s="1"/>
  <c r="IG14" i="6"/>
  <c r="IG18" i="6" s="1"/>
  <c r="IF14" i="6"/>
  <c r="IF20" i="6" s="1"/>
  <c r="IE14" i="6"/>
  <c r="IE18" i="6" s="1"/>
  <c r="ID14" i="6"/>
  <c r="ID18" i="6" s="1"/>
  <c r="IC14" i="6"/>
  <c r="IC18" i="6" s="1"/>
  <c r="IG11" i="6"/>
  <c r="IF11" i="6"/>
  <c r="IC11" i="6"/>
  <c r="IG10" i="6"/>
  <c r="IF10" i="6"/>
  <c r="ID10" i="6"/>
  <c r="ID11" i="6" s="1"/>
  <c r="IC10" i="6"/>
  <c r="IF8" i="6"/>
  <c r="IF7" i="6" s="1"/>
  <c r="IG6" i="6"/>
  <c r="IF6" i="6"/>
  <c r="ID6" i="6"/>
  <c r="IC6" i="6"/>
  <c r="I61" i="2"/>
  <c r="H61" i="2"/>
  <c r="G61" i="2"/>
  <c r="I59" i="2"/>
  <c r="I62" i="2" s="1"/>
  <c r="H59" i="2"/>
  <c r="H62" i="2" s="1"/>
  <c r="G59" i="2"/>
  <c r="G62" i="2" s="1"/>
  <c r="G60" i="2" s="1"/>
  <c r="G63" i="2" s="1"/>
  <c r="I58" i="2"/>
  <c r="H58" i="2"/>
  <c r="G58" i="2"/>
  <c r="I56" i="2"/>
  <c r="I57" i="2" s="1"/>
  <c r="H56" i="2"/>
  <c r="H57" i="2" s="1"/>
  <c r="G56" i="2"/>
  <c r="I46" i="2"/>
  <c r="H46" i="2"/>
  <c r="G46" i="2"/>
  <c r="I30" i="2"/>
  <c r="H30" i="2"/>
  <c r="G30" i="2"/>
  <c r="I24" i="2"/>
  <c r="I36" i="2" s="1"/>
  <c r="H24" i="2"/>
  <c r="H36" i="2" s="1"/>
  <c r="G24" i="2"/>
  <c r="G36" i="2" s="1"/>
  <c r="I14" i="2"/>
  <c r="I18" i="2" s="1"/>
  <c r="H14" i="2"/>
  <c r="H20" i="2" s="1"/>
  <c r="G14" i="2"/>
  <c r="G20" i="2" s="1"/>
  <c r="J19" i="2" l="1"/>
  <c r="J7" i="2"/>
  <c r="K35" i="2"/>
  <c r="K7" i="2"/>
  <c r="J33" i="2"/>
  <c r="J29" i="2"/>
  <c r="J31" i="2"/>
  <c r="J27" i="2"/>
  <c r="J26" i="2"/>
  <c r="J25" i="2" s="1"/>
  <c r="J32" i="2"/>
  <c r="J28" i="2"/>
  <c r="J34" i="2"/>
  <c r="I60" i="2"/>
  <c r="I63" i="2" s="1"/>
  <c r="I13" i="2" s="1"/>
  <c r="IG19" i="6"/>
  <c r="IG17" i="6"/>
  <c r="IG22" i="6"/>
  <c r="IG21" i="6" s="1"/>
  <c r="IC21" i="6"/>
  <c r="IG15" i="6"/>
  <c r="IG13" i="6"/>
  <c r="ID19" i="6"/>
  <c r="ID22" i="6"/>
  <c r="ID32" i="6"/>
  <c r="ID28" i="6"/>
  <c r="ID31" i="6"/>
  <c r="ID27" i="6"/>
  <c r="ID29" i="6"/>
  <c r="ID34" i="6"/>
  <c r="ID35" i="6" s="1"/>
  <c r="ID26" i="6"/>
  <c r="ID25" i="6" s="1"/>
  <c r="ID33" i="6"/>
  <c r="IF21" i="6"/>
  <c r="IC17" i="6"/>
  <c r="IC19" i="6"/>
  <c r="IC22" i="6"/>
  <c r="IC15" i="6"/>
  <c r="IC13" i="6"/>
  <c r="IF60" i="6"/>
  <c r="IF63" i="6" s="1"/>
  <c r="IF13" i="6" s="1"/>
  <c r="IE22" i="6"/>
  <c r="IE19" i="6"/>
  <c r="ID21" i="6"/>
  <c r="IC8" i="6"/>
  <c r="IG8" i="6"/>
  <c r="IF9" i="6"/>
  <c r="IE10" i="6"/>
  <c r="IE15" i="6"/>
  <c r="ID17" i="6"/>
  <c r="IF19" i="6"/>
  <c r="IE20" i="6"/>
  <c r="IF28" i="6"/>
  <c r="IE29" i="6"/>
  <c r="IF32" i="6"/>
  <c r="IE33" i="6"/>
  <c r="IE35" i="6" s="1"/>
  <c r="IC57" i="6"/>
  <c r="IG57" i="6"/>
  <c r="IF22" i="6"/>
  <c r="ID8" i="6"/>
  <c r="ID9" i="6" s="1"/>
  <c r="ID13" i="6"/>
  <c r="IF15" i="6"/>
  <c r="IE17" i="6"/>
  <c r="IE26" i="6"/>
  <c r="IE25" i="6" s="1"/>
  <c r="IF29" i="6"/>
  <c r="IF33" i="6"/>
  <c r="IF35" i="6" s="1"/>
  <c r="IE8" i="6"/>
  <c r="IE9" i="6" s="1"/>
  <c r="IE13" i="6"/>
  <c r="IF26" i="6"/>
  <c r="IF25" i="6" s="1"/>
  <c r="H60" i="2"/>
  <c r="H63" i="2" s="1"/>
  <c r="H13" i="2" s="1"/>
  <c r="G10" i="2"/>
  <c r="G11" i="2" s="1"/>
  <c r="H8" i="2"/>
  <c r="G13" i="2"/>
  <c r="H10" i="2"/>
  <c r="H34" i="2"/>
  <c r="H33" i="2"/>
  <c r="H32" i="2"/>
  <c r="H31" i="2"/>
  <c r="H29" i="2"/>
  <c r="H28" i="2"/>
  <c r="H27" i="2"/>
  <c r="H26" i="2"/>
  <c r="I22" i="2"/>
  <c r="I28" i="2"/>
  <c r="I34" i="2"/>
  <c r="I33" i="2"/>
  <c r="I32" i="2"/>
  <c r="I31" i="2"/>
  <c r="I29" i="2"/>
  <c r="I27" i="2"/>
  <c r="I26" i="2"/>
  <c r="G8" i="2"/>
  <c r="G9" i="2" s="1"/>
  <c r="I15" i="2"/>
  <c r="I17" i="2"/>
  <c r="I20" i="2"/>
  <c r="I21" i="2" s="1"/>
  <c r="G57" i="2"/>
  <c r="G15" i="2"/>
  <c r="G18" i="2"/>
  <c r="G17" i="2" s="1"/>
  <c r="H18" i="2"/>
  <c r="I8" i="2"/>
  <c r="I10" i="2"/>
  <c r="H9" i="2" l="1"/>
  <c r="H15" i="2"/>
  <c r="J35" i="2"/>
  <c r="IG33" i="6"/>
  <c r="IG29" i="6"/>
  <c r="IG32" i="6"/>
  <c r="IG28" i="6"/>
  <c r="IG26" i="6"/>
  <c r="IG31" i="6"/>
  <c r="IG27" i="6"/>
  <c r="IG34" i="6"/>
  <c r="IG35" i="6" s="1"/>
  <c r="IG9" i="6"/>
  <c r="IG7" i="6"/>
  <c r="IC9" i="6"/>
  <c r="IC7" i="6"/>
  <c r="IE21" i="6"/>
  <c r="IE11" i="6"/>
  <c r="IE6" i="6"/>
  <c r="IE7" i="6" s="1"/>
  <c r="ID7" i="6"/>
  <c r="IC33" i="6"/>
  <c r="IC29" i="6"/>
  <c r="IC32" i="6"/>
  <c r="IC28" i="6"/>
  <c r="IC34" i="6"/>
  <c r="IC35" i="6" s="1"/>
  <c r="IC31" i="6"/>
  <c r="IC27" i="6"/>
  <c r="IC26" i="6"/>
  <c r="IC25" i="6" s="1"/>
  <c r="G6" i="2"/>
  <c r="I35" i="2"/>
  <c r="I25" i="2"/>
  <c r="H11" i="2"/>
  <c r="H6" i="2"/>
  <c r="H7" i="2" s="1"/>
  <c r="H22" i="2"/>
  <c r="H21" i="2" s="1"/>
  <c r="H19" i="2"/>
  <c r="I11" i="2"/>
  <c r="I6" i="2"/>
  <c r="I7" i="2" s="1"/>
  <c r="G34" i="2"/>
  <c r="G33" i="2"/>
  <c r="G32" i="2"/>
  <c r="G31" i="2"/>
  <c r="G29" i="2"/>
  <c r="G28" i="2"/>
  <c r="G27" i="2"/>
  <c r="G26" i="2"/>
  <c r="I19" i="2"/>
  <c r="H35" i="2"/>
  <c r="H17" i="2"/>
  <c r="G7" i="2"/>
  <c r="I9" i="2"/>
  <c r="G22" i="2"/>
  <c r="G21" i="2" s="1"/>
  <c r="G19" i="2"/>
  <c r="H25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IG25" i="6" l="1"/>
  <c r="G25" i="2"/>
  <c r="G35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IA11" i="6" l="1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HS62" i="6" l="1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HS33" i="6" l="1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N6" i="6" l="1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HK32" i="6" l="1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<sst xmlns="http://schemas.openxmlformats.org/spreadsheetml/2006/main" count="255" uniqueCount="112">
  <si>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</si>
  <si>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</si>
  <si>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</si>
  <si>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</si>
  <si>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</si>
  <si>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</si>
  <si>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</si>
  <si>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</si>
  <si>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</si>
  <si>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</si>
  <si>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</si>
  <si>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</si>
  <si>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</si>
  <si>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</si>
  <si>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</si>
  <si>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</si>
  <si>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</si>
  <si>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</si>
  <si>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</si>
  <si>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</si>
  <si>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</si>
  <si>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</si>
  <si>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</si>
  <si>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</si>
  <si>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</si>
  <si>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</si>
  <si>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</si>
  <si>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</si>
  <si>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</si>
  <si>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</si>
  <si>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</si>
  <si>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</si>
  <si>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</si>
  <si>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</si>
  <si>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</si>
  <si>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</si>
  <si>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</si>
  <si>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</si>
  <si>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</si>
  <si>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</si>
  <si>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</si>
  <si>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</si>
  <si>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</si>
  <si>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</si>
  <si>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</si>
  <si>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</si>
  <si>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</si>
  <si>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</si>
  <si>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</si>
  <si>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</si>
  <si>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</si>
  <si>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</si>
  <si>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</si>
  <si>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</si>
  <si>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</si>
  <si>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</si>
  <si>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</si>
  <si>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</si>
  <si>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</si>
  <si>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</si>
  <si>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</si>
  <si>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</si>
  <si>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</si>
  <si>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</si>
  <si>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</si>
  <si>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</si>
  <si>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</si>
  <si>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</si>
  <si>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</si>
  <si>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</si>
  <si>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</si>
  <si>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</si>
  <si>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</si>
  <si>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</si>
  <si>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</si>
  <si>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</si>
  <si>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</si>
  <si>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11826~11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</si>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</sst>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3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0" fillId="0" borderId="5" applyNumberFormat="0" applyFill="0" applyBorder="0" applyProtection="0"/>
    <xf numFmtId="0" fontId="1" fillId="0" borderId="5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3" fillId="4" borderId="5" xfId="0" applyNumberFormat="1" applyFont="1" applyFill="1" applyBorder="1" applyAlignment="1">
      <alignment horizontal="right"/>
    </xf>
    <xf numFmtId="4" fontId="4" fillId="5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" fontId="4" fillId="6" borderId="5" xfId="0" applyNumberFormat="1" applyFont="1" applyFill="1" applyBorder="1" applyAlignment="1">
      <alignment horizontal="right"/>
    </xf>
    <xf numFmtId="4" fontId="4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3" fillId="2" borderId="5" xfId="0" applyNumberFormat="1" applyFont="1" applyFill="1" applyBorder="1" applyAlignment="1">
      <alignment horizontal="right"/>
    </xf>
    <xf numFmtId="4" fontId="4" fillId="7" borderId="5" xfId="0" applyNumberFormat="1" applyFont="1" applyFill="1" applyBorder="1" applyAlignment="1">
      <alignment horizontal="right"/>
    </xf>
    <xf numFmtId="4" fontId="6" fillId="4" borderId="5" xfId="0" applyNumberFormat="1" applyFont="1" applyFill="1" applyBorder="1" applyAlignment="1">
      <alignment horizontal="right"/>
    </xf>
    <xf numFmtId="4" fontId="4" fillId="8" borderId="5" xfId="0" applyNumberFormat="1" applyFont="1" applyFill="1" applyBorder="1" applyAlignment="1">
      <alignment horizontal="right"/>
    </xf>
    <xf numFmtId="4" fontId="4" fillId="9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4" fillId="10" borderId="5" xfId="0" applyNumberFormat="1" applyFont="1" applyFill="1" applyBorder="1" applyAlignment="1">
      <alignment horizontal="right"/>
    </xf>
    <xf numFmtId="4" fontId="4" fillId="11" borderId="5" xfId="0" applyNumberFormat="1" applyFont="1" applyFill="1" applyBorder="1" applyAlignment="1">
      <alignment horizontal="right"/>
    </xf>
    <xf numFmtId="4" fontId="4" fillId="12" borderId="5" xfId="0" applyNumberFormat="1" applyFont="1" applyFill="1" applyBorder="1" applyAlignment="1">
      <alignment horizontal="right"/>
    </xf>
    <xf numFmtId="4" fontId="4" fillId="13" borderId="5" xfId="0" applyNumberFormat="1" applyFont="1" applyFill="1" applyBorder="1" applyAlignment="1">
      <alignment horizontal="right"/>
    </xf>
    <xf numFmtId="4" fontId="4" fillId="14" borderId="5" xfId="0" applyNumberFormat="1" applyFont="1" applyFill="1" applyBorder="1" applyAlignment="1">
      <alignment horizontal="right"/>
    </xf>
    <xf numFmtId="4" fontId="4" fillId="4" borderId="5" xfId="0" applyNumberFormat="1" applyFont="1" applyFill="1" applyBorder="1" applyAlignment="1">
      <alignment horizontal="right"/>
    </xf>
    <xf numFmtId="49" fontId="3" fillId="4" borderId="5" xfId="0" applyNumberFormat="1" applyFont="1" applyFill="1" applyBorder="1" applyAlignment="1"/>
    <xf numFmtId="4" fontId="7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3" fillId="2" borderId="4" xfId="0" applyFont="1" applyFill="1" applyBorder="1" applyAlignment="1">
      <alignment horizontal="right"/>
    </xf>
    <xf numFmtId="4" fontId="8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2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4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4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4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4" fillId="7" borderId="6" xfId="0" applyNumberFormat="1" applyFont="1" applyFill="1" applyBorder="1" applyAlignment="1">
      <alignment horizontal="right"/>
    </xf>
    <xf numFmtId="4" fontId="12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4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4" fillId="9" borderId="6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14" fillId="5" borderId="5" xfId="0" applyNumberFormat="1" applyFont="1" applyFill="1" applyBorder="1" applyAlignment="1">
      <alignment horizontal="right"/>
    </xf>
    <xf numFmtId="4" fontId="4" fillId="10" borderId="6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14" fillId="6" borderId="5" xfId="0" applyNumberFormat="1" applyFont="1" applyFill="1" applyBorder="1" applyAlignment="1">
      <alignment horizontal="right"/>
    </xf>
    <xf numFmtId="4" fontId="4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4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4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4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4" fillId="4" borderId="6" xfId="0" applyNumberFormat="1" applyFont="1" applyFill="1" applyBorder="1" applyAlignment="1">
      <alignment horizontal="right"/>
    </xf>
    <xf numFmtId="4" fontId="15" fillId="4" borderId="5" xfId="0" applyNumberFormat="1" applyFont="1" applyFill="1" applyBorder="1" applyAlignment="1">
      <alignment horizontal="right"/>
    </xf>
    <xf numFmtId="4" fontId="7" fillId="4" borderId="6" xfId="0" applyNumberFormat="1" applyFont="1" applyFill="1" applyBorder="1" applyAlignment="1">
      <alignment horizontal="right"/>
    </xf>
    <xf numFmtId="4" fontId="7" fillId="8" borderId="5" xfId="0" applyNumberFormat="1" applyFont="1" applyFill="1" applyBorder="1" applyAlignment="1">
      <alignment horizontal="right"/>
    </xf>
    <xf numFmtId="4" fontId="7" fillId="9" borderId="5" xfId="0" applyNumberFormat="1" applyFont="1" applyFill="1" applyBorder="1" applyAlignment="1">
      <alignment horizontal="right"/>
    </xf>
    <xf numFmtId="49" fontId="4" fillId="9" borderId="5" xfId="0" applyNumberFormat="1" applyFont="1" applyFill="1" applyBorder="1" applyAlignment="1">
      <alignment horizontal="right"/>
    </xf>
    <xf numFmtId="4" fontId="7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7" fillId="11" borderId="5" xfId="0" applyNumberFormat="1" applyFont="1" applyFill="1" applyBorder="1" applyAlignment="1">
      <alignment horizontal="right"/>
    </xf>
    <xf numFmtId="4" fontId="7" fillId="6" borderId="5" xfId="0" applyNumberFormat="1" applyFont="1" applyFill="1" applyBorder="1" applyAlignment="1">
      <alignment horizontal="right"/>
    </xf>
    <xf numFmtId="4" fontId="7" fillId="12" borderId="5" xfId="0" applyNumberFormat="1" applyFont="1" applyFill="1" applyBorder="1" applyAlignment="1">
      <alignment horizontal="right"/>
    </xf>
    <xf numFmtId="4" fontId="7" fillId="12" borderId="6" xfId="0" applyNumberFormat="1" applyFont="1" applyFill="1" applyBorder="1" applyAlignment="1">
      <alignment horizontal="right"/>
    </xf>
    <xf numFmtId="4" fontId="16" fillId="2" borderId="5" xfId="0" applyNumberFormat="1" applyFont="1" applyFill="1" applyBorder="1" applyAlignment="1">
      <alignment horizontal="right"/>
    </xf>
    <xf numFmtId="4" fontId="8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7" fillId="9" borderId="5" xfId="0" applyNumberFormat="1" applyFont="1" applyFill="1" applyBorder="1" applyAlignment="1">
      <alignment horizontal="right"/>
    </xf>
    <xf numFmtId="0" fontId="18" fillId="0" borderId="0" xfId="0" applyFont="1" applyAlignment="1"/>
    <xf numFmtId="4" fontId="17" fillId="8" borderId="5" xfId="0" applyNumberFormat="1" applyFont="1" applyFill="1" applyBorder="1" applyAlignment="1">
      <alignment horizontal="right"/>
    </xf>
    <xf numFmtId="4" fontId="17" fillId="5" borderId="5" xfId="0" applyNumberFormat="1" applyFont="1" applyFill="1" applyBorder="1" applyAlignment="1">
      <alignment horizontal="right"/>
    </xf>
    <xf numFmtId="2" fontId="18" fillId="0" borderId="17" xfId="0" applyNumberFormat="1" applyFont="1" applyBorder="1" applyAlignment="1"/>
    <xf numFmtId="2" fontId="18" fillId="3" borderId="5" xfId="0" applyNumberFormat="1" applyFont="1" applyFill="1" applyBorder="1" applyAlignment="1"/>
    <xf numFmtId="2" fontId="18" fillId="0" borderId="16" xfId="0" applyNumberFormat="1" applyFont="1" applyBorder="1" applyAlignment="1"/>
    <xf numFmtId="0" fontId="18" fillId="0" borderId="0" xfId="0" applyNumberFormat="1" applyFont="1" applyAlignment="1"/>
    <xf numFmtId="4" fontId="19" fillId="8" borderId="5" xfId="0" applyNumberFormat="1" applyFont="1" applyFill="1" applyBorder="1" applyAlignment="1">
      <alignment horizontal="right"/>
    </xf>
    <xf numFmtId="4" fontId="19" fillId="9" borderId="5" xfId="0" applyNumberFormat="1" applyFont="1" applyFill="1" applyBorder="1" applyAlignment="1">
      <alignment horizontal="right"/>
    </xf>
    <xf numFmtId="4" fontId="19" fillId="5" borderId="5" xfId="0" applyNumberFormat="1" applyFont="1" applyFill="1" applyBorder="1" applyAlignment="1">
      <alignment horizontal="right"/>
    </xf>
    <xf numFmtId="4" fontId="17" fillId="6" borderId="5" xfId="0" applyNumberFormat="1" applyFont="1" applyFill="1" applyBorder="1" applyAlignment="1">
      <alignment horizontal="right"/>
    </xf>
    <xf numFmtId="4" fontId="17" fillId="12" borderId="5" xfId="0" applyNumberFormat="1" applyFont="1" applyFill="1" applyBorder="1" applyAlignment="1">
      <alignment horizontal="right"/>
    </xf>
    <xf numFmtId="4" fontId="19" fillId="6" borderId="5" xfId="0" applyNumberFormat="1" applyFont="1" applyFill="1" applyBorder="1" applyAlignment="1">
      <alignment horizontal="right"/>
    </xf>
    <xf numFmtId="4" fontId="19" fillId="12" borderId="5" xfId="0" applyNumberFormat="1" applyFont="1" applyFill="1" applyBorder="1" applyAlignment="1">
      <alignment horizontal="right"/>
    </xf>
    <xf numFmtId="4" fontId="17" fillId="11" borderId="5" xfId="0" applyNumberFormat="1" applyFont="1" applyFill="1" applyBorder="1" applyAlignment="1">
      <alignment horizontal="right"/>
    </xf>
    <xf numFmtId="0" fontId="9" fillId="0" borderId="5" xfId="1" applyFont="1" applyBorder="1" applyAlignment="1"/>
    <xf numFmtId="2" fontId="18" fillId="3" borderId="5" xfId="1" applyNumberFormat="1" applyFont="1" applyFill="1" applyBorder="1" applyAlignment="1"/>
    <xf numFmtId="2" fontId="18" fillId="0" borderId="16" xfId="1" applyNumberFormat="1" applyFont="1" applyBorder="1" applyAlignment="1"/>
    <xf numFmtId="2" fontId="18" fillId="0" borderId="17" xfId="1" applyNumberFormat="1" applyFont="1" applyBorder="1" applyAlignment="1"/>
    <xf numFmtId="0" fontId="18" fillId="0" borderId="5" xfId="1" applyNumberFormat="1" applyFont="1" applyAlignment="1"/>
    <xf numFmtId="2" fontId="10" fillId="3" borderId="5" xfId="1" applyNumberFormat="1" applyFont="1" applyFill="1" applyBorder="1" applyAlignment="1"/>
    <xf numFmtId="164" fontId="11" fillId="13" borderId="5" xfId="1" applyNumberFormat="1" applyFont="1" applyFill="1" applyBorder="1" applyAlignment="1">
      <alignment horizontal="center"/>
    </xf>
    <xf numFmtId="164" fontId="11" fillId="17" borderId="5" xfId="1" applyNumberFormat="1" applyFont="1" applyFill="1" applyBorder="1" applyAlignment="1">
      <alignment horizontal="center"/>
    </xf>
    <xf numFmtId="164" fontId="11" fillId="0" borderId="5" xfId="1" applyNumberFormat="1" applyFont="1" applyBorder="1" applyAlignment="1">
      <alignment horizontal="center"/>
    </xf>
    <xf numFmtId="164" fontId="11" fillId="9" borderId="5" xfId="1" applyNumberFormat="1" applyFont="1" applyFill="1" applyBorder="1" applyAlignment="1">
      <alignment horizontal="center"/>
    </xf>
    <xf numFmtId="164" fontId="11" fillId="18" borderId="5" xfId="1" applyNumberFormat="1" applyFont="1" applyFill="1" applyBorder="1" applyAlignment="1">
      <alignment horizontal="center"/>
    </xf>
    <xf numFmtId="164" fontId="11" fillId="19" borderId="5" xfId="1" applyNumberFormat="1" applyFont="1" applyFill="1" applyBorder="1" applyAlignment="1">
      <alignment horizontal="center"/>
    </xf>
    <xf numFmtId="4" fontId="19" fillId="11" borderId="5" xfId="0" applyNumberFormat="1" applyFont="1" applyFill="1" applyBorder="1" applyAlignment="1">
      <alignment horizontal="right"/>
    </xf>
    <xf numFmtId="164" fontId="18" fillId="13" borderId="5" xfId="0" applyNumberFormat="1" applyFont="1" applyFill="1" applyBorder="1" applyAlignment="1"/>
    <xf numFmtId="0" fontId="18" fillId="13" borderId="5" xfId="0" applyFont="1" applyFill="1" applyBorder="1" applyAlignment="1"/>
    <xf numFmtId="164" fontId="18" fillId="17" borderId="5" xfId="0" applyNumberFormat="1" applyFont="1" applyFill="1" applyBorder="1" applyAlignment="1"/>
    <xf numFmtId="0" fontId="18" fillId="17" borderId="5" xfId="0" applyFont="1" applyFill="1" applyBorder="1" applyAlignment="1"/>
    <xf numFmtId="164" fontId="18" fillId="3" borderId="5" xfId="0" applyNumberFormat="1" applyFont="1" applyFill="1" applyBorder="1" applyAlignment="1"/>
    <xf numFmtId="0" fontId="18" fillId="0" borderId="5" xfId="0" applyFont="1" applyBorder="1" applyAlignment="1"/>
    <xf numFmtId="164" fontId="18" fillId="0" borderId="5" xfId="0" applyNumberFormat="1" applyFont="1" applyBorder="1" applyAlignment="1"/>
    <xf numFmtId="49" fontId="21" fillId="0" borderId="5" xfId="0" applyNumberFormat="1" applyFont="1" applyBorder="1" applyAlignment="1">
      <alignment horizontal="center"/>
    </xf>
    <xf numFmtId="164" fontId="18" fillId="9" borderId="5" xfId="0" applyNumberFormat="1" applyFont="1" applyFill="1" applyBorder="1" applyAlignment="1"/>
    <xf numFmtId="0" fontId="18" fillId="9" borderId="5" xfId="0" applyFont="1" applyFill="1" applyBorder="1" applyAlignment="1"/>
    <xf numFmtId="164" fontId="18" fillId="9" borderId="5" xfId="0" applyNumberFormat="1" applyFont="1" applyFill="1" applyBorder="1" applyAlignment="1">
      <alignment wrapText="1"/>
    </xf>
    <xf numFmtId="164" fontId="18" fillId="18" borderId="5" xfId="0" applyNumberFormat="1" applyFont="1" applyFill="1" applyBorder="1" applyAlignment="1"/>
    <xf numFmtId="0" fontId="18" fillId="18" borderId="5" xfId="0" applyFont="1" applyFill="1" applyBorder="1" applyAlignment="1"/>
    <xf numFmtId="164" fontId="18" fillId="19" borderId="5" xfId="0" applyNumberFormat="1" applyFont="1" applyFill="1" applyBorder="1" applyAlignment="1"/>
    <xf numFmtId="0" fontId="18" fillId="19" borderId="5" xfId="0" applyFont="1" applyFill="1" applyBorder="1" applyAlignment="1"/>
    <xf numFmtId="49" fontId="22" fillId="2" borderId="5" xfId="0" applyNumberFormat="1" applyFont="1" applyFill="1" applyBorder="1" applyAlignment="1">
      <alignment horizontal="right"/>
    </xf>
    <xf numFmtId="0" fontId="18" fillId="3" borderId="5" xfId="0" applyFont="1" applyFill="1" applyBorder="1" applyAlignment="1"/>
    <xf numFmtId="49" fontId="23" fillId="15" borderId="5" xfId="0" applyNumberFormat="1" applyFont="1" applyFill="1" applyBorder="1" applyAlignment="1">
      <alignment horizontal="left"/>
    </xf>
    <xf numFmtId="2" fontId="23" fillId="15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3" borderId="5" xfId="0" applyNumberFormat="1" applyFont="1" applyFill="1" applyBorder="1" applyAlignment="1">
      <alignment horizontal="center"/>
    </xf>
    <xf numFmtId="49" fontId="26" fillId="16" borderId="5" xfId="0" applyNumberFormat="1" applyFont="1" applyFill="1" applyBorder="1" applyAlignment="1"/>
    <xf numFmtId="2" fontId="18" fillId="3" borderId="7" xfId="0" applyNumberFormat="1" applyFont="1" applyFill="1" applyBorder="1" applyAlignment="1"/>
    <xf numFmtId="2" fontId="18" fillId="3" borderId="8" xfId="0" applyNumberFormat="1" applyFont="1" applyFill="1" applyBorder="1" applyAlignment="1"/>
    <xf numFmtId="2" fontId="18" fillId="3" borderId="9" xfId="0" applyNumberFormat="1" applyFont="1" applyFill="1" applyBorder="1" applyAlignment="1"/>
    <xf numFmtId="2" fontId="18" fillId="3" borderId="10" xfId="0" applyNumberFormat="1" applyFont="1" applyFill="1" applyBorder="1" applyAlignment="1"/>
    <xf numFmtId="2" fontId="18" fillId="3" borderId="11" xfId="0" applyNumberFormat="1" applyFont="1" applyFill="1" applyBorder="1" applyAlignment="1"/>
    <xf numFmtId="0" fontId="18" fillId="3" borderId="12" xfId="0" applyFont="1" applyFill="1" applyBorder="1" applyAlignment="1"/>
    <xf numFmtId="2" fontId="18" fillId="3" borderId="13" xfId="0" applyNumberFormat="1" applyFont="1" applyFill="1" applyBorder="1" applyAlignment="1"/>
    <xf numFmtId="2" fontId="18" fillId="3" borderId="14" xfId="0" applyNumberFormat="1" applyFont="1" applyFill="1" applyBorder="1" applyAlignment="1"/>
    <xf numFmtId="0" fontId="18" fillId="3" borderId="15" xfId="0" applyFont="1" applyFill="1" applyBorder="1" applyAlignment="1"/>
    <xf numFmtId="49" fontId="27" fillId="0" borderId="5" xfId="0" applyNumberFormat="1" applyFont="1" applyBorder="1" applyAlignment="1">
      <alignment horizontal="center"/>
    </xf>
    <xf numFmtId="4" fontId="19" fillId="7" borderId="5" xfId="0" applyNumberFormat="1" applyFont="1" applyFill="1" applyBorder="1" applyAlignment="1">
      <alignment horizontal="right"/>
    </xf>
    <xf numFmtId="4" fontId="19" fillId="10" borderId="5" xfId="0" applyNumberFormat="1" applyFont="1" applyFill="1" applyBorder="1" applyAlignment="1">
      <alignment horizontal="right"/>
    </xf>
    <xf numFmtId="4" fontId="19" fillId="3" borderId="5" xfId="0" applyNumberFormat="1" applyFont="1" applyFill="1" applyBorder="1" applyAlignment="1">
      <alignment horizontal="right"/>
    </xf>
    <xf numFmtId="4" fontId="17" fillId="10" borderId="5" xfId="0" applyNumberFormat="1" applyFont="1" applyFill="1" applyBorder="1" applyAlignment="1">
      <alignment horizontal="right"/>
    </xf>
    <xf numFmtId="49" fontId="9" fillId="3" borderId="5" xfId="0" applyNumberFormat="1" applyFont="1" applyFill="1" applyBorder="1" applyAlignment="1">
      <alignment horizontal="center"/>
    </xf>
    <xf numFmtId="0" fontId="9" fillId="0" borderId="5" xfId="0" applyFont="1" applyBorder="1" applyAlignment="1"/>
    <xf numFmtId="2" fontId="10" fillId="3" borderId="5" xfId="0" applyNumberFormat="1" applyFont="1" applyFill="1" applyBorder="1" applyAlignment="1"/>
    <xf numFmtId="164" fontId="11" fillId="13" borderId="5" xfId="0" applyNumberFormat="1" applyFont="1" applyFill="1" applyBorder="1" applyAlignment="1">
      <alignment horizontal="center"/>
    </xf>
    <xf numFmtId="164" fontId="11" fillId="17" borderId="5" xfId="0" applyNumberFormat="1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164" fontId="11" fillId="9" borderId="5" xfId="0" applyNumberFormat="1" applyFont="1" applyFill="1" applyBorder="1" applyAlignment="1">
      <alignment horizontal="center"/>
    </xf>
    <xf numFmtId="164" fontId="11" fillId="18" borderId="5" xfId="0" applyNumberFormat="1" applyFont="1" applyFill="1" applyBorder="1" applyAlignment="1">
      <alignment horizontal="center"/>
    </xf>
    <xf numFmtId="164" fontId="11" fillId="19" borderId="5" xfId="0" applyNumberFormat="1" applyFont="1" applyFill="1" applyBorder="1" applyAlignment="1">
      <alignment horizontal="center"/>
    </xf>
    <xf numFmtId="4" fontId="7" fillId="10" borderId="5" xfId="0" applyNumberFormat="1" applyFont="1" applyFill="1" applyBorder="1" applyAlignment="1">
      <alignment horizontal="right"/>
    </xf>
    <xf numFmtId="0" fontId="18" fillId="0" borderId="5" xfId="1" applyFont="1" applyBorder="1" applyAlignment="1"/>
    <xf numFmtId="0" fontId="18" fillId="3" borderId="5" xfId="1" applyFont="1" applyFill="1" applyBorder="1" applyAlignment="1"/>
    <xf numFmtId="0" fontId="18" fillId="0" borderId="5" xfId="1" applyFont="1" applyAlignment="1"/>
    <xf numFmtId="49" fontId="23" fillId="15" borderId="5" xfId="1" applyNumberFormat="1" applyFont="1" applyFill="1" applyBorder="1" applyAlignment="1">
      <alignment horizontal="left"/>
    </xf>
    <xf numFmtId="2" fontId="23" fillId="15" borderId="5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3" borderId="5" xfId="1" applyNumberFormat="1" applyFont="1" applyFill="1" applyBorder="1" applyAlignment="1">
      <alignment horizontal="center"/>
    </xf>
    <xf numFmtId="49" fontId="26" fillId="16" borderId="5" xfId="1" applyNumberFormat="1" applyFont="1" applyFill="1" applyBorder="1" applyAlignment="1"/>
    <xf numFmtId="2" fontId="18" fillId="3" borderId="7" xfId="1" applyNumberFormat="1" applyFont="1" applyFill="1" applyBorder="1" applyAlignment="1"/>
    <xf numFmtId="2" fontId="18" fillId="3" borderId="8" xfId="1" applyNumberFormat="1" applyFont="1" applyFill="1" applyBorder="1" applyAlignment="1"/>
    <xf numFmtId="2" fontId="18" fillId="3" borderId="9" xfId="1" applyNumberFormat="1" applyFont="1" applyFill="1" applyBorder="1" applyAlignment="1"/>
    <xf numFmtId="2" fontId="18" fillId="3" borderId="10" xfId="1" applyNumberFormat="1" applyFont="1" applyFill="1" applyBorder="1" applyAlignment="1"/>
    <xf numFmtId="2" fontId="18" fillId="3" borderId="11" xfId="1" applyNumberFormat="1" applyFont="1" applyFill="1" applyBorder="1" applyAlignment="1"/>
    <xf numFmtId="0" fontId="18" fillId="3" borderId="12" xfId="1" applyFont="1" applyFill="1" applyBorder="1" applyAlignment="1"/>
    <xf numFmtId="2" fontId="18" fillId="3" borderId="13" xfId="1" applyNumberFormat="1" applyFont="1" applyFill="1" applyBorder="1" applyAlignment="1"/>
    <xf numFmtId="2" fontId="18" fillId="3" borderId="14" xfId="1" applyNumberFormat="1" applyFont="1" applyFill="1" applyBorder="1" applyAlignment="1"/>
    <xf numFmtId="0" fontId="18" fillId="3" borderId="15" xfId="1" applyFont="1" applyFill="1" applyBorder="1" applyAlignment="1"/>
    <xf numFmtId="49" fontId="27" fillId="0" borderId="5" xfId="1" applyNumberFormat="1" applyFont="1" applyBorder="1" applyAlignment="1">
      <alignment horizontal="center"/>
    </xf>
    <xf numFmtId="164" fontId="18" fillId="13" borderId="5" xfId="1" applyNumberFormat="1" applyFont="1" applyFill="1" applyBorder="1" applyAlignment="1"/>
    <xf numFmtId="0" fontId="18" fillId="13" borderId="5" xfId="1" applyFont="1" applyFill="1" applyBorder="1" applyAlignment="1"/>
    <xf numFmtId="164" fontId="18" fillId="17" borderId="5" xfId="1" applyNumberFormat="1" applyFont="1" applyFill="1" applyBorder="1" applyAlignment="1"/>
    <xf numFmtId="0" fontId="18" fillId="17" borderId="5" xfId="1" applyFont="1" applyFill="1" applyBorder="1" applyAlignment="1"/>
    <xf numFmtId="164" fontId="18" fillId="3" borderId="5" xfId="1" applyNumberFormat="1" applyFont="1" applyFill="1" applyBorder="1" applyAlignment="1"/>
    <xf numFmtId="164" fontId="18" fillId="0" borderId="5" xfId="1" applyNumberFormat="1" applyFont="1" applyBorder="1" applyAlignment="1"/>
    <xf numFmtId="49" fontId="21" fillId="0" borderId="5" xfId="1" applyNumberFormat="1" applyFont="1" applyBorder="1" applyAlignment="1">
      <alignment horizontal="center"/>
    </xf>
    <xf numFmtId="164" fontId="18" fillId="9" borderId="5" xfId="1" applyNumberFormat="1" applyFont="1" applyFill="1" applyBorder="1" applyAlignment="1"/>
    <xf numFmtId="0" fontId="18" fillId="9" borderId="5" xfId="1" applyFont="1" applyFill="1" applyBorder="1" applyAlignment="1"/>
    <xf numFmtId="164" fontId="18" fillId="9" borderId="5" xfId="1" applyNumberFormat="1" applyFont="1" applyFill="1" applyBorder="1" applyAlignment="1">
      <alignment wrapText="1"/>
    </xf>
    <xf numFmtId="164" fontId="18" fillId="18" borderId="5" xfId="1" applyNumberFormat="1" applyFont="1" applyFill="1" applyBorder="1" applyAlignment="1"/>
    <xf numFmtId="0" fontId="18" fillId="18" borderId="5" xfId="1" applyFont="1" applyFill="1" applyBorder="1" applyAlignment="1"/>
    <xf numFmtId="164" fontId="18" fillId="19" borderId="5" xfId="1" applyNumberFormat="1" applyFont="1" applyFill="1" applyBorder="1" applyAlignment="1"/>
    <xf numFmtId="0" fontId="18" fillId="19" borderId="5" xfId="1" applyFont="1" applyFill="1" applyBorder="1" applyAlignment="1"/>
    <xf numFmtId="4" fontId="28" fillId="3" borderId="9" xfId="0" applyNumberFormat="1" applyFont="1" applyFill="1" applyBorder="1" applyAlignment="1"/>
    <xf numFmtId="4" fontId="7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4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8" fillId="20" borderId="0" xfId="0" applyNumberFormat="1" applyFont="1" applyFill="1" applyAlignment="1"/>
    <xf numFmtId="164" fontId="29" fillId="17" borderId="5" xfId="0" applyNumberFormat="1" applyFont="1" applyFill="1" applyBorder="1" applyAlignment="1"/>
    <xf numFmtId="164" fontId="29" fillId="17" borderId="5" xfId="1" applyNumberFormat="1" applyFont="1" applyFill="1" applyBorder="1" applyAlignment="1"/>
    <xf numFmtId="164" fontId="29" fillId="18" borderId="5" xfId="1" applyNumberFormat="1" applyFont="1" applyFill="1" applyBorder="1" applyAlignment="1"/>
    <xf numFmtId="164" fontId="29" fillId="9" borderId="5" xfId="1" applyNumberFormat="1" applyFont="1" applyFill="1" applyBorder="1" applyAlignment="1"/>
    <xf numFmtId="164" fontId="29" fillId="19" borderId="5" xfId="1" applyNumberFormat="1" applyFont="1" applyFill="1" applyBorder="1" applyAlignment="1"/>
    <xf numFmtId="4" fontId="30" fillId="4" borderId="5" xfId="0" applyNumberFormat="1" applyFont="1" applyFill="1" applyBorder="1" applyAlignment="1">
      <alignment horizontal="right"/>
    </xf>
    <xf numFmtId="0" fontId="18" fillId="4" borderId="5" xfId="0" applyFont="1" applyFill="1" applyBorder="1" applyAlignment="1"/>
    <xf numFmtId="4" fontId="4" fillId="5" borderId="5" xfId="0" applyNumberFormat="1" applyFont="1" applyFill="1" applyBorder="1" applyAlignment="1">
      <alignment horizontal="left"/>
    </xf>
    <xf numFmtId="4" fontId="4" fillId="9" borderId="5" xfId="0" applyNumberFormat="1" applyFont="1" applyFill="1" applyBorder="1" applyAlignment="1">
      <alignment horizontal="left"/>
    </xf>
    <xf numFmtId="4" fontId="4" fillId="8" borderId="5" xfId="0" applyNumberFormat="1" applyFont="1" applyFill="1" applyBorder="1" applyAlignment="1">
      <alignment horizontal="left"/>
    </xf>
    <xf numFmtId="4" fontId="4" fillId="11" borderId="5" xfId="0" applyNumberFormat="1" applyFont="1" applyFill="1" applyBorder="1" applyAlignment="1">
      <alignment horizontal="left"/>
    </xf>
    <xf numFmtId="0" fontId="31" fillId="0" borderId="0" xfId="0" applyFont="1" applyAlignment="1"/>
    <xf numFmtId="0" fontId="0" fillId="0" borderId="0" xfId="0" applyFont="1" applyAlignment="1">
      <alignment wrapText="1"/>
    </xf>
    <xf numFmtId="4" fontId="4" fillId="10" borderId="5" xfId="0" applyNumberFormat="1" applyFont="1" applyFill="1" applyBorder="1" applyAlignment="1">
      <alignment horizontal="left"/>
    </xf>
    <xf numFmtId="4" fontId="4" fillId="7" borderId="5" xfId="0" applyNumberFormat="1" applyFont="1" applyFill="1" applyBorder="1" applyAlignment="1">
      <alignment horizontal="left"/>
    </xf>
    <xf numFmtId="4" fontId="4" fillId="6" borderId="5" xfId="0" applyNumberFormat="1" applyFont="1" applyFill="1" applyBorder="1" applyAlignment="1">
      <alignment horizontal="left"/>
    </xf>
    <xf numFmtId="4" fontId="4" fillId="12" borderId="5" xfId="0" applyNumberFormat="1" applyFont="1" applyFill="1" applyBorder="1" applyAlignment="1">
      <alignment horizontal="left"/>
    </xf>
    <xf numFmtId="4" fontId="4" fillId="13" borderId="5" xfId="0" applyNumberFormat="1" applyFont="1" applyFill="1" applyBorder="1" applyAlignment="1">
      <alignment horizontal="left"/>
    </xf>
    <xf numFmtId="164" fontId="11" fillId="21" borderId="5" xfId="1" applyNumberFormat="1" applyFont="1" applyFill="1" applyBorder="1" applyAlignment="1">
      <alignment horizontal="center"/>
    </xf>
    <xf numFmtId="164" fontId="18" fillId="21" borderId="5" xfId="1" applyNumberFormat="1" applyFont="1" applyFill="1" applyBorder="1" applyAlignment="1"/>
    <xf numFmtId="0" fontId="18" fillId="21" borderId="5" xfId="1" applyFont="1" applyFill="1" applyBorder="1" applyAlignment="1"/>
    <xf numFmtId="0" fontId="18" fillId="21" borderId="5" xfId="1" applyNumberFormat="1" applyFont="1" applyFill="1" applyAlignment="1"/>
    <xf numFmtId="0" fontId="18" fillId="21" borderId="5" xfId="1" applyFont="1" applyFill="1" applyAlignment="1"/>
    <xf numFmtId="164" fontId="32" fillId="17" borderId="5" xfId="1" applyNumberFormat="1" applyFont="1" applyFill="1" applyBorder="1" applyAlignment="1">
      <alignment horizontal="center"/>
    </xf>
    <xf numFmtId="0" fontId="29" fillId="17" borderId="5" xfId="1" applyFont="1" applyFill="1" applyBorder="1" applyAlignment="1"/>
    <xf numFmtId="0" fontId="29" fillId="0" borderId="5" xfId="1" applyNumberFormat="1" applyFont="1" applyAlignment="1"/>
    <xf numFmtId="0" fontId="29" fillId="0" borderId="5" xfId="1" applyFont="1" applyAlignment="1"/>
    <xf numFmtId="4" fontId="18" fillId="3" borderId="9" xfId="1" applyNumberFormat="1" applyFont="1" applyFill="1" applyBorder="1" applyAlignment="1"/>
    <xf numFmtId="49" fontId="5" fillId="4" borderId="4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5" xfId="2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3"/>
  <sheetViews>
    <sheetView showGridLines="0" tabSelected="1" zoomScale="110" zoomScaleNormal="110" workbookViewId="0">
      <selection activeCell="K36" sqref="K36"/>
    </sheetView>
  </sheetViews>
  <sheetFormatPr defaultColWidth="8.77734375" defaultRowHeight="14.7" customHeight="1"/>
  <cols>
    <col min="1" max="4" width="8.77734375" style="1" customWidth="1"/>
    <col min="5" max="6" width="10.77734375" style="1" customWidth="1"/>
    <col min="7" max="11" width="10.77734375" style="91" customWidth="1"/>
    <col min="12" max="12" width="9.21875" style="91" bestFit="1" customWidth="1"/>
    <col min="13" max="13" width="11" style="202" bestFit="1" customWidth="1"/>
    <col min="14" max="252" width="8.77734375" style="1" customWidth="1"/>
  </cols>
  <sheetData>
    <row r="1" spans="1:12" ht="14.7" customHeight="1">
      <c r="A1" s="236"/>
      <c r="B1" s="237"/>
      <c r="C1" s="237"/>
      <c r="D1" s="237"/>
      <c r="E1" s="2" t="s">
        <v>78</v>
      </c>
      <c r="F1" s="2" t="s">
        <v>1</v>
      </c>
      <c r="G1" s="3">
        <v>43862</v>
      </c>
      <c r="H1" s="3">
        <v>43864</v>
      </c>
      <c r="I1" s="3">
        <v>43865</v>
      </c>
      <c r="J1" s="3">
        <v>43866</v>
      </c>
      <c r="K1" s="3">
        <v>43867</v>
      </c>
      <c r="L1" s="3"/>
    </row>
    <row r="2" spans="1:12" ht="14.7" customHeight="1">
      <c r="A2" s="4"/>
      <c r="B2" s="5"/>
      <c r="C2" s="5"/>
      <c r="D2" s="6" t="s">
        <v>2</v>
      </c>
      <c r="E2" s="7">
        <v>12430.5</v>
      </c>
      <c r="F2" s="7">
        <v>12216.6</v>
      </c>
      <c r="G2" s="7">
        <v>12017.35</v>
      </c>
      <c r="H2" s="7">
        <v>11749.85</v>
      </c>
      <c r="I2" s="7">
        <v>11986.15</v>
      </c>
      <c r="J2" s="7">
        <v>12098.15</v>
      </c>
      <c r="K2" s="7">
        <v>12160.6</v>
      </c>
      <c r="L2" s="7"/>
    </row>
    <row r="3" spans="1:12" ht="14.7" customHeight="1">
      <c r="A3" s="4"/>
      <c r="B3" s="8"/>
      <c r="C3" s="9"/>
      <c r="D3" s="6" t="s">
        <v>3</v>
      </c>
      <c r="E3" s="10">
        <v>11929.6</v>
      </c>
      <c r="F3" s="10">
        <v>11945.85</v>
      </c>
      <c r="G3" s="10">
        <v>11633.3</v>
      </c>
      <c r="H3" s="10">
        <v>11614.5</v>
      </c>
      <c r="I3" s="10">
        <v>11783.4</v>
      </c>
      <c r="J3" s="10">
        <v>11953.35</v>
      </c>
      <c r="K3" s="10">
        <v>12084.65</v>
      </c>
      <c r="L3" s="10"/>
    </row>
    <row r="4" spans="1:12" ht="14.7" customHeight="1">
      <c r="A4" s="4"/>
      <c r="B4" s="8"/>
      <c r="C4" s="9"/>
      <c r="D4" s="6" t="s">
        <v>4</v>
      </c>
      <c r="E4" s="11">
        <v>11962.1</v>
      </c>
      <c r="F4" s="11">
        <v>11962.1</v>
      </c>
      <c r="G4" s="11">
        <v>11661.85</v>
      </c>
      <c r="H4" s="11">
        <v>11707.9</v>
      </c>
      <c r="I4" s="11">
        <v>11979.65</v>
      </c>
      <c r="J4" s="11">
        <v>12089.15</v>
      </c>
      <c r="K4" s="11">
        <v>12137.95</v>
      </c>
      <c r="L4" s="11"/>
    </row>
    <row r="5" spans="1:12" ht="14.7" customHeight="1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  <c r="K5" s="5"/>
      <c r="L5" s="5"/>
    </row>
    <row r="6" spans="1:12" ht="14.7" customHeight="1">
      <c r="A6" s="12"/>
      <c r="B6" s="13"/>
      <c r="C6" s="13"/>
      <c r="D6" s="14" t="s">
        <v>6</v>
      </c>
      <c r="E6" s="15">
        <f t="shared" ref="E6:F6" si="0">E10+E56</f>
        <v>12786.099999999999</v>
      </c>
      <c r="F6" s="15">
        <f t="shared" si="0"/>
        <v>12407.933333333336</v>
      </c>
      <c r="G6" s="15">
        <f t="shared" ref="G6" si="1">G10+G56</f>
        <v>12292.41666666667</v>
      </c>
      <c r="H6" s="15">
        <f t="shared" ref="H6:I6" si="2">H10+H56</f>
        <v>11902.35</v>
      </c>
      <c r="I6" s="15">
        <f t="shared" si="2"/>
        <v>12252.15</v>
      </c>
      <c r="J6" s="15">
        <f t="shared" ref="J6:K6" si="3">J10+J56</f>
        <v>12285.216666666665</v>
      </c>
      <c r="K6" s="15">
        <f t="shared" si="3"/>
        <v>12246.766666666665</v>
      </c>
      <c r="L6" s="15"/>
    </row>
    <row r="7" spans="1:12" ht="14.7" hidden="1" customHeight="1">
      <c r="A7" s="12"/>
      <c r="B7" s="13"/>
      <c r="C7" s="13"/>
      <c r="D7" s="14" t="s">
        <v>7</v>
      </c>
      <c r="E7" s="16">
        <f t="shared" ref="E7:F7" si="4">(E6+E8)/2</f>
        <v>12697.199999999999</v>
      </c>
      <c r="F7" s="16">
        <f t="shared" si="4"/>
        <v>12360.100000000002</v>
      </c>
      <c r="G7" s="16">
        <f t="shared" ref="G7" si="5">(G6+G8)/2</f>
        <v>12223.650000000001</v>
      </c>
      <c r="H7" s="16">
        <f t="shared" ref="H7:I7" si="6">(H6+H8)/2</f>
        <v>11864.225</v>
      </c>
      <c r="I7" s="16">
        <f t="shared" si="6"/>
        <v>12185.65</v>
      </c>
      <c r="J7" s="16">
        <f t="shared" ref="J7:K7" si="7">(J6+J8)/2</f>
        <v>12238.449999999999</v>
      </c>
      <c r="K7" s="16">
        <f t="shared" si="7"/>
        <v>12225.224999999999</v>
      </c>
      <c r="L7" s="16"/>
    </row>
    <row r="8" spans="1:12" ht="14.7" customHeight="1">
      <c r="A8" s="12"/>
      <c r="B8" s="13"/>
      <c r="C8" s="13"/>
      <c r="D8" s="14" t="s">
        <v>8</v>
      </c>
      <c r="E8" s="17">
        <f t="shared" ref="E8:F8" si="8">E14+E56</f>
        <v>12608.3</v>
      </c>
      <c r="F8" s="17">
        <f t="shared" si="8"/>
        <v>12312.266666666668</v>
      </c>
      <c r="G8" s="17">
        <f t="shared" ref="G8" si="9">G14+G56</f>
        <v>12154.883333333335</v>
      </c>
      <c r="H8" s="17">
        <f t="shared" ref="H8:I8" si="10">H14+H56</f>
        <v>11826.1</v>
      </c>
      <c r="I8" s="17">
        <f t="shared" si="10"/>
        <v>12119.15</v>
      </c>
      <c r="J8" s="17">
        <f t="shared" ref="J8:K8" si="11">J14+J56</f>
        <v>12191.683333333332</v>
      </c>
      <c r="K8" s="17">
        <f t="shared" si="11"/>
        <v>12203.683333333332</v>
      </c>
      <c r="L8" s="17"/>
    </row>
    <row r="9" spans="1:12" ht="14.7" hidden="1" customHeight="1">
      <c r="A9" s="12"/>
      <c r="B9" s="13"/>
      <c r="C9" s="13"/>
      <c r="D9" s="14" t="s">
        <v>9</v>
      </c>
      <c r="E9" s="16">
        <f t="shared" ref="E9:F9" si="12">(E8+E10)/2</f>
        <v>12446.75</v>
      </c>
      <c r="F9" s="16">
        <f t="shared" si="12"/>
        <v>12224.725000000002</v>
      </c>
      <c r="G9" s="16">
        <f t="shared" ref="G9" si="13">(G8+G10)/2</f>
        <v>12031.625000000002</v>
      </c>
      <c r="H9" s="16">
        <f t="shared" ref="H9:I9" si="14">(H8+H10)/2</f>
        <v>11796.55</v>
      </c>
      <c r="I9" s="16">
        <f t="shared" si="14"/>
        <v>12084.275</v>
      </c>
      <c r="J9" s="16">
        <f t="shared" ref="J9:K9" si="15">(J8+J10)/2</f>
        <v>12166.05</v>
      </c>
      <c r="K9" s="16">
        <f t="shared" si="15"/>
        <v>12187.249999999998</v>
      </c>
      <c r="L9" s="16"/>
    </row>
    <row r="10" spans="1:12" ht="14.7" customHeight="1">
      <c r="A10" s="12"/>
      <c r="B10" s="13"/>
      <c r="C10" s="13"/>
      <c r="D10" s="14" t="s">
        <v>10</v>
      </c>
      <c r="E10" s="18">
        <f t="shared" ref="E10:F10" si="16">(2*E14)-E3</f>
        <v>12285.199999999999</v>
      </c>
      <c r="F10" s="18">
        <f t="shared" si="16"/>
        <v>12137.183333333336</v>
      </c>
      <c r="G10" s="18">
        <f t="shared" ref="G10" si="17">(2*G14)-G3</f>
        <v>11908.366666666669</v>
      </c>
      <c r="H10" s="18">
        <f t="shared" ref="H10:I10" si="18">(2*H14)-H3</f>
        <v>11767</v>
      </c>
      <c r="I10" s="18">
        <f t="shared" si="18"/>
        <v>12049.4</v>
      </c>
      <c r="J10" s="18">
        <f t="shared" ref="J10:K10" si="19">(2*J14)-J3</f>
        <v>12140.416666666666</v>
      </c>
      <c r="K10" s="18">
        <f t="shared" si="19"/>
        <v>12170.816666666664</v>
      </c>
      <c r="L10" s="18"/>
    </row>
    <row r="11" spans="1:12" ht="14.7" hidden="1" customHeight="1">
      <c r="A11" s="12"/>
      <c r="B11" s="13"/>
      <c r="C11" s="13"/>
      <c r="D11" s="14" t="s">
        <v>11</v>
      </c>
      <c r="E11" s="16">
        <f t="shared" ref="E11:F11" si="20">(E10+E14)/2</f>
        <v>12196.3</v>
      </c>
      <c r="F11" s="16">
        <f t="shared" si="20"/>
        <v>12089.350000000002</v>
      </c>
      <c r="G11" s="16">
        <f t="shared" ref="G11" si="21">(G10+G14)/2</f>
        <v>11839.600000000002</v>
      </c>
      <c r="H11" s="16">
        <f t="shared" ref="H11:I11" si="22">(H10+H14)/2</f>
        <v>11728.875</v>
      </c>
      <c r="I11" s="16">
        <f t="shared" si="22"/>
        <v>11982.9</v>
      </c>
      <c r="J11" s="16">
        <f t="shared" ref="J11:K11" si="23">(J10+J14)/2</f>
        <v>12093.65</v>
      </c>
      <c r="K11" s="16">
        <f t="shared" si="23"/>
        <v>12149.274999999998</v>
      </c>
      <c r="L11" s="16"/>
    </row>
    <row r="12" spans="1:12" ht="8.1" customHeight="1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  <c r="L12" s="11"/>
    </row>
    <row r="13" spans="1:12" ht="14.7" customHeight="1">
      <c r="A13" s="12"/>
      <c r="B13" s="13"/>
      <c r="C13" s="13"/>
      <c r="D13" s="14" t="s">
        <v>12</v>
      </c>
      <c r="E13" s="20">
        <f t="shared" ref="E13:F13" si="24">E14+E63/2</f>
        <v>12034.75</v>
      </c>
      <c r="F13" s="20">
        <f t="shared" si="24"/>
        <v>12081.225</v>
      </c>
      <c r="G13" s="20">
        <f t="shared" ref="G13" si="25">G14+G63/2</f>
        <v>11825.325000000001</v>
      </c>
      <c r="H13" s="20">
        <f t="shared" ref="H13:I13" si="26">H14+H63/2</f>
        <v>11699.325000000001</v>
      </c>
      <c r="I13" s="20">
        <f t="shared" si="26"/>
        <v>11948.025</v>
      </c>
      <c r="J13" s="20">
        <f t="shared" ref="J13:K13" si="27">J14+J63/2</f>
        <v>12068.016666666666</v>
      </c>
      <c r="K13" s="20">
        <f t="shared" si="27"/>
        <v>12132.841666666664</v>
      </c>
      <c r="L13" s="20"/>
    </row>
    <row r="14" spans="1:12" ht="14.7" customHeight="1">
      <c r="A14" s="12"/>
      <c r="B14" s="13"/>
      <c r="C14" s="13"/>
      <c r="D14" s="14" t="s">
        <v>13</v>
      </c>
      <c r="E14" s="11">
        <f t="shared" ref="E14:F14" si="28">(E2+E3+E4)/3</f>
        <v>12107.4</v>
      </c>
      <c r="F14" s="11">
        <f t="shared" si="28"/>
        <v>12041.516666666668</v>
      </c>
      <c r="G14" s="11">
        <f t="shared" ref="G14" si="29">(G2+G3+G4)/3</f>
        <v>11770.833333333334</v>
      </c>
      <c r="H14" s="11">
        <f t="shared" ref="H14:I14" si="30">(H2+H3+H4)/3</f>
        <v>11690.75</v>
      </c>
      <c r="I14" s="11">
        <f t="shared" si="30"/>
        <v>11916.4</v>
      </c>
      <c r="J14" s="11">
        <f t="shared" ref="J14:K14" si="31">(J2+J3+J4)/3</f>
        <v>12046.883333333333</v>
      </c>
      <c r="K14" s="11">
        <f t="shared" si="31"/>
        <v>12127.733333333332</v>
      </c>
      <c r="L14" s="11"/>
    </row>
    <row r="15" spans="1:12" ht="14.7" customHeight="1">
      <c r="A15" s="12"/>
      <c r="B15" s="13"/>
      <c r="C15" s="13"/>
      <c r="D15" s="14" t="s">
        <v>14</v>
      </c>
      <c r="E15" s="21">
        <f t="shared" ref="E15:F15" si="32">E14-E63/2</f>
        <v>12180.05</v>
      </c>
      <c r="F15" s="21">
        <f t="shared" si="32"/>
        <v>12001.808333333336</v>
      </c>
      <c r="G15" s="21">
        <f t="shared" ref="G15" si="33">G14-G63/2</f>
        <v>11716.341666666667</v>
      </c>
      <c r="H15" s="21">
        <f t="shared" ref="H15:I15" si="34">H14-H63/2</f>
        <v>11682.174999999999</v>
      </c>
      <c r="I15" s="21">
        <f t="shared" si="34"/>
        <v>11884.775</v>
      </c>
      <c r="J15" s="21">
        <f t="shared" ref="J15:K15" si="35">J14-J63/2</f>
        <v>12025.75</v>
      </c>
      <c r="K15" s="21">
        <f t="shared" si="35"/>
        <v>12122.625</v>
      </c>
      <c r="L15" s="21"/>
    </row>
    <row r="16" spans="1:12" ht="8.1" customHeight="1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  <c r="L16" s="11"/>
    </row>
    <row r="17" spans="1:12" ht="14.7" hidden="1" customHeight="1">
      <c r="A17" s="12"/>
      <c r="B17" s="13"/>
      <c r="C17" s="13"/>
      <c r="D17" s="14" t="s">
        <v>15</v>
      </c>
      <c r="E17" s="16">
        <f t="shared" ref="E17:F17" si="36">(E14+E18)/2</f>
        <v>11945.849999999999</v>
      </c>
      <c r="F17" s="16">
        <f t="shared" si="36"/>
        <v>11953.975000000002</v>
      </c>
      <c r="G17" s="16">
        <f t="shared" ref="G17" si="37">(G14+G18)/2</f>
        <v>11647.575000000001</v>
      </c>
      <c r="H17" s="16">
        <f t="shared" ref="H17:I17" si="38">(H14+H18)/2</f>
        <v>11661.2</v>
      </c>
      <c r="I17" s="16">
        <f t="shared" si="38"/>
        <v>11881.525</v>
      </c>
      <c r="J17" s="16">
        <f t="shared" ref="J17:K17" si="39">(J14+J18)/2</f>
        <v>12021.25</v>
      </c>
      <c r="K17" s="16">
        <f t="shared" si="39"/>
        <v>12111.299999999997</v>
      </c>
      <c r="L17" s="16"/>
    </row>
    <row r="18" spans="1:12" ht="14.7" customHeight="1">
      <c r="A18" s="12"/>
      <c r="B18" s="13"/>
      <c r="C18" s="13"/>
      <c r="D18" s="14" t="s">
        <v>16</v>
      </c>
      <c r="E18" s="22">
        <f t="shared" ref="E18:F18" si="40">2*E14-E2</f>
        <v>11784.3</v>
      </c>
      <c r="F18" s="22">
        <f t="shared" si="40"/>
        <v>11866.433333333336</v>
      </c>
      <c r="G18" s="22">
        <f t="shared" ref="G18" si="41">2*G14-G2</f>
        <v>11524.316666666668</v>
      </c>
      <c r="H18" s="22">
        <f t="shared" ref="H18:I18" si="42">2*H14-H2</f>
        <v>11631.65</v>
      </c>
      <c r="I18" s="22">
        <f t="shared" si="42"/>
        <v>11846.65</v>
      </c>
      <c r="J18" s="22">
        <f t="shared" ref="J18:K18" si="43">2*J14-J2</f>
        <v>11995.616666666667</v>
      </c>
      <c r="K18" s="22">
        <f t="shared" si="43"/>
        <v>12094.866666666663</v>
      </c>
      <c r="L18" s="22"/>
    </row>
    <row r="19" spans="1:12" ht="14.7" hidden="1" customHeight="1">
      <c r="A19" s="12"/>
      <c r="B19" s="13"/>
      <c r="C19" s="13"/>
      <c r="D19" s="14" t="s">
        <v>17</v>
      </c>
      <c r="E19" s="16">
        <f t="shared" ref="E19:F19" si="44">(E18+E20)/2</f>
        <v>11695.4</v>
      </c>
      <c r="F19" s="16">
        <f t="shared" si="44"/>
        <v>11818.600000000002</v>
      </c>
      <c r="G19" s="16">
        <f t="shared" ref="G19" si="45">(G18+G20)/2</f>
        <v>11455.55</v>
      </c>
      <c r="H19" s="16">
        <f t="shared" ref="H19:I19" si="46">(H18+H20)/2</f>
        <v>11593.525</v>
      </c>
      <c r="I19" s="16">
        <f t="shared" si="46"/>
        <v>11780.15</v>
      </c>
      <c r="J19" s="16">
        <f t="shared" ref="J19:K19" si="47">(J18+J20)/2</f>
        <v>11948.85</v>
      </c>
      <c r="K19" s="16">
        <f t="shared" si="47"/>
        <v>12073.324999999997</v>
      </c>
      <c r="L19" s="16"/>
    </row>
    <row r="20" spans="1:12" ht="14.7" customHeight="1">
      <c r="A20" s="12"/>
      <c r="B20" s="13"/>
      <c r="C20" s="13"/>
      <c r="D20" s="14" t="s">
        <v>18</v>
      </c>
      <c r="E20" s="23">
        <f t="shared" ref="E20:F20" si="48">E14-E56</f>
        <v>11606.5</v>
      </c>
      <c r="F20" s="23">
        <f t="shared" si="48"/>
        <v>11770.766666666668</v>
      </c>
      <c r="G20" s="23">
        <f t="shared" ref="G20" si="49">G14-G56</f>
        <v>11386.783333333333</v>
      </c>
      <c r="H20" s="23">
        <f t="shared" ref="H20:I20" si="50">H14-H56</f>
        <v>11555.4</v>
      </c>
      <c r="I20" s="23">
        <f t="shared" si="50"/>
        <v>11713.65</v>
      </c>
      <c r="J20" s="23">
        <f t="shared" ref="J20:K20" si="51">J14-J56</f>
        <v>11902.083333333334</v>
      </c>
      <c r="K20" s="23">
        <f t="shared" si="51"/>
        <v>12051.783333333331</v>
      </c>
      <c r="L20" s="23"/>
    </row>
    <row r="21" spans="1:12" ht="14.7" hidden="1" customHeight="1">
      <c r="A21" s="12"/>
      <c r="B21" s="13"/>
      <c r="C21" s="13"/>
      <c r="D21" s="14" t="s">
        <v>19</v>
      </c>
      <c r="E21" s="16">
        <f t="shared" ref="E21:F21" si="52">(E20+E22)/2</f>
        <v>11444.95</v>
      </c>
      <c r="F21" s="16">
        <f t="shared" si="52"/>
        <v>11683.225000000002</v>
      </c>
      <c r="G21" s="16">
        <f t="shared" ref="G21" si="53">(G20+G22)/2</f>
        <v>11263.525</v>
      </c>
      <c r="H21" s="16">
        <f t="shared" ref="H21:I21" si="54">(H20+H22)/2</f>
        <v>11525.849999999999</v>
      </c>
      <c r="I21" s="16">
        <f t="shared" si="54"/>
        <v>11678.775</v>
      </c>
      <c r="J21" s="16">
        <f t="shared" ref="J21:K21" si="55">(J20+J22)/2</f>
        <v>11876.45</v>
      </c>
      <c r="K21" s="16">
        <f t="shared" si="55"/>
        <v>12035.349999999997</v>
      </c>
      <c r="L21" s="16"/>
    </row>
    <row r="22" spans="1:12" ht="14.7" customHeight="1">
      <c r="A22" s="12"/>
      <c r="B22" s="13"/>
      <c r="C22" s="13"/>
      <c r="D22" s="14" t="s">
        <v>20</v>
      </c>
      <c r="E22" s="24">
        <f t="shared" ref="E22:F22" si="56">E18-E56</f>
        <v>11283.4</v>
      </c>
      <c r="F22" s="24">
        <f t="shared" si="56"/>
        <v>11595.683333333336</v>
      </c>
      <c r="G22" s="24">
        <f t="shared" ref="G22" si="57">G18-G56</f>
        <v>11140.266666666666</v>
      </c>
      <c r="H22" s="24">
        <f t="shared" ref="H22:I22" si="58">H18-H56</f>
        <v>11496.3</v>
      </c>
      <c r="I22" s="24">
        <f t="shared" si="58"/>
        <v>11643.9</v>
      </c>
      <c r="J22" s="24">
        <f t="shared" ref="J22:K22" si="59">J18-J56</f>
        <v>11850.816666666668</v>
      </c>
      <c r="K22" s="24">
        <f t="shared" si="59"/>
        <v>12018.916666666662</v>
      </c>
      <c r="L22" s="24"/>
    </row>
    <row r="23" spans="1:12" ht="14.7" customHeight="1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  <c r="K23" s="25"/>
      <c r="L23" s="25"/>
    </row>
    <row r="24" spans="1:12" ht="14.7" customHeight="1">
      <c r="A24" s="12"/>
      <c r="B24" s="13"/>
      <c r="C24" s="13"/>
      <c r="D24" s="14" t="s">
        <v>22</v>
      </c>
      <c r="E24" s="17">
        <f t="shared" ref="E24:F24" si="60">(E2/E3)*E4</f>
        <v>12464.364609877952</v>
      </c>
      <c r="F24" s="17">
        <f t="shared" si="60"/>
        <v>12233.218302590438</v>
      </c>
      <c r="G24" s="17">
        <f t="shared" ref="G24" si="61">(G2/G3)*G4</f>
        <v>12046.842520823842</v>
      </c>
      <c r="H24" s="17">
        <f t="shared" ref="H24:I24" si="62">(H2/H3)*H4</f>
        <v>11844.33844031168</v>
      </c>
      <c r="I24" s="17">
        <f t="shared" si="62"/>
        <v>12185.776757769405</v>
      </c>
      <c r="J24" s="17">
        <f t="shared" ref="J24:K24" si="63">(J2/J3)*J4</f>
        <v>12235.595048459218</v>
      </c>
      <c r="K24" s="17">
        <f t="shared" si="63"/>
        <v>12214.234981567528</v>
      </c>
      <c r="L24" s="17"/>
    </row>
    <row r="25" spans="1:12" ht="14.7" hidden="1" customHeight="1">
      <c r="A25" s="12"/>
      <c r="B25" s="13"/>
      <c r="C25" s="13"/>
      <c r="D25" s="14" t="s">
        <v>23</v>
      </c>
      <c r="E25" s="16">
        <f t="shared" ref="E25:F25" si="64">E26+1.168*(E26-E27)</f>
        <v>12398.484079999998</v>
      </c>
      <c r="F25" s="16">
        <f t="shared" si="64"/>
        <v>12197.977400000002</v>
      </c>
      <c r="G25" s="16">
        <f t="shared" ref="G25" si="65">G26+1.168*(G26-G27)</f>
        <v>11996.434360000001</v>
      </c>
      <c r="H25" s="16">
        <f t="shared" ref="H25:I25" si="66">H26+1.168*(H26-H27)</f>
        <v>11825.816920000001</v>
      </c>
      <c r="I25" s="16">
        <f t="shared" si="66"/>
        <v>12156.285800000001</v>
      </c>
      <c r="J25" s="16">
        <f t="shared" ref="J25:K25" si="67">J26+1.168*(J26-J27)</f>
        <v>12215.299759999998</v>
      </c>
      <c r="K25" s="16">
        <f t="shared" si="67"/>
        <v>12204.117640000004</v>
      </c>
      <c r="L25" s="16"/>
    </row>
    <row r="26" spans="1:12" ht="14.7" customHeight="1">
      <c r="A26" s="12"/>
      <c r="B26" s="13"/>
      <c r="C26" s="13"/>
      <c r="D26" s="14" t="s">
        <v>24</v>
      </c>
      <c r="E26" s="18">
        <f t="shared" ref="E26:F26" si="68">E4+E57/2</f>
        <v>12237.594999999999</v>
      </c>
      <c r="F26" s="18">
        <f t="shared" si="68"/>
        <v>12111.012500000001</v>
      </c>
      <c r="G26" s="18">
        <f t="shared" ref="G26" si="69">G4+G57/2</f>
        <v>11873.077500000001</v>
      </c>
      <c r="H26" s="18">
        <f t="shared" ref="H26:I26" si="70">H4+H57/2</f>
        <v>11782.342500000001</v>
      </c>
      <c r="I26" s="18">
        <f t="shared" si="70"/>
        <v>12091.1625</v>
      </c>
      <c r="J26" s="18">
        <f t="shared" ref="J26:K26" si="71">J4+J57/2</f>
        <v>12168.789999999999</v>
      </c>
      <c r="K26" s="18">
        <f t="shared" si="71"/>
        <v>12179.722500000002</v>
      </c>
      <c r="L26" s="18"/>
    </row>
    <row r="27" spans="1:12" ht="14.7" customHeight="1">
      <c r="A27" s="12"/>
      <c r="B27" s="13"/>
      <c r="C27" s="13"/>
      <c r="D27" s="14" t="s">
        <v>25</v>
      </c>
      <c r="E27" s="7">
        <f t="shared" ref="E27:F27" si="72">E4+E57/4</f>
        <v>12099.8475</v>
      </c>
      <c r="F27" s="7">
        <f t="shared" si="72"/>
        <v>12036.55625</v>
      </c>
      <c r="G27" s="7">
        <f t="shared" ref="G27" si="73">G4+G57/4</f>
        <v>11767.463750000001</v>
      </c>
      <c r="H27" s="7">
        <f t="shared" ref="H27:I27" si="74">H4+H57/4</f>
        <v>11745.12125</v>
      </c>
      <c r="I27" s="7">
        <f t="shared" si="74"/>
        <v>12035.40625</v>
      </c>
      <c r="J27" s="7">
        <f t="shared" ref="J27:K27" si="75">J4+J57/4</f>
        <v>12128.97</v>
      </c>
      <c r="K27" s="7">
        <f t="shared" si="75"/>
        <v>12158.83625</v>
      </c>
      <c r="L27" s="7"/>
    </row>
    <row r="28" spans="1:12" ht="14.7" hidden="1" customHeight="1">
      <c r="A28" s="12"/>
      <c r="B28" s="13"/>
      <c r="C28" s="13"/>
      <c r="D28" s="14" t="s">
        <v>26</v>
      </c>
      <c r="E28" s="16">
        <f t="shared" ref="E28:F28" si="76">E4+E57/6</f>
        <v>12053.931666666667</v>
      </c>
      <c r="F28" s="16">
        <f t="shared" si="76"/>
        <v>12011.737500000001</v>
      </c>
      <c r="G28" s="16">
        <f t="shared" ref="G28" si="77">G4+G57/6</f>
        <v>11732.259166666667</v>
      </c>
      <c r="H28" s="16">
        <f t="shared" ref="H28:I28" si="78">H4+H57/6</f>
        <v>11732.714166666667</v>
      </c>
      <c r="I28" s="16">
        <f t="shared" si="78"/>
        <v>12016.820833333333</v>
      </c>
      <c r="J28" s="16">
        <f t="shared" ref="J28:K28" si="79">J4+J57/6</f>
        <v>12115.696666666667</v>
      </c>
      <c r="K28" s="16">
        <f t="shared" si="79"/>
        <v>12151.874166666668</v>
      </c>
      <c r="L28" s="16"/>
    </row>
    <row r="29" spans="1:12" ht="14.7" hidden="1" customHeight="1">
      <c r="A29" s="12"/>
      <c r="B29" s="13"/>
      <c r="C29" s="13"/>
      <c r="D29" s="14" t="s">
        <v>27</v>
      </c>
      <c r="E29" s="16">
        <f t="shared" ref="E29:F29" si="80">E4+E57/12</f>
        <v>12008.015833333333</v>
      </c>
      <c r="F29" s="16">
        <f t="shared" si="80"/>
        <v>11986.918750000001</v>
      </c>
      <c r="G29" s="16">
        <f t="shared" ref="G29" si="81">G4+G57/12</f>
        <v>11697.054583333334</v>
      </c>
      <c r="H29" s="16">
        <f t="shared" ref="H29:I29" si="82">H4+H57/12</f>
        <v>11720.307083333333</v>
      </c>
      <c r="I29" s="16">
        <f t="shared" si="82"/>
        <v>11998.235416666666</v>
      </c>
      <c r="J29" s="16">
        <f t="shared" ref="J29:K29" si="83">J4+J57/12</f>
        <v>12102.423333333332</v>
      </c>
      <c r="K29" s="16">
        <f t="shared" si="83"/>
        <v>12144.912083333335</v>
      </c>
      <c r="L29" s="16"/>
    </row>
    <row r="30" spans="1:12" ht="14.7" customHeight="1">
      <c r="A30" s="12"/>
      <c r="B30" s="13"/>
      <c r="C30" s="13"/>
      <c r="D30" s="14" t="s">
        <v>4</v>
      </c>
      <c r="E30" s="11">
        <f t="shared" ref="E30:F30" si="84">E4</f>
        <v>11962.1</v>
      </c>
      <c r="F30" s="11">
        <f t="shared" si="84"/>
        <v>11962.1</v>
      </c>
      <c r="G30" s="11">
        <f t="shared" ref="G30" si="85">G4</f>
        <v>11661.85</v>
      </c>
      <c r="H30" s="11">
        <f t="shared" ref="H30:I30" si="86">H4</f>
        <v>11707.9</v>
      </c>
      <c r="I30" s="11">
        <f t="shared" si="86"/>
        <v>11979.65</v>
      </c>
      <c r="J30" s="11">
        <f t="shared" ref="J30:K30" si="87">J4</f>
        <v>12089.15</v>
      </c>
      <c r="K30" s="11">
        <f t="shared" si="87"/>
        <v>12137.95</v>
      </c>
      <c r="L30" s="11"/>
    </row>
    <row r="31" spans="1:12" ht="14.7" hidden="1" customHeight="1">
      <c r="A31" s="12"/>
      <c r="B31" s="13"/>
      <c r="C31" s="13"/>
      <c r="D31" s="14" t="s">
        <v>28</v>
      </c>
      <c r="E31" s="16">
        <f t="shared" ref="E31:F31" si="88">E4-E57/12</f>
        <v>11916.184166666668</v>
      </c>
      <c r="F31" s="16">
        <f t="shared" si="88"/>
        <v>11937.28125</v>
      </c>
      <c r="G31" s="16">
        <f t="shared" ref="G31" si="89">G4-G57/12</f>
        <v>11626.645416666666</v>
      </c>
      <c r="H31" s="16">
        <f t="shared" ref="H31:I31" si="90">H4-H57/12</f>
        <v>11695.492916666666</v>
      </c>
      <c r="I31" s="16">
        <f t="shared" si="90"/>
        <v>11961.064583333333</v>
      </c>
      <c r="J31" s="16">
        <f t="shared" ref="J31:K31" si="91">J4-J57/12</f>
        <v>12075.876666666667</v>
      </c>
      <c r="K31" s="16">
        <f t="shared" si="91"/>
        <v>12130.987916666667</v>
      </c>
      <c r="L31" s="16"/>
    </row>
    <row r="32" spans="1:12" ht="14.7" hidden="1" customHeight="1">
      <c r="A32" s="12"/>
      <c r="B32" s="13"/>
      <c r="C32" s="13"/>
      <c r="D32" s="14" t="s">
        <v>29</v>
      </c>
      <c r="E32" s="16">
        <f t="shared" ref="E32:F32" si="92">E4-E57/6</f>
        <v>11870.268333333333</v>
      </c>
      <c r="F32" s="16">
        <f t="shared" si="92"/>
        <v>11912.4625</v>
      </c>
      <c r="G32" s="16">
        <f t="shared" ref="G32" si="93">G4-G57/6</f>
        <v>11591.440833333334</v>
      </c>
      <c r="H32" s="16">
        <f t="shared" ref="H32:I32" si="94">H4-H57/6</f>
        <v>11683.085833333333</v>
      </c>
      <c r="I32" s="16">
        <f t="shared" si="94"/>
        <v>11942.479166666666</v>
      </c>
      <c r="J32" s="16">
        <f t="shared" ref="J32:K32" si="95">J4-J57/6</f>
        <v>12062.603333333333</v>
      </c>
      <c r="K32" s="16">
        <f t="shared" si="95"/>
        <v>12124.025833333333</v>
      </c>
      <c r="L32" s="16"/>
    </row>
    <row r="33" spans="1:252" ht="14.7" customHeight="1">
      <c r="A33" s="12"/>
      <c r="B33" s="13"/>
      <c r="C33" s="13"/>
      <c r="D33" s="14" t="s">
        <v>30</v>
      </c>
      <c r="E33" s="10">
        <f t="shared" ref="E33:F33" si="96">E4-E57/4</f>
        <v>11824.352500000001</v>
      </c>
      <c r="F33" s="10">
        <f t="shared" si="96"/>
        <v>11887.643750000001</v>
      </c>
      <c r="G33" s="10">
        <f t="shared" ref="G33" si="97">G4-G57/4</f>
        <v>11556.23625</v>
      </c>
      <c r="H33" s="10">
        <f t="shared" ref="H33:I33" si="98">H4-H57/4</f>
        <v>11670.678749999999</v>
      </c>
      <c r="I33" s="10">
        <f t="shared" si="98"/>
        <v>11923.893749999999</v>
      </c>
      <c r="J33" s="10">
        <f t="shared" ref="J33:K33" si="99">J4-J57/4</f>
        <v>12049.33</v>
      </c>
      <c r="K33" s="10">
        <f t="shared" si="99"/>
        <v>12117.063750000001</v>
      </c>
      <c r="L33" s="10"/>
    </row>
    <row r="34" spans="1:252" ht="14.7" customHeight="1">
      <c r="A34" s="12"/>
      <c r="B34" s="13"/>
      <c r="C34" s="13"/>
      <c r="D34" s="14" t="s">
        <v>31</v>
      </c>
      <c r="E34" s="22">
        <f t="shared" ref="E34:F34" si="100">E4-E57/2</f>
        <v>11686.605000000001</v>
      </c>
      <c r="F34" s="22">
        <f t="shared" si="100"/>
        <v>11813.1875</v>
      </c>
      <c r="G34" s="22">
        <f t="shared" ref="G34" si="101">G4-G57/2</f>
        <v>11450.622499999999</v>
      </c>
      <c r="H34" s="22">
        <f t="shared" ref="H34:I34" si="102">H4-H57/2</f>
        <v>11633.457499999999</v>
      </c>
      <c r="I34" s="22">
        <f t="shared" si="102"/>
        <v>11868.137499999999</v>
      </c>
      <c r="J34" s="22">
        <f t="shared" ref="J34:K34" si="103">J4-J57/2</f>
        <v>12009.51</v>
      </c>
      <c r="K34" s="22">
        <f t="shared" si="103"/>
        <v>12096.1775</v>
      </c>
      <c r="L34" s="22"/>
    </row>
    <row r="35" spans="1:252" ht="14.7" hidden="1" customHeight="1">
      <c r="A35" s="12"/>
      <c r="B35" s="13"/>
      <c r="C35" s="13"/>
      <c r="D35" s="14" t="s">
        <v>32</v>
      </c>
      <c r="E35" s="16">
        <f t="shared" ref="E35:F35" si="104">E34-1.168*(E33-E34)</f>
        <v>11525.715920000002</v>
      </c>
      <c r="F35" s="16">
        <f t="shared" si="104"/>
        <v>11726.222599999999</v>
      </c>
      <c r="G35" s="16">
        <f t="shared" ref="G35" si="105">G34-1.168*(G33-G34)</f>
        <v>11327.26564</v>
      </c>
      <c r="H35" s="16">
        <f t="shared" ref="H35:I35" si="106">H34-1.168*(H33-H34)</f>
        <v>11589.983079999998</v>
      </c>
      <c r="I35" s="16">
        <f t="shared" si="106"/>
        <v>11803.014199999998</v>
      </c>
      <c r="J35" s="16">
        <f t="shared" ref="J35:K35" si="107">J34-1.168*(J33-J34)</f>
        <v>11963.000240000001</v>
      </c>
      <c r="K35" s="16">
        <f t="shared" si="107"/>
        <v>12071.782359999997</v>
      </c>
      <c r="L35" s="16"/>
    </row>
    <row r="36" spans="1:252" ht="14.7" customHeight="1">
      <c r="A36" s="12"/>
      <c r="B36" s="13"/>
      <c r="C36" s="13"/>
      <c r="D36" s="14" t="s">
        <v>33</v>
      </c>
      <c r="E36" s="23">
        <f t="shared" ref="E36:F36" si="108">E4-(E24-E4)</f>
        <v>11459.835390122049</v>
      </c>
      <c r="F36" s="23">
        <f t="shared" si="108"/>
        <v>11690.981697409563</v>
      </c>
      <c r="G36" s="23">
        <f t="shared" ref="G36" si="109">G4-(G24-G4)</f>
        <v>11276.857479176158</v>
      </c>
      <c r="H36" s="23">
        <f t="shared" ref="H36:I36" si="110">H4-(H24-H4)</f>
        <v>11571.46155968832</v>
      </c>
      <c r="I36" s="23">
        <f t="shared" si="110"/>
        <v>11773.523242230594</v>
      </c>
      <c r="J36" s="23">
        <f t="shared" ref="J36:K36" si="111">J4-(J24-J4)</f>
        <v>11942.704951540782</v>
      </c>
      <c r="K36" s="23">
        <f t="shared" si="111"/>
        <v>12061.665018432474</v>
      </c>
      <c r="L36" s="23"/>
    </row>
    <row r="37" spans="1:252" ht="14.7" customHeight="1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  <c r="K37" s="9"/>
      <c r="L37" s="9"/>
    </row>
    <row r="38" spans="1:252" ht="14.7" customHeight="1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L38" s="15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</row>
    <row r="39" spans="1:252" ht="14.7" customHeight="1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L39" s="15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</row>
    <row r="40" spans="1:252" ht="14.7" customHeight="1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L40" s="15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</row>
    <row r="41" spans="1:252" ht="14.7" customHeight="1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  <c r="L41" s="15"/>
    </row>
    <row r="42" spans="1:252" ht="14.7" customHeight="1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77"/>
      <c r="M42" s="203"/>
    </row>
    <row r="43" spans="1:252" ht="14.7" customHeight="1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18"/>
      <c r="M43" s="203"/>
    </row>
    <row r="44" spans="1:252" ht="14.7" customHeight="1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7"/>
      <c r="M44" s="203"/>
    </row>
    <row r="45" spans="1:252" ht="14.7" customHeight="1">
      <c r="A45" s="12"/>
      <c r="B45" s="13"/>
      <c r="C45" s="13"/>
      <c r="D45" s="136" t="s">
        <v>64</v>
      </c>
      <c r="E45" s="20"/>
      <c r="F45" s="20"/>
      <c r="G45" s="20"/>
      <c r="H45" s="20"/>
      <c r="I45" s="20"/>
      <c r="J45" s="20"/>
      <c r="K45" s="20"/>
      <c r="L45" s="20"/>
    </row>
    <row r="46" spans="1:252" ht="14.7" customHeight="1">
      <c r="A46" s="12"/>
      <c r="B46" s="13"/>
      <c r="C46" s="13"/>
      <c r="D46" s="14" t="s">
        <v>4</v>
      </c>
      <c r="E46" s="11">
        <f t="shared" ref="E46:F46" si="112">E4</f>
        <v>11962.1</v>
      </c>
      <c r="F46" s="11">
        <f t="shared" si="112"/>
        <v>11962.1</v>
      </c>
      <c r="G46" s="11">
        <f t="shared" ref="G46" si="113">G4</f>
        <v>11661.85</v>
      </c>
      <c r="H46" s="11">
        <f t="shared" ref="H46:I46" si="114">H4</f>
        <v>11707.9</v>
      </c>
      <c r="I46" s="11">
        <f t="shared" si="114"/>
        <v>11979.65</v>
      </c>
      <c r="J46" s="11">
        <f t="shared" ref="J46:K46" si="115">J4</f>
        <v>12089.15</v>
      </c>
      <c r="K46" s="11">
        <f t="shared" si="115"/>
        <v>12137.95</v>
      </c>
      <c r="L46" s="11"/>
    </row>
    <row r="47" spans="1:252" ht="14.7" customHeight="1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/>
      <c r="L47" s="21"/>
      <c r="M47" s="204"/>
    </row>
    <row r="48" spans="1:252" ht="14.7" customHeight="1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/>
      <c r="L48" s="10"/>
      <c r="M48" s="205"/>
    </row>
    <row r="49" spans="1:252" ht="14.7" customHeight="1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2"/>
      <c r="M49" s="203"/>
    </row>
    <row r="50" spans="1:252" ht="14.7" customHeight="1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3"/>
      <c r="M50" s="203"/>
    </row>
    <row r="51" spans="1:252" ht="14.7" customHeight="1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  <c r="L51" s="24"/>
    </row>
    <row r="52" spans="1:252" ht="14.7" customHeight="1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L52" s="24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</row>
    <row r="53" spans="1:252" ht="14.7" customHeight="1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L53" s="24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</row>
    <row r="54" spans="1:252" ht="14.7" customHeight="1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L54" s="24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</row>
    <row r="55" spans="1:252" ht="14.7" customHeight="1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  <c r="K55" s="25"/>
      <c r="L55" s="25"/>
    </row>
    <row r="56" spans="1:252" ht="14.7" customHeight="1">
      <c r="A56" s="12"/>
      <c r="B56" s="13"/>
      <c r="C56" s="13"/>
      <c r="D56" s="14" t="s">
        <v>46</v>
      </c>
      <c r="E56" s="16">
        <f t="shared" ref="E56:F56" si="116">ABS(E2-E3)</f>
        <v>500.89999999999964</v>
      </c>
      <c r="F56" s="16">
        <f t="shared" si="116"/>
        <v>270.75</v>
      </c>
      <c r="G56" s="16">
        <f t="shared" ref="G56" si="117">ABS(G2-G3)</f>
        <v>384.05000000000109</v>
      </c>
      <c r="H56" s="16">
        <f t="shared" ref="H56:I56" si="118">ABS(H2-H3)</f>
        <v>135.35000000000036</v>
      </c>
      <c r="I56" s="16">
        <f t="shared" si="118"/>
        <v>202.75</v>
      </c>
      <c r="J56" s="16">
        <f t="shared" ref="J56:K56" si="119">ABS(J2-J3)</f>
        <v>144.79999999999927</v>
      </c>
      <c r="K56" s="16">
        <f t="shared" si="119"/>
        <v>75.950000000000728</v>
      </c>
      <c r="L56" s="16"/>
    </row>
    <row r="57" spans="1:252" ht="14.7" customHeight="1">
      <c r="A57" s="12"/>
      <c r="B57" s="13"/>
      <c r="C57" s="13"/>
      <c r="D57" s="14" t="s">
        <v>47</v>
      </c>
      <c r="E57" s="16">
        <f t="shared" ref="E57:F57" si="120">E56*1.1</f>
        <v>550.98999999999967</v>
      </c>
      <c r="F57" s="16">
        <f t="shared" si="120"/>
        <v>297.82500000000005</v>
      </c>
      <c r="G57" s="16">
        <f t="shared" ref="G57" si="121">G56*1.1</f>
        <v>422.45500000000123</v>
      </c>
      <c r="H57" s="16">
        <f t="shared" ref="H57:I57" si="122">H56*1.1</f>
        <v>148.88500000000042</v>
      </c>
      <c r="I57" s="16">
        <f t="shared" si="122"/>
        <v>223.02500000000001</v>
      </c>
      <c r="J57" s="16">
        <f t="shared" ref="J57:K57" si="123">J56*1.1</f>
        <v>159.27999999999921</v>
      </c>
      <c r="K57" s="16">
        <f t="shared" si="123"/>
        <v>83.545000000000812</v>
      </c>
      <c r="L57" s="16"/>
    </row>
    <row r="58" spans="1:252" ht="14.7" customHeight="1">
      <c r="A58" s="12"/>
      <c r="B58" s="13"/>
      <c r="C58" s="13"/>
      <c r="D58" s="14" t="s">
        <v>48</v>
      </c>
      <c r="E58" s="16">
        <f t="shared" ref="E58:F58" si="124">(E2+E3)</f>
        <v>24360.1</v>
      </c>
      <c r="F58" s="16">
        <f t="shared" si="124"/>
        <v>24162.45</v>
      </c>
      <c r="G58" s="16">
        <f t="shared" ref="G58" si="125">(G2+G3)</f>
        <v>23650.65</v>
      </c>
      <c r="H58" s="16">
        <f t="shared" ref="H58:I58" si="126">(H2+H3)</f>
        <v>23364.35</v>
      </c>
      <c r="I58" s="16">
        <f t="shared" si="126"/>
        <v>23769.55</v>
      </c>
      <c r="J58" s="16">
        <f t="shared" ref="J58:K58" si="127">(J2+J3)</f>
        <v>24051.5</v>
      </c>
      <c r="K58" s="16">
        <f t="shared" si="127"/>
        <v>24245.25</v>
      </c>
      <c r="L58" s="16"/>
    </row>
    <row r="59" spans="1:252" ht="14.7" customHeight="1">
      <c r="A59" s="12"/>
      <c r="B59" s="13"/>
      <c r="C59" s="13"/>
      <c r="D59" s="14" t="s">
        <v>49</v>
      </c>
      <c r="E59" s="16">
        <f t="shared" ref="E59:F59" si="128">(E2+E3)/2</f>
        <v>12180.05</v>
      </c>
      <c r="F59" s="16">
        <f t="shared" si="128"/>
        <v>12081.225</v>
      </c>
      <c r="G59" s="16">
        <f t="shared" ref="G59" si="129">(G2+G3)/2</f>
        <v>11825.325000000001</v>
      </c>
      <c r="H59" s="16">
        <f t="shared" ref="H59:I59" si="130">(H2+H3)/2</f>
        <v>11682.174999999999</v>
      </c>
      <c r="I59" s="16">
        <f t="shared" si="130"/>
        <v>11884.775</v>
      </c>
      <c r="J59" s="16">
        <f t="shared" ref="J59:K59" si="131">(J2+J3)/2</f>
        <v>12025.75</v>
      </c>
      <c r="K59" s="16">
        <f t="shared" si="131"/>
        <v>12122.625</v>
      </c>
      <c r="L59" s="16"/>
    </row>
    <row r="60" spans="1:252" ht="14.7" customHeight="1">
      <c r="A60" s="12"/>
      <c r="B60" s="13"/>
      <c r="C60" s="13"/>
      <c r="D60" s="14" t="s">
        <v>12</v>
      </c>
      <c r="E60" s="16">
        <f t="shared" ref="E60:F60" si="132">E61-E62+E61</f>
        <v>12034.75</v>
      </c>
      <c r="F60" s="16">
        <f t="shared" si="132"/>
        <v>12001.808333333336</v>
      </c>
      <c r="G60" s="16">
        <f t="shared" ref="G60" si="133">G61-G62+G61</f>
        <v>11716.341666666667</v>
      </c>
      <c r="H60" s="16">
        <f t="shared" ref="H60:I60" si="134">H61-H62+H61</f>
        <v>11699.325000000001</v>
      </c>
      <c r="I60" s="16">
        <f t="shared" si="134"/>
        <v>11948.025</v>
      </c>
      <c r="J60" s="16">
        <f t="shared" ref="J60:K60" si="135">J61-J62+J61</f>
        <v>12068.016666666666</v>
      </c>
      <c r="K60" s="16">
        <f t="shared" si="135"/>
        <v>12132.841666666664</v>
      </c>
      <c r="L60" s="16"/>
    </row>
    <row r="61" spans="1:252" ht="14.7" customHeight="1">
      <c r="A61" s="12"/>
      <c r="B61" s="13"/>
      <c r="C61" s="13"/>
      <c r="D61" s="14" t="s">
        <v>50</v>
      </c>
      <c r="E61" s="16">
        <f t="shared" ref="E61:F61" si="136">(E2+E3+E4)/3</f>
        <v>12107.4</v>
      </c>
      <c r="F61" s="16">
        <f t="shared" si="136"/>
        <v>12041.516666666668</v>
      </c>
      <c r="G61" s="16">
        <f t="shared" ref="G61" si="137">(G2+G3+G4)/3</f>
        <v>11770.833333333334</v>
      </c>
      <c r="H61" s="16">
        <f t="shared" ref="H61:I61" si="138">(H2+H3+H4)/3</f>
        <v>11690.75</v>
      </c>
      <c r="I61" s="16">
        <f t="shared" si="138"/>
        <v>11916.4</v>
      </c>
      <c r="J61" s="16">
        <f t="shared" ref="J61:K61" si="139">(J2+J3+J4)/3</f>
        <v>12046.883333333333</v>
      </c>
      <c r="K61" s="16">
        <f t="shared" si="139"/>
        <v>12127.733333333332</v>
      </c>
      <c r="L61" s="16"/>
    </row>
    <row r="62" spans="1:252" ht="14.7" customHeight="1">
      <c r="A62" s="12"/>
      <c r="B62" s="13"/>
      <c r="C62" s="13"/>
      <c r="D62" s="14" t="s">
        <v>14</v>
      </c>
      <c r="E62" s="16">
        <f t="shared" ref="E62:F62" si="140">E59</f>
        <v>12180.05</v>
      </c>
      <c r="F62" s="16">
        <f t="shared" si="140"/>
        <v>12081.225</v>
      </c>
      <c r="G62" s="16">
        <f t="shared" ref="G62" si="141">G59</f>
        <v>11825.325000000001</v>
      </c>
      <c r="H62" s="16">
        <f t="shared" ref="H62:I62" si="142">H59</f>
        <v>11682.174999999999</v>
      </c>
      <c r="I62" s="16">
        <f t="shared" si="142"/>
        <v>11884.775</v>
      </c>
      <c r="J62" s="16">
        <f t="shared" ref="J62:K62" si="143">J59</f>
        <v>12025.75</v>
      </c>
      <c r="K62" s="16">
        <f t="shared" si="143"/>
        <v>12122.625</v>
      </c>
      <c r="L62" s="16"/>
    </row>
    <row r="63" spans="1:252" ht="14.7" customHeight="1">
      <c r="A63" s="12"/>
      <c r="B63" s="13"/>
      <c r="C63" s="13"/>
      <c r="D63" s="14" t="s">
        <v>51</v>
      </c>
      <c r="E63" s="31">
        <f>(E60-E62)</f>
        <v>-145.29999999999927</v>
      </c>
      <c r="F63" s="31">
        <f t="shared" ref="F63" si="144">ABS(F60-F62)</f>
        <v>79.416666666664241</v>
      </c>
      <c r="G63" s="31">
        <f t="shared" ref="G63" si="145">ABS(G60-G62)</f>
        <v>108.98333333333358</v>
      </c>
      <c r="H63" s="31">
        <f t="shared" ref="H63:I63" si="146">ABS(H60-H62)</f>
        <v>17.150000000001455</v>
      </c>
      <c r="I63" s="31">
        <f t="shared" si="146"/>
        <v>63.25</v>
      </c>
      <c r="J63" s="31">
        <f t="shared" ref="J63:K63" si="147">ABS(J60-J62)</f>
        <v>42.266666666666424</v>
      </c>
      <c r="K63" s="31">
        <f t="shared" si="147"/>
        <v>10.216666666663514</v>
      </c>
      <c r="L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RowHeight="13.8"/>
  <cols>
    <col min="1" max="1" width="13.5546875" style="238" bestFit="1" customWidth="1"/>
    <col min="2" max="16384" width="8.88671875" style="238"/>
  </cols>
  <sheetData>
    <row r="2" spans="1:16">
      <c r="A2" s="238" t="s">
        <v>79</v>
      </c>
      <c r="C2" s="238" t="s">
        <v>80</v>
      </c>
      <c r="E2" s="238" t="s">
        <v>81</v>
      </c>
      <c r="G2" s="238" t="s">
        <v>82</v>
      </c>
      <c r="I2" s="238" t="s">
        <v>83</v>
      </c>
      <c r="K2" s="238" t="s">
        <v>84</v>
      </c>
      <c r="M2" s="238" t="s">
        <v>85</v>
      </c>
      <c r="N2" s="238" t="s">
        <v>86</v>
      </c>
      <c r="P2" s="238" t="s">
        <v>87</v>
      </c>
    </row>
    <row r="3" spans="1:16">
      <c r="C3" s="238" t="s">
        <v>88</v>
      </c>
      <c r="E3" s="238" t="s">
        <v>89</v>
      </c>
      <c r="G3" s="238" t="s">
        <v>90</v>
      </c>
      <c r="I3" s="238" t="s">
        <v>91</v>
      </c>
      <c r="K3" s="238" t="s">
        <v>92</v>
      </c>
      <c r="N3" s="238" t="s">
        <v>93</v>
      </c>
      <c r="P3" s="238" t="s">
        <v>94</v>
      </c>
    </row>
    <row r="4" spans="1:16">
      <c r="C4" s="238" t="s">
        <v>95</v>
      </c>
      <c r="E4" s="238" t="s">
        <v>96</v>
      </c>
      <c r="I4" s="238" t="s">
        <v>97</v>
      </c>
    </row>
    <row r="5" spans="1:16">
      <c r="C5" s="238" t="s">
        <v>98</v>
      </c>
      <c r="E5" s="238" t="s">
        <v>99</v>
      </c>
      <c r="I5" s="238" t="s">
        <v>100</v>
      </c>
    </row>
    <row r="6" spans="1:16">
      <c r="A6" s="238" t="s">
        <v>101</v>
      </c>
      <c r="C6" s="238" t="s">
        <v>102</v>
      </c>
    </row>
    <row r="7" spans="1:16">
      <c r="C7" s="238" t="s">
        <v>103</v>
      </c>
    </row>
    <row r="8" spans="1:16">
      <c r="A8" s="238" t="s">
        <v>104</v>
      </c>
      <c r="C8" s="238" t="s">
        <v>105</v>
      </c>
    </row>
    <row r="9" spans="1:16">
      <c r="A9" s="238" t="s">
        <v>106</v>
      </c>
      <c r="C9" s="238" t="s">
        <v>107</v>
      </c>
    </row>
    <row r="12" spans="1:16">
      <c r="A12" s="238" t="s">
        <v>108</v>
      </c>
    </row>
    <row r="13" spans="1:16">
      <c r="A13" s="238" t="s">
        <v>109</v>
      </c>
    </row>
    <row r="16" spans="1:16">
      <c r="A16" s="238" t="s">
        <v>110</v>
      </c>
    </row>
    <row r="19" spans="1:1">
      <c r="A19" s="238" t="s">
        <v>111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7" zoomScaleNormal="100" workbookViewId="0">
      <selection activeCell="L16" sqref="L16"/>
    </sheetView>
  </sheetViews>
  <sheetFormatPr defaultColWidth="8.77734375" defaultRowHeight="14.7" customHeight="1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>
        <v>10670</v>
      </c>
      <c r="M6" s="109"/>
      <c r="N6" s="176">
        <v>11090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>
        <v>11695</v>
      </c>
      <c r="M9" s="109"/>
      <c r="N9" s="176">
        <v>12034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>
        <v>11090</v>
      </c>
      <c r="M12" s="109"/>
      <c r="N12" s="176">
        <v>11832.5</v>
      </c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11453.1</v>
      </c>
      <c r="M16" s="186"/>
      <c r="N16" s="186">
        <f>VALUE(23.6/100*(N6-N9)+N9)</f>
        <v>11811.216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11303.45</v>
      </c>
      <c r="M17" s="188"/>
      <c r="N17" s="188">
        <f>38.2/100*(N6-N9)+N9</f>
        <v>11673.392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11182.5</v>
      </c>
      <c r="M18" s="186"/>
      <c r="N18" s="186">
        <f>VALUE(50/100*(N6-N9)+N9)</f>
        <v>11562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11061.55</v>
      </c>
      <c r="M19" s="186"/>
      <c r="N19" s="186">
        <f>VALUE(61.8/100*(N6-N9)+N9)</f>
        <v>11450.608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10970.325000000001</v>
      </c>
      <c r="M20" s="190"/>
      <c r="N20" s="190">
        <f>VALUE(70.7/100*(N6-N9)+N9)</f>
        <v>11366.592000000001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10889.35</v>
      </c>
      <c r="M21" s="186"/>
      <c r="N21" s="186">
        <f>VALUE(78.6/100*(N6-N9)+N9)</f>
        <v>11292.016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10670</v>
      </c>
      <c r="M22" s="190"/>
      <c r="N22" s="190">
        <f>VALUE(100/100*(N6-N9)+N9)</f>
        <v>11090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10428.1</v>
      </c>
      <c r="M23" s="198"/>
      <c r="N23" s="198">
        <f t="shared" si="0"/>
        <v>10867.216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11481.55</v>
      </c>
      <c r="M26" s="193"/>
      <c r="N26" s="193">
        <f>VALUE(N12-38.2/100*(N6-N9))</f>
        <v>12193.108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11602.5</v>
      </c>
      <c r="M27" s="193"/>
      <c r="N27" s="193">
        <f>VALUE(N12-50/100*(N6-N9))</f>
        <v>12304.5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11723.45</v>
      </c>
      <c r="M28" s="196"/>
      <c r="N28" s="196">
        <f>VALUE(N12-61.8/100*(N6-N9))</f>
        <v>12415.892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11808.217500000001</v>
      </c>
      <c r="M29" s="190"/>
      <c r="N29" s="190">
        <f>VALUE(N12-70.07/100*(N6-N9))</f>
        <v>12493.960800000001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12115</v>
      </c>
      <c r="M30" s="193"/>
      <c r="N30" s="193">
        <f>VALUE(N12-100/100*(N6-N9))</f>
        <v>12776.5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12356.9</v>
      </c>
      <c r="M31" s="198"/>
      <c r="N31" s="198">
        <f>VALUE(N12-123.6/100*(N6-N9))</f>
        <v>12999.284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12506.55</v>
      </c>
      <c r="M32" s="190"/>
      <c r="N32" s="190">
        <f>VALUE(N12-138.2/100*(N6-N9))</f>
        <v>13137.108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12627.5</v>
      </c>
      <c r="M33" s="190"/>
      <c r="N33" s="190">
        <f>VALUE(N12-150/100*(N6-N9))</f>
        <v>13248.5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12748.45</v>
      </c>
      <c r="M34" s="225"/>
      <c r="N34" s="225">
        <f>VALUE(N12-161.8/100*(N6-N9))</f>
        <v>13359.892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12833.217500000001</v>
      </c>
      <c r="M35" s="190"/>
      <c r="N35" s="190">
        <f>VALUE(N12-170.07/100*(N6-N9))</f>
        <v>13437.960800000001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13140</v>
      </c>
      <c r="M36" s="193"/>
      <c r="N36" s="193">
        <f>VALUE(N12-200/100*(N6-N9))</f>
        <v>13720.5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13381.9</v>
      </c>
      <c r="M37" s="190"/>
      <c r="N37" s="190">
        <f>VALUE(N12-223.6/100*(N6-N9))</f>
        <v>13943.284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13531.55</v>
      </c>
      <c r="M38" s="193"/>
      <c r="N38" s="193">
        <f>VALUE(N12-238.2/100*(N6-N9))</f>
        <v>14081.108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13773.45</v>
      </c>
      <c r="M39" s="193"/>
      <c r="N39" s="193">
        <f>VALUE(N12-261.8/100*(N6-N9))</f>
        <v>14303.892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14165</v>
      </c>
      <c r="M40" s="193"/>
      <c r="N40" s="193">
        <f>VALUE(N12-300/100*(N6-N9))</f>
        <v>14664.5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14406.9</v>
      </c>
      <c r="M41" s="190"/>
      <c r="N41" s="190">
        <f>VALUE(N12-323.6/100*(N6-N9))</f>
        <v>14887.284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14556.55</v>
      </c>
      <c r="M42" s="193"/>
      <c r="N42" s="193">
        <f>VALUE(N12-338.2/100*(N6-N9))</f>
        <v>15025.108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14798.45</v>
      </c>
      <c r="M43" s="193"/>
      <c r="N43" s="193">
        <f>VALUE(N12-361.8/100*(N6-N9))</f>
        <v>15247.892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15190</v>
      </c>
      <c r="M44" s="193"/>
      <c r="N44" s="193">
        <f>VALUE(N12-400/100*(N6-N9))</f>
        <v>15608.5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15431.900000000001</v>
      </c>
      <c r="M45" s="190"/>
      <c r="N45" s="190">
        <f>VALUE(N12-423.6/100*(N6-N9))</f>
        <v>15831.284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15581.55</v>
      </c>
      <c r="M46" s="190"/>
      <c r="N46" s="190">
        <f>VALUE(N12-438.2/100*(N6-N9))</f>
        <v>15969.108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15823.45</v>
      </c>
      <c r="M47" s="190"/>
      <c r="N47" s="190">
        <f>VALUE(N12-461.8/100*(N6-N9))</f>
        <v>16191.892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16215</v>
      </c>
      <c r="M48" s="190"/>
      <c r="N48" s="190">
        <f>VALUE(N12-500/100*(N6-N9))</f>
        <v>16552.5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16456.900000000001</v>
      </c>
      <c r="M49" s="190"/>
      <c r="N49" s="190">
        <f>VALUE(N12-523.6/100*(N6-N9))</f>
        <v>16775.284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16606.55</v>
      </c>
      <c r="M50" s="190"/>
      <c r="N50" s="190">
        <f>VALUE(N12-538.2/100*(N6-N9))</f>
        <v>16913.108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16848.45</v>
      </c>
      <c r="M51" s="190"/>
      <c r="N51" s="190">
        <f>VALUE(N12-561.8/100*(N6-N9))</f>
        <v>17135.892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91" customWidth="1"/>
    <col min="2" max="252" width="8.77734375" style="91" customWidth="1"/>
  </cols>
  <sheetData>
    <row r="1" spans="1:1" ht="14.4">
      <c r="A1" s="218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217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M1" zoomScaleNormal="100" workbookViewId="0">
      <selection activeCell="AF6" sqref="AF6"/>
    </sheetView>
  </sheetViews>
  <sheetFormatPr defaultColWidth="8.77734375" defaultRowHeight="14.7" customHeight="1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12081</v>
      </c>
      <c r="AE6" s="109"/>
      <c r="AF6" s="176">
        <v>12081</v>
      </c>
      <c r="AG6" s="110"/>
      <c r="AH6" s="176"/>
      <c r="AI6" s="111"/>
      <c r="AJ6" s="178"/>
    </row>
    <row r="7" spans="1:36" ht="14.7" customHeight="1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11999</v>
      </c>
      <c r="AE9" s="109"/>
      <c r="AF9" s="176"/>
      <c r="AG9" s="110"/>
      <c r="AH9" s="177"/>
      <c r="AI9" s="111"/>
      <c r="AJ9" s="177"/>
    </row>
    <row r="10" spans="1:36" ht="14.7" customHeight="1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>
        <v>12057</v>
      </c>
      <c r="AE12" s="109"/>
      <c r="AF12" s="176"/>
      <c r="AG12" s="110"/>
      <c r="AH12" s="177"/>
      <c r="AI12" s="111"/>
      <c r="AJ12" s="178"/>
    </row>
    <row r="13" spans="1:36" ht="14.7" customHeight="1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12018.352000000001</v>
      </c>
      <c r="AE16" s="186"/>
      <c r="AF16" s="186">
        <f>VALUE(23.6/100*(AF6-AF9)+AF9)</f>
        <v>2851.116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12030.324000000001</v>
      </c>
      <c r="AE17" s="188"/>
      <c r="AF17" s="188">
        <f>38.2/100*(AF6-AF9)+AF9</f>
        <v>4614.942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12040</v>
      </c>
      <c r="AE18" s="186"/>
      <c r="AF18" s="186">
        <f>VALUE(50/100*(AF6-AF9)+AF9)</f>
        <v>6040.5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12049.675999999999</v>
      </c>
      <c r="AE19" s="186"/>
      <c r="AF19" s="186">
        <f>VALUE(61.8/100*(AF6-AF9)+AF9)</f>
        <v>7466.058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12056.974</v>
      </c>
      <c r="AE20" s="190"/>
      <c r="AF20" s="190">
        <f>VALUE(70.7/100*(AF6-AF9)+AF9)</f>
        <v>8541.2670000000016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12063.451999999999</v>
      </c>
      <c r="AE21" s="186"/>
      <c r="AF21" s="186">
        <f>VALUE(78.6/100*(AF6-AF9)+AF9)</f>
        <v>9495.6659999999993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12081</v>
      </c>
      <c r="AE22" s="190"/>
      <c r="AF22" s="190">
        <f>VALUE(100/100*(AF6-AF9)+AF9)</f>
        <v>12081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12100.352000000001</v>
      </c>
      <c r="AE23" s="198"/>
      <c r="AF23" s="198">
        <f t="shared" si="0"/>
        <v>14932.116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12025.675999999999</v>
      </c>
      <c r="AE26" s="193"/>
      <c r="AF26" s="193">
        <f>VALUE(AF12-38.2/100*(AF6-AF9))</f>
        <v>-4614.942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12016</v>
      </c>
      <c r="AE27" s="193"/>
      <c r="AF27" s="193">
        <f>VALUE(AF12-50/100*(AF6-AF9))</f>
        <v>-6040.5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12006.324000000001</v>
      </c>
      <c r="AE28" s="196"/>
      <c r="AF28" s="196">
        <f>VALUE(AF12-61.8/100*(AF6-AF9))</f>
        <v>-7466.058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11999.542600000001</v>
      </c>
      <c r="AE29" s="190"/>
      <c r="AF29" s="190">
        <f>VALUE(AF12-70.07/100*(AF6-AF9))</f>
        <v>-8465.1566999999977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11975</v>
      </c>
      <c r="AE30" s="193"/>
      <c r="AF30" s="193">
        <f>VALUE(AF12-100/100*(AF6-AF9))</f>
        <v>-12081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11955.647999999999</v>
      </c>
      <c r="AE31" s="198"/>
      <c r="AF31" s="198">
        <f>VALUE(AF12-123.6/100*(AF6-AF9))</f>
        <v>-14932.116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11943.675999999999</v>
      </c>
      <c r="AE32" s="190"/>
      <c r="AF32" s="190">
        <f>VALUE(AF12-138.2/100*(AF6-AF9))</f>
        <v>-16695.941999999999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11934</v>
      </c>
      <c r="AE33" s="190"/>
      <c r="AF33" s="190">
        <f>VALUE(AF12-150/100*(AF6-AF9))</f>
        <v>-18121.5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11924.324000000001</v>
      </c>
      <c r="AE34" s="225"/>
      <c r="AF34" s="225">
        <f>VALUE(AF12-161.8/100*(AF6-AF9))</f>
        <v>-19547.058000000001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11917.542600000001</v>
      </c>
      <c r="AE35" s="190"/>
      <c r="AF35" s="190">
        <f>VALUE(AF12-170.07/100*(AF6-AF9))</f>
        <v>-20546.1567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11893</v>
      </c>
      <c r="AE36" s="193"/>
      <c r="AF36" s="193">
        <f>VALUE(AF12-200/100*(AF6-AF9))</f>
        <v>-24162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11873.647999999999</v>
      </c>
      <c r="AE37" s="190"/>
      <c r="AF37" s="190">
        <f>VALUE(AF12-223.6/100*(AF6-AF9))</f>
        <v>-27013.115999999998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11861.675999999999</v>
      </c>
      <c r="AE38" s="193"/>
      <c r="AF38" s="193">
        <f>VALUE(AF12-238.2/100*(AF6-AF9))</f>
        <v>-28776.941999999995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11842.324000000001</v>
      </c>
      <c r="AE39" s="193"/>
      <c r="AF39" s="193">
        <f>VALUE(AF12-261.8/100*(AF6-AF9))</f>
        <v>-31628.058000000005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11811</v>
      </c>
      <c r="AE40" s="193"/>
      <c r="AF40" s="193">
        <f>VALUE(AF12-300/100*(AF6-AF9))</f>
        <v>-36243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11791.647999999999</v>
      </c>
      <c r="AE41" s="190"/>
      <c r="AF41" s="190">
        <f>VALUE(AF12-323.6/100*(AF6-AF9))</f>
        <v>-39094.116000000002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11779.675999999999</v>
      </c>
      <c r="AE42" s="193"/>
      <c r="AF42" s="193">
        <f>VALUE(AF12-338.2/100*(AF6-AF9))</f>
        <v>-40857.941999999995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11760.324000000001</v>
      </c>
      <c r="AE43" s="193"/>
      <c r="AF43" s="193">
        <f>VALUE(AF12-361.8/100*(AF6-AF9))</f>
        <v>-43709.058000000005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11729</v>
      </c>
      <c r="AE44" s="193"/>
      <c r="AF44" s="193">
        <f>VALUE(AF12-400/100*(AF6-AF9))</f>
        <v>-48324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11709.647999999999</v>
      </c>
      <c r="AE45" s="190"/>
      <c r="AF45" s="190">
        <f>VALUE(AF12-423.6/100*(AF6-AF9))</f>
        <v>-51175.116000000009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11697.675999999999</v>
      </c>
      <c r="AE46" s="190"/>
      <c r="AF46" s="190">
        <f>VALUE(AF12-438.2/100*(AF6-AF9))</f>
        <v>-52938.941999999995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11678.324000000001</v>
      </c>
      <c r="AE47" s="190"/>
      <c r="AF47" s="190">
        <f>VALUE(AF12-461.8/100*(AF6-AF9))</f>
        <v>-55790.058000000005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11647</v>
      </c>
      <c r="AE48" s="190"/>
      <c r="AF48" s="190">
        <f>VALUE(AF12-500/100*(AF6-AF9))</f>
        <v>-60405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11627.647999999999</v>
      </c>
      <c r="AE49" s="190"/>
      <c r="AF49" s="190">
        <f>VALUE(AF12-523.6/100*(AF6-AF9))</f>
        <v>-63256.116000000009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11615.675999999999</v>
      </c>
      <c r="AE50" s="190"/>
      <c r="AF50" s="190">
        <f>VALUE(AF12-538.2/100*(AF6-AF9))</f>
        <v>-65019.94200000001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11596.324000000001</v>
      </c>
      <c r="AE51" s="190"/>
      <c r="AF51" s="190">
        <f>VALUE(AF12-561.8/100*(AF6-AF9))</f>
        <v>-67871.05799999999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F75"/>
  <sheetViews>
    <sheetView showGridLines="0" topLeftCell="HM1" zoomScaleNormal="100" workbookViewId="0">
      <selection activeCell="IC1" sqref="IC1:IG1048576"/>
    </sheetView>
  </sheetViews>
  <sheetFormatPr defaultColWidth="8.77734375" defaultRowHeight="14.7" customHeight="1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41" width="10.77734375" style="91" customWidth="1"/>
    <col min="242" max="448" width="8.77734375" style="33" customWidth="1"/>
  </cols>
  <sheetData>
    <row r="1" spans="1:241" ht="14.7" customHeight="1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  <c r="IC1" s="3">
        <v>43857</v>
      </c>
      <c r="ID1" s="3">
        <v>43858</v>
      </c>
      <c r="IE1" s="3">
        <v>43859</v>
      </c>
      <c r="IF1" s="3">
        <v>43860</v>
      </c>
      <c r="IG1" s="3">
        <v>43861</v>
      </c>
    </row>
    <row r="2" spans="1:241" ht="14.7" customHeight="1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  <c r="IC2" s="7">
        <v>12216.6</v>
      </c>
      <c r="ID2" s="7">
        <v>12163.55</v>
      </c>
      <c r="IE2" s="7">
        <v>12169.6</v>
      </c>
      <c r="IF2" s="7">
        <v>12150.3</v>
      </c>
      <c r="IG2" s="7">
        <v>12103.55</v>
      </c>
    </row>
    <row r="3" spans="1:241" ht="14.7" customHeight="1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  <c r="IC3" s="10">
        <v>12107</v>
      </c>
      <c r="ID3" s="10">
        <v>12024.5</v>
      </c>
      <c r="IE3" s="10">
        <v>12103.8</v>
      </c>
      <c r="IF3" s="10">
        <v>12010.6</v>
      </c>
      <c r="IG3" s="10">
        <v>11945.85</v>
      </c>
    </row>
    <row r="4" spans="1:241" ht="14.7" customHeight="1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  <c r="IC4" s="11">
        <v>12119</v>
      </c>
      <c r="ID4" s="11">
        <v>12055.8</v>
      </c>
      <c r="IE4" s="11">
        <v>12129.5</v>
      </c>
      <c r="IF4" s="11">
        <v>12035.8</v>
      </c>
      <c r="IG4" s="11">
        <v>11962.1</v>
      </c>
    </row>
    <row r="5" spans="1:241" ht="14.7" customHeight="1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41" ht="14.7" customHeight="1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G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  <c r="IC6" s="15">
        <f t="shared" si="10"/>
        <v>12297.666666666666</v>
      </c>
      <c r="ID6" s="15">
        <f t="shared" si="10"/>
        <v>12277.116666666665</v>
      </c>
      <c r="IE6" s="15">
        <f t="shared" si="10"/>
        <v>12230.600000000004</v>
      </c>
      <c r="IF6" s="15">
        <f t="shared" si="10"/>
        <v>12260.23333333333</v>
      </c>
      <c r="IG6" s="15">
        <f t="shared" si="10"/>
        <v>12219.516666666666</v>
      </c>
    </row>
    <row r="7" spans="1:241" ht="14.7" customHeight="1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G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  <c r="IC7" s="16">
        <f t="shared" si="19"/>
        <v>12277.4</v>
      </c>
      <c r="ID7" s="16">
        <f t="shared" si="19"/>
        <v>12248.724999999999</v>
      </c>
      <c r="IE7" s="16">
        <f t="shared" si="19"/>
        <v>12215.350000000002</v>
      </c>
      <c r="IF7" s="16">
        <f t="shared" si="19"/>
        <v>12232.749999999996</v>
      </c>
      <c r="IG7" s="16">
        <f t="shared" si="19"/>
        <v>12190.525</v>
      </c>
    </row>
    <row r="8" spans="1:241" ht="14.7" customHeight="1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G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  <c r="IC8" s="17">
        <f t="shared" si="30"/>
        <v>12257.133333333333</v>
      </c>
      <c r="ID8" s="17">
        <f t="shared" si="30"/>
        <v>12220.333333333332</v>
      </c>
      <c r="IE8" s="17">
        <f t="shared" si="30"/>
        <v>12200.100000000002</v>
      </c>
      <c r="IF8" s="17">
        <f t="shared" si="30"/>
        <v>12205.266666666665</v>
      </c>
      <c r="IG8" s="17">
        <f t="shared" si="30"/>
        <v>12161.533333333333</v>
      </c>
    </row>
    <row r="9" spans="1:241" ht="14.7" customHeight="1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G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  <c r="IC9" s="16">
        <f t="shared" si="39"/>
        <v>12222.599999999999</v>
      </c>
      <c r="ID9" s="16">
        <f t="shared" si="39"/>
        <v>12179.199999999999</v>
      </c>
      <c r="IE9" s="16">
        <f t="shared" si="39"/>
        <v>12182.450000000003</v>
      </c>
      <c r="IF9" s="16">
        <f t="shared" si="39"/>
        <v>12162.899999999998</v>
      </c>
      <c r="IG9" s="16">
        <f t="shared" si="39"/>
        <v>12111.674999999999</v>
      </c>
    </row>
    <row r="10" spans="1:241" ht="14.7" customHeight="1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G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  <c r="IC10" s="18">
        <f t="shared" si="48"/>
        <v>12188.066666666666</v>
      </c>
      <c r="ID10" s="18">
        <f t="shared" si="48"/>
        <v>12138.066666666666</v>
      </c>
      <c r="IE10" s="18">
        <f t="shared" si="48"/>
        <v>12164.800000000003</v>
      </c>
      <c r="IF10" s="18">
        <f t="shared" si="48"/>
        <v>12120.533333333331</v>
      </c>
      <c r="IG10" s="18">
        <f t="shared" si="48"/>
        <v>12061.816666666668</v>
      </c>
    </row>
    <row r="11" spans="1:241" ht="14.7" customHeight="1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G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  <c r="IC11" s="16">
        <f t="shared" si="57"/>
        <v>12167.8</v>
      </c>
      <c r="ID11" s="16">
        <f t="shared" si="57"/>
        <v>12109.674999999999</v>
      </c>
      <c r="IE11" s="16">
        <f t="shared" si="57"/>
        <v>12149.550000000003</v>
      </c>
      <c r="IF11" s="16">
        <f t="shared" si="57"/>
        <v>12093.05</v>
      </c>
      <c r="IG11" s="16">
        <f t="shared" si="57"/>
        <v>12032.825000000001</v>
      </c>
    </row>
    <row r="12" spans="1:241" ht="8.1" customHeight="1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</row>
    <row r="13" spans="1:241" ht="14.7" customHeight="1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G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  <c r="IC13" s="20">
        <f t="shared" si="68"/>
        <v>12161.8</v>
      </c>
      <c r="ID13" s="20">
        <f t="shared" si="68"/>
        <v>12094.025</v>
      </c>
      <c r="IE13" s="20">
        <f t="shared" si="68"/>
        <v>12136.7</v>
      </c>
      <c r="IF13" s="20">
        <f t="shared" si="68"/>
        <v>12080.45</v>
      </c>
      <c r="IG13" s="20">
        <f t="shared" si="68"/>
        <v>12024.7</v>
      </c>
    </row>
    <row r="14" spans="1:241" ht="14.7" customHeight="1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G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  <c r="IC14" s="11">
        <f t="shared" si="77"/>
        <v>12147.533333333333</v>
      </c>
      <c r="ID14" s="11">
        <f t="shared" si="77"/>
        <v>12081.283333333333</v>
      </c>
      <c r="IE14" s="11">
        <f t="shared" si="77"/>
        <v>12134.300000000001</v>
      </c>
      <c r="IF14" s="11">
        <f t="shared" si="77"/>
        <v>12065.566666666666</v>
      </c>
      <c r="IG14" s="11">
        <f t="shared" si="77"/>
        <v>12003.833333333334</v>
      </c>
    </row>
    <row r="15" spans="1:241" ht="14.7" customHeight="1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G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  <c r="IC15" s="21">
        <f t="shared" si="88"/>
        <v>12133.266666666666</v>
      </c>
      <c r="ID15" s="21">
        <f t="shared" si="88"/>
        <v>12068.541666666666</v>
      </c>
      <c r="IE15" s="21">
        <f t="shared" si="88"/>
        <v>12131.900000000001</v>
      </c>
      <c r="IF15" s="21">
        <f t="shared" si="88"/>
        <v>12050.683333333331</v>
      </c>
      <c r="IG15" s="21">
        <f t="shared" si="88"/>
        <v>11982.966666666667</v>
      </c>
    </row>
    <row r="16" spans="1:241" ht="8.1" customHeight="1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</row>
    <row r="17" spans="1:241" ht="14.7" customHeight="1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G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  <c r="IC17" s="16">
        <f t="shared" si="97"/>
        <v>12113</v>
      </c>
      <c r="ID17" s="16">
        <f t="shared" si="97"/>
        <v>12040.15</v>
      </c>
      <c r="IE17" s="16">
        <f t="shared" si="97"/>
        <v>12116.650000000001</v>
      </c>
      <c r="IF17" s="16">
        <f t="shared" si="97"/>
        <v>12023.199999999999</v>
      </c>
      <c r="IG17" s="16">
        <f t="shared" si="97"/>
        <v>11953.975000000002</v>
      </c>
    </row>
    <row r="18" spans="1:241" ht="14.7" customHeight="1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G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  <c r="IC18" s="22">
        <f t="shared" si="106"/>
        <v>12078.466666666665</v>
      </c>
      <c r="ID18" s="22">
        <f t="shared" si="106"/>
        <v>11999.016666666666</v>
      </c>
      <c r="IE18" s="22">
        <f t="shared" si="106"/>
        <v>12099.000000000002</v>
      </c>
      <c r="IF18" s="22">
        <f t="shared" si="106"/>
        <v>11980.833333333332</v>
      </c>
      <c r="IG18" s="22">
        <f t="shared" si="106"/>
        <v>11904.116666666669</v>
      </c>
    </row>
    <row r="19" spans="1:241" ht="14.7" customHeight="1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G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  <c r="IC19" s="16">
        <f t="shared" si="115"/>
        <v>12058.199999999999</v>
      </c>
      <c r="ID19" s="16">
        <f t="shared" si="115"/>
        <v>11970.625</v>
      </c>
      <c r="IE19" s="16">
        <f t="shared" si="115"/>
        <v>12083.75</v>
      </c>
      <c r="IF19" s="16">
        <f t="shared" si="115"/>
        <v>11953.349999999999</v>
      </c>
      <c r="IG19" s="16">
        <f t="shared" si="115"/>
        <v>11875.125000000002</v>
      </c>
    </row>
    <row r="20" spans="1:241" ht="14.7" customHeight="1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G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  <c r="IC20" s="23">
        <f t="shared" si="126"/>
        <v>12037.933333333332</v>
      </c>
      <c r="ID20" s="23">
        <f t="shared" si="126"/>
        <v>11942.233333333334</v>
      </c>
      <c r="IE20" s="23">
        <f t="shared" si="126"/>
        <v>12068.5</v>
      </c>
      <c r="IF20" s="23">
        <f t="shared" si="126"/>
        <v>11925.866666666667</v>
      </c>
      <c r="IG20" s="23">
        <f t="shared" si="126"/>
        <v>11846.133333333335</v>
      </c>
    </row>
    <row r="21" spans="1:241" ht="14.7" customHeight="1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G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  <c r="IC21" s="16">
        <f t="shared" si="135"/>
        <v>12003.399999999998</v>
      </c>
      <c r="ID21" s="16">
        <f t="shared" si="135"/>
        <v>11901.1</v>
      </c>
      <c r="IE21" s="16">
        <f t="shared" si="135"/>
        <v>12050.85</v>
      </c>
      <c r="IF21" s="16">
        <f t="shared" si="135"/>
        <v>11883.5</v>
      </c>
      <c r="IG21" s="16">
        <f t="shared" si="135"/>
        <v>11796.275000000001</v>
      </c>
    </row>
    <row r="22" spans="1:241" ht="14.7" customHeight="1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G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  <c r="IC22" s="24">
        <f t="shared" si="146"/>
        <v>11968.866666666665</v>
      </c>
      <c r="ID22" s="24">
        <f t="shared" si="146"/>
        <v>11859.966666666667</v>
      </c>
      <c r="IE22" s="24">
        <f t="shared" si="146"/>
        <v>12033.2</v>
      </c>
      <c r="IF22" s="24">
        <f t="shared" si="146"/>
        <v>11841.133333333333</v>
      </c>
      <c r="IG22" s="24">
        <f t="shared" si="146"/>
        <v>11746.41666666667</v>
      </c>
    </row>
    <row r="23" spans="1:241" ht="14.7" customHeight="1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</row>
    <row r="24" spans="1:241" ht="14.7" customHeight="1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G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  <c r="IC24" s="17">
        <f t="shared" si="156"/>
        <v>12228.708631370282</v>
      </c>
      <c r="ID24" s="17">
        <f t="shared" si="156"/>
        <v>12195.211949769218</v>
      </c>
      <c r="IE24" s="17">
        <f t="shared" si="156"/>
        <v>12195.43971314794</v>
      </c>
      <c r="IF24" s="17">
        <f t="shared" si="156"/>
        <v>12175.793111085206</v>
      </c>
      <c r="IG24" s="17">
        <f t="shared" si="156"/>
        <v>12120.014520105307</v>
      </c>
    </row>
    <row r="25" spans="1:241" ht="14.7" customHeight="1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G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  <c r="IC25" s="16">
        <f t="shared" si="165"/>
        <v>12214.483520000002</v>
      </c>
      <c r="ID25" s="16">
        <f t="shared" si="165"/>
        <v>12176.940359999997</v>
      </c>
      <c r="IE25" s="16">
        <f t="shared" si="165"/>
        <v>12186.82496</v>
      </c>
      <c r="IF25" s="16">
        <f t="shared" si="165"/>
        <v>12157.506639999998</v>
      </c>
      <c r="IG25" s="16">
        <f t="shared" si="165"/>
        <v>12099.488239999997</v>
      </c>
    </row>
    <row r="26" spans="1:241" ht="14.7" customHeight="1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G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  <c r="IC26" s="18">
        <f t="shared" si="176"/>
        <v>12179.28</v>
      </c>
      <c r="ID26" s="18">
        <f t="shared" si="176"/>
        <v>12132.277499999998</v>
      </c>
      <c r="IE26" s="18">
        <f t="shared" si="176"/>
        <v>12165.69</v>
      </c>
      <c r="IF26" s="18">
        <f t="shared" si="176"/>
        <v>12112.634999999998</v>
      </c>
      <c r="IG26" s="18">
        <f t="shared" si="176"/>
        <v>12048.834999999999</v>
      </c>
    </row>
    <row r="27" spans="1:241" ht="14.7" customHeight="1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G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  <c r="IC27" s="7">
        <f t="shared" si="187"/>
        <v>12149.14</v>
      </c>
      <c r="ID27" s="7">
        <f t="shared" si="187"/>
        <v>12094.03875</v>
      </c>
      <c r="IE27" s="7">
        <f t="shared" si="187"/>
        <v>12147.595000000001</v>
      </c>
      <c r="IF27" s="7">
        <f t="shared" si="187"/>
        <v>12074.217499999999</v>
      </c>
      <c r="IG27" s="7">
        <f t="shared" si="187"/>
        <v>12005.467500000001</v>
      </c>
    </row>
    <row r="28" spans="1:241" ht="14.7" customHeight="1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G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  <c r="IC28" s="16">
        <f t="shared" si="198"/>
        <v>12139.093333333334</v>
      </c>
      <c r="ID28" s="16">
        <f t="shared" si="198"/>
        <v>12081.2925</v>
      </c>
      <c r="IE28" s="16">
        <f t="shared" si="198"/>
        <v>12141.563333333334</v>
      </c>
      <c r="IF28" s="16">
        <f t="shared" si="198"/>
        <v>12061.411666666665</v>
      </c>
      <c r="IG28" s="16">
        <f t="shared" si="198"/>
        <v>11991.011666666667</v>
      </c>
    </row>
    <row r="29" spans="1:241" ht="14.7" customHeight="1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G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  <c r="IC29" s="16">
        <f t="shared" si="209"/>
        <v>12129.046666666667</v>
      </c>
      <c r="ID29" s="16">
        <f t="shared" si="209"/>
        <v>12068.546249999999</v>
      </c>
      <c r="IE29" s="16">
        <f t="shared" si="209"/>
        <v>12135.531666666668</v>
      </c>
      <c r="IF29" s="16">
        <f t="shared" si="209"/>
        <v>12048.605833333333</v>
      </c>
      <c r="IG29" s="16">
        <f t="shared" si="209"/>
        <v>11976.555833333334</v>
      </c>
    </row>
    <row r="30" spans="1:241" ht="14.7" customHeight="1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G30" si="219">HZ4</f>
        <v>11966.05</v>
      </c>
      <c r="IA30" s="11">
        <f t="shared" si="219"/>
        <v>12012.05</v>
      </c>
      <c r="IB30" s="11">
        <f t="shared" si="219"/>
        <v>11908.15</v>
      </c>
      <c r="IC30" s="11">
        <f t="shared" si="219"/>
        <v>12119</v>
      </c>
      <c r="ID30" s="11">
        <f t="shared" si="219"/>
        <v>12055.8</v>
      </c>
      <c r="IE30" s="11">
        <f t="shared" si="219"/>
        <v>12129.5</v>
      </c>
      <c r="IF30" s="11">
        <f t="shared" si="219"/>
        <v>12035.8</v>
      </c>
      <c r="IG30" s="11">
        <f t="shared" si="219"/>
        <v>11962.1</v>
      </c>
    </row>
    <row r="31" spans="1:241" ht="14.7" customHeight="1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G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  <c r="IC31" s="16">
        <f t="shared" si="230"/>
        <v>12108.953333333333</v>
      </c>
      <c r="ID31" s="16">
        <f t="shared" si="230"/>
        <v>12043.053749999999</v>
      </c>
      <c r="IE31" s="16">
        <f t="shared" si="230"/>
        <v>12123.468333333332</v>
      </c>
      <c r="IF31" s="16">
        <f t="shared" si="230"/>
        <v>12022.994166666665</v>
      </c>
      <c r="IG31" s="16">
        <f t="shared" si="230"/>
        <v>11947.644166666667</v>
      </c>
    </row>
    <row r="32" spans="1:241" ht="14.7" customHeight="1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G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  <c r="IC32" s="16">
        <f t="shared" si="241"/>
        <v>12098.906666666666</v>
      </c>
      <c r="ID32" s="16">
        <f t="shared" si="241"/>
        <v>12030.307499999999</v>
      </c>
      <c r="IE32" s="16">
        <f t="shared" si="241"/>
        <v>12117.436666666666</v>
      </c>
      <c r="IF32" s="16">
        <f t="shared" si="241"/>
        <v>12010.188333333334</v>
      </c>
      <c r="IG32" s="16">
        <f t="shared" si="241"/>
        <v>11933.188333333334</v>
      </c>
    </row>
    <row r="33" spans="1:241" ht="14.7" customHeight="1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G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  <c r="IC33" s="10">
        <f t="shared" si="252"/>
        <v>12088.86</v>
      </c>
      <c r="ID33" s="10">
        <f t="shared" si="252"/>
        <v>12017.561249999999</v>
      </c>
      <c r="IE33" s="10">
        <f t="shared" si="252"/>
        <v>12111.404999999999</v>
      </c>
      <c r="IF33" s="10">
        <f t="shared" si="252"/>
        <v>11997.3825</v>
      </c>
      <c r="IG33" s="10">
        <f t="shared" si="252"/>
        <v>11918.7325</v>
      </c>
    </row>
    <row r="34" spans="1:241" ht="14.7" customHeight="1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G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  <c r="IC34" s="22">
        <f t="shared" si="263"/>
        <v>12058.72</v>
      </c>
      <c r="ID34" s="22">
        <f t="shared" si="263"/>
        <v>11979.3225</v>
      </c>
      <c r="IE34" s="22">
        <f t="shared" si="263"/>
        <v>12093.31</v>
      </c>
      <c r="IF34" s="22">
        <f t="shared" si="263"/>
        <v>11958.965</v>
      </c>
      <c r="IG34" s="22">
        <f t="shared" si="263"/>
        <v>11875.365000000002</v>
      </c>
    </row>
    <row r="35" spans="1:241" ht="14.7" customHeight="1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G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  <c r="IC35" s="16">
        <f t="shared" si="272"/>
        <v>12023.516479999998</v>
      </c>
      <c r="ID35" s="16">
        <f t="shared" si="272"/>
        <v>11934.659640000002</v>
      </c>
      <c r="IE35" s="16">
        <f t="shared" si="272"/>
        <v>12072.17504</v>
      </c>
      <c r="IF35" s="16">
        <f t="shared" si="272"/>
        <v>11914.093360000001</v>
      </c>
      <c r="IG35" s="16">
        <f t="shared" si="272"/>
        <v>11824.711760000004</v>
      </c>
    </row>
    <row r="36" spans="1:241" ht="14.7" customHeight="1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G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  <c r="IC36" s="23">
        <f t="shared" si="282"/>
        <v>12009.291368629718</v>
      </c>
      <c r="ID36" s="23">
        <f t="shared" si="282"/>
        <v>11916.38805023078</v>
      </c>
      <c r="IE36" s="23">
        <f t="shared" si="282"/>
        <v>12063.56028685206</v>
      </c>
      <c r="IF36" s="23">
        <f t="shared" si="282"/>
        <v>11895.806888914793</v>
      </c>
      <c r="IG36" s="23">
        <f t="shared" si="282"/>
        <v>11804.185479894693</v>
      </c>
    </row>
    <row r="37" spans="1:241" ht="14.7" customHeight="1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</row>
    <row r="38" spans="1:241" ht="14.7" customHeight="1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</row>
    <row r="39" spans="1:241" ht="14.7" customHeight="1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</row>
    <row r="40" spans="1:241" ht="14.7" customHeight="1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</row>
    <row r="41" spans="1:241" ht="14.7" customHeight="1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</row>
    <row r="42" spans="1:241" ht="14.7" customHeight="1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</row>
    <row r="43" spans="1:241" ht="14.7" customHeight="1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</row>
    <row r="44" spans="1:241" ht="14.7" customHeight="1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  <c r="IC44" s="7"/>
      <c r="ID44" s="7"/>
      <c r="IE44" s="7"/>
      <c r="IF44" s="7"/>
      <c r="IG44" s="7"/>
    </row>
    <row r="45" spans="1:241" ht="14.7" customHeight="1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  <c r="IC45" s="219"/>
      <c r="ID45" s="20"/>
      <c r="IE45" s="20"/>
      <c r="IF45" s="20"/>
      <c r="IG45" s="219"/>
    </row>
    <row r="46" spans="1:241" ht="14.7" customHeight="1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G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  <c r="IC46" s="11">
        <f t="shared" si="294"/>
        <v>12119</v>
      </c>
      <c r="ID46" s="11">
        <f t="shared" si="294"/>
        <v>12055.8</v>
      </c>
      <c r="IE46" s="11">
        <f t="shared" si="294"/>
        <v>12129.5</v>
      </c>
      <c r="IF46" s="11">
        <f t="shared" si="294"/>
        <v>12035.8</v>
      </c>
      <c r="IG46" s="11">
        <f t="shared" si="294"/>
        <v>11962.1</v>
      </c>
    </row>
    <row r="47" spans="1:241" ht="14.7" customHeight="1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  <c r="IC47" s="21"/>
      <c r="ID47" s="21"/>
      <c r="IE47" s="21"/>
      <c r="IF47" s="21"/>
      <c r="IG47" s="21"/>
    </row>
    <row r="48" spans="1:241" ht="14.7" customHeight="1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77</v>
      </c>
      <c r="IC48" s="10"/>
      <c r="ID48" s="10"/>
      <c r="IE48" s="10"/>
      <c r="IF48" s="10"/>
      <c r="IG48" s="10"/>
    </row>
    <row r="49" spans="1:241" ht="14.7" customHeight="1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</row>
    <row r="50" spans="1:241" ht="14.7" customHeight="1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  <c r="IC50" s="23"/>
      <c r="ID50" s="23"/>
      <c r="IE50" s="23"/>
      <c r="IF50" s="23"/>
      <c r="IG50" s="23"/>
    </row>
    <row r="51" spans="1:241" ht="14.7" customHeight="1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</row>
    <row r="52" spans="1:241" ht="14.7" customHeight="1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</row>
    <row r="53" spans="1:241" ht="14.7" customHeight="1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</row>
    <row r="54" spans="1:241" ht="14.7" customHeight="1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</row>
    <row r="55" spans="1:241" ht="14.7" customHeight="1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</row>
    <row r="56" spans="1:241" ht="14.7" customHeight="1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G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  <c r="IC56" s="16">
        <f t="shared" si="357"/>
        <v>109.60000000000036</v>
      </c>
      <c r="ID56" s="16">
        <f t="shared" si="357"/>
        <v>139.04999999999927</v>
      </c>
      <c r="IE56" s="16">
        <f t="shared" si="357"/>
        <v>65.800000000001091</v>
      </c>
      <c r="IF56" s="16">
        <f t="shared" si="357"/>
        <v>139.69999999999891</v>
      </c>
      <c r="IG56" s="16">
        <f t="shared" si="357"/>
        <v>157.69999999999891</v>
      </c>
    </row>
    <row r="57" spans="1:241" ht="14.7" customHeight="1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G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  <c r="IC57" s="16">
        <f t="shared" si="369"/>
        <v>120.56000000000041</v>
      </c>
      <c r="ID57" s="16">
        <f t="shared" si="369"/>
        <v>152.95499999999922</v>
      </c>
      <c r="IE57" s="16">
        <f t="shared" si="369"/>
        <v>72.380000000001203</v>
      </c>
      <c r="IF57" s="16">
        <f t="shared" si="369"/>
        <v>153.66999999999882</v>
      </c>
      <c r="IG57" s="16">
        <f t="shared" si="369"/>
        <v>173.46999999999881</v>
      </c>
    </row>
    <row r="58" spans="1:241" ht="14.7" customHeight="1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G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  <c r="IC58" s="16">
        <f t="shared" si="372"/>
        <v>24323.599999999999</v>
      </c>
      <c r="ID58" s="16">
        <f t="shared" si="372"/>
        <v>24188.05</v>
      </c>
      <c r="IE58" s="16">
        <f t="shared" si="372"/>
        <v>24273.4</v>
      </c>
      <c r="IF58" s="16">
        <f t="shared" si="372"/>
        <v>24160.9</v>
      </c>
      <c r="IG58" s="16">
        <f t="shared" si="372"/>
        <v>24049.4</v>
      </c>
    </row>
    <row r="59" spans="1:241" ht="14.7" customHeight="1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G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  <c r="IC59" s="16">
        <f t="shared" si="375"/>
        <v>12161.8</v>
      </c>
      <c r="ID59" s="16">
        <f t="shared" si="375"/>
        <v>12094.025</v>
      </c>
      <c r="IE59" s="16">
        <f t="shared" si="375"/>
        <v>12136.7</v>
      </c>
      <c r="IF59" s="16">
        <f t="shared" si="375"/>
        <v>12080.45</v>
      </c>
      <c r="IG59" s="16">
        <f t="shared" si="375"/>
        <v>12024.7</v>
      </c>
    </row>
    <row r="60" spans="1:241" ht="14.7" customHeight="1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G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  <c r="IC60" s="16">
        <f t="shared" si="378"/>
        <v>12133.266666666666</v>
      </c>
      <c r="ID60" s="16">
        <f t="shared" si="378"/>
        <v>12068.541666666666</v>
      </c>
      <c r="IE60" s="16">
        <f t="shared" si="378"/>
        <v>12131.900000000001</v>
      </c>
      <c r="IF60" s="16">
        <f t="shared" si="378"/>
        <v>12050.683333333331</v>
      </c>
      <c r="IG60" s="16">
        <f t="shared" si="378"/>
        <v>11982.966666666667</v>
      </c>
    </row>
    <row r="61" spans="1:241" ht="14.7" customHeight="1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G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  <c r="IC61" s="16">
        <f t="shared" si="381"/>
        <v>12147.533333333333</v>
      </c>
      <c r="ID61" s="16">
        <f t="shared" si="381"/>
        <v>12081.283333333333</v>
      </c>
      <c r="IE61" s="16">
        <f t="shared" si="381"/>
        <v>12134.300000000001</v>
      </c>
      <c r="IF61" s="16">
        <f t="shared" si="381"/>
        <v>12065.566666666666</v>
      </c>
      <c r="IG61" s="16">
        <f t="shared" si="381"/>
        <v>12003.833333333334</v>
      </c>
    </row>
    <row r="62" spans="1:241" ht="14.7" customHeight="1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G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  <c r="IC62" s="16">
        <f t="shared" si="384"/>
        <v>12161.8</v>
      </c>
      <c r="ID62" s="16">
        <f t="shared" si="384"/>
        <v>12094.025</v>
      </c>
      <c r="IE62" s="16">
        <f t="shared" si="384"/>
        <v>12136.7</v>
      </c>
      <c r="IF62" s="16">
        <f t="shared" si="384"/>
        <v>12080.45</v>
      </c>
      <c r="IG62" s="16">
        <f t="shared" si="384"/>
        <v>12024.7</v>
      </c>
    </row>
    <row r="63" spans="1:241" ht="14.7" customHeight="1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G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  <c r="IC63" s="31">
        <f t="shared" si="387"/>
        <v>28.533333333332848</v>
      </c>
      <c r="ID63" s="31">
        <f t="shared" si="387"/>
        <v>25.483333333333576</v>
      </c>
      <c r="IE63" s="31">
        <f t="shared" si="387"/>
        <v>4.7999999999992724</v>
      </c>
      <c r="IF63" s="31">
        <f t="shared" si="387"/>
        <v>29.766666666670062</v>
      </c>
      <c r="IG63" s="31">
        <f t="shared" si="387"/>
        <v>41.733333333333576</v>
      </c>
    </row>
    <row r="64" spans="1:241" ht="14.7" customHeight="1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Nifty</vt:lpstr>
      <vt:lpstr>Stock-List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2020-02-08T19:13:32Z</dcterms:modified>
</cp:coreProperties>
</file>