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CK31" i="14" l="1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2" i="2" s="1"/>
  <c r="CI10" i="14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H16" i="2"/>
  <c r="H19" i="2"/>
  <c r="H22" i="2"/>
  <c r="H21" i="2"/>
  <c r="H15" i="2"/>
  <c r="H7" i="2"/>
  <c r="H8" i="2"/>
  <c r="H6" i="2" s="1"/>
  <c r="G30" i="2"/>
  <c r="G28" i="2"/>
  <c r="G31" i="2" s="1"/>
  <c r="G27" i="2"/>
  <c r="G25" i="2"/>
  <c r="G26" i="2" s="1"/>
  <c r="G20" i="2"/>
  <c r="G18" i="2"/>
  <c r="G23" i="2" s="1"/>
  <c r="G11" i="2"/>
  <c r="G14" i="2" s="1"/>
  <c r="H10" i="2" l="1"/>
  <c r="G16" i="2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N52" i="2" l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<sst xmlns="http://schemas.openxmlformats.org/spreadsheetml/2006/main" count="71" uniqueCount="68">
  <si>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</si>
  <si>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</si>
  <si>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</si>
  <si>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</si>
  <si>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</si>
  <si>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</si>
  <si>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</si>
  <si>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</si>
  <si>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</si>
  <si>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</si>
  <si>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</si>
  <si>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</si>
  <si>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</si>
  <si>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</si>
  <si>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</si>
  <si>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</si>
  <si>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</si>
  <si>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</si>
  <si>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</si>
  <si>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</si>
  <si>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</si>
  <si>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</si>
  <si>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</si>
  <si>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</si>
  <si>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</si>
  <si>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</si>
  <si>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</si>
  <si>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</si>
  <si>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</si>
  <si>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</si>
  <si>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</si>
  <si>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</si>
  <si>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</si>
  <si>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</si>
  <si>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</si>
  <si>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</si>
  <si>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</si>
  <si>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</si>
  <si>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</si>
  <si>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</si>
  <si>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</si>
  <si>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</si>
  <si>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</si>
  <si>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</si>
  <si>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</si>
  <si>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</si>
  <si>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</si>
  <si>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</si>
  <si>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</si>
  <si>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</si>
  <si>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</si>
  <si>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</si>
  <si>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</si>
  <si>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</si>
  <si>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</si>
  <si>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</si>
  <si>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</si>
  <si>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</si>
  <si>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</si>
  <si>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</si>
  <si>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</si>
  <si>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</si>
  <si>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</si>
  <si>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</si>
  <si>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</si>
  <si>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10300~330</t>
  </si>
  <si>
    <t>10530~550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</si>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</sst>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4"/>
  <sheetViews>
    <sheetView showGridLines="0" tabSelected="1" zoomScale="110" zoomScaleNormal="110" workbookViewId="0">
      <selection activeCell="N19" sqref="N19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2.88671875" style="68" bestFit="1" customWidth="1"/>
    <col min="12" max="12" width="13.77734375" style="15" bestFit="1" customWidth="1"/>
    <col min="13" max="16" width="10.44140625" style="15" bestFit="1" customWidth="1"/>
    <col min="17" max="252" width="8.77734375" style="15" customWidth="1"/>
    <col min="253" max="16384" width="8.77734375" style="16"/>
  </cols>
  <sheetData>
    <row r="1" spans="1:17" ht="15" customHeight="1" thickBot="1">
      <c r="A1" s="71"/>
      <c r="B1" s="72"/>
      <c r="C1" s="72"/>
      <c r="D1" s="72"/>
      <c r="E1" s="1" t="s">
        <v>67</v>
      </c>
      <c r="F1" s="1" t="s">
        <v>0</v>
      </c>
      <c r="G1" s="2">
        <v>44004</v>
      </c>
      <c r="H1" s="2">
        <v>44004</v>
      </c>
      <c r="I1" s="2"/>
      <c r="K1" s="68" t="s">
        <v>66</v>
      </c>
      <c r="L1" s="12" t="s">
        <v>27</v>
      </c>
      <c r="M1" s="14">
        <v>10328.5</v>
      </c>
      <c r="N1" s="14">
        <v>8806.75</v>
      </c>
      <c r="O1" s="14">
        <v>2252.75</v>
      </c>
      <c r="P1" s="14">
        <v>12430.5</v>
      </c>
    </row>
    <row r="2" spans="1:17" ht="15" customHeight="1" thickBot="1">
      <c r="A2" s="17"/>
      <c r="B2" s="18"/>
      <c r="C2" s="18"/>
      <c r="D2" s="3" t="s">
        <v>1</v>
      </c>
      <c r="E2" s="56">
        <v>9598.85</v>
      </c>
      <c r="F2" s="56">
        <v>10272.4</v>
      </c>
      <c r="G2" s="56">
        <v>10393.65</v>
      </c>
      <c r="H2" s="56">
        <v>22078.25</v>
      </c>
      <c r="I2" s="56"/>
      <c r="K2" s="68" t="s">
        <v>65</v>
      </c>
      <c r="L2" s="12" t="s">
        <v>28</v>
      </c>
      <c r="M2" s="14">
        <v>9544.35</v>
      </c>
      <c r="N2" s="14">
        <v>10328.5</v>
      </c>
      <c r="O2" s="14">
        <v>12430.5</v>
      </c>
      <c r="P2" s="14">
        <v>7511.1</v>
      </c>
    </row>
    <row r="3" spans="1:17" ht="15" customHeight="1" thickBot="1">
      <c r="A3" s="17"/>
      <c r="B3" s="4"/>
      <c r="C3" s="5"/>
      <c r="D3" s="3" t="s">
        <v>2</v>
      </c>
      <c r="E3" s="55">
        <v>8806.75</v>
      </c>
      <c r="F3" s="55">
        <v>9726.35</v>
      </c>
      <c r="G3" s="55">
        <v>10277.6</v>
      </c>
      <c r="H3" s="55">
        <v>21425.55</v>
      </c>
      <c r="I3" s="55"/>
      <c r="L3" s="12" t="s">
        <v>29</v>
      </c>
      <c r="M3" s="14">
        <v>10046.15</v>
      </c>
      <c r="N3" s="14">
        <v>9544.35</v>
      </c>
      <c r="O3" s="14"/>
      <c r="P3" s="14"/>
      <c r="Q3" s="51"/>
    </row>
    <row r="4" spans="1:17" ht="15" customHeight="1">
      <c r="A4" s="17"/>
      <c r="B4" s="4"/>
      <c r="C4" s="5"/>
      <c r="D4" s="3" t="s">
        <v>3</v>
      </c>
      <c r="E4" s="21">
        <v>9580.35</v>
      </c>
      <c r="F4" s="21">
        <v>10244.4</v>
      </c>
      <c r="G4" s="21">
        <v>10311.200000000001</v>
      </c>
      <c r="H4" s="21">
        <v>21708.35</v>
      </c>
      <c r="I4" s="21"/>
      <c r="K4" s="68">
        <v>10120.25</v>
      </c>
    </row>
    <row r="5" spans="1:17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K5" s="68">
        <v>9944</v>
      </c>
      <c r="L5" s="22" t="s">
        <v>30</v>
      </c>
      <c r="M5" s="23"/>
      <c r="N5" s="23"/>
      <c r="O5" s="23"/>
      <c r="P5" s="23"/>
    </row>
    <row r="6" spans="1:17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10981.800000000001</v>
      </c>
      <c r="G6" s="26">
        <f t="shared" ref="G6:H6" si="1">G8+G25</f>
        <v>10493.416666666666</v>
      </c>
      <c r="H6" s="26">
        <f t="shared" si="1"/>
        <v>22701.916666666672</v>
      </c>
      <c r="I6" s="26"/>
      <c r="K6" s="68">
        <v>9800</v>
      </c>
      <c r="L6" s="43">
        <v>0.23599999999999999</v>
      </c>
      <c r="M6" s="44">
        <f t="shared" ref="M6" si="2">VALUE(23.6/100*(M1-M2)+M2)</f>
        <v>9729.4094000000005</v>
      </c>
      <c r="N6" s="44">
        <f t="shared" ref="N6" si="3">VALUE(23.6/100*(N1-N2)+N2)</f>
        <v>9969.3670000000002</v>
      </c>
      <c r="O6" s="44">
        <f t="shared" ref="O6:P6" si="4">VALUE(23.6/100*(O1-O2)+O2)</f>
        <v>10028.550999999999</v>
      </c>
      <c r="P6" s="44">
        <f t="shared" si="4"/>
        <v>8672.0784000000003</v>
      </c>
    </row>
    <row r="7" spans="1:17" ht="15" customHeight="1">
      <c r="A7" s="24"/>
      <c r="B7" s="25"/>
      <c r="C7" s="25"/>
      <c r="D7" s="6" t="s">
        <v>6</v>
      </c>
      <c r="E7" s="27">
        <f t="shared" ref="E7:F7" si="5">E11+E25</f>
        <v>10120.75</v>
      </c>
      <c r="F7" s="27">
        <f t="shared" si="5"/>
        <v>10627.1</v>
      </c>
      <c r="G7" s="27">
        <f t="shared" ref="G7:H7" si="6">G11+G25</f>
        <v>10443.533333333333</v>
      </c>
      <c r="H7" s="27">
        <f t="shared" si="6"/>
        <v>22390.083333333336</v>
      </c>
      <c r="I7" s="27"/>
      <c r="K7" s="68">
        <v>9706.9500000000007</v>
      </c>
      <c r="L7" s="47">
        <v>0.38200000000000001</v>
      </c>
      <c r="M7" s="48">
        <f t="shared" ref="M7" si="7">38.2/100*(M1-M2)+M2</f>
        <v>9843.8953000000001</v>
      </c>
      <c r="N7" s="48">
        <f t="shared" ref="N7" si="8">38.2/100*(N1-N2)+N2</f>
        <v>9747.1915000000008</v>
      </c>
      <c r="O7" s="48">
        <f t="shared" ref="O7:P7" si="9">38.2/100*(O1-O2)+O2</f>
        <v>8542.5995000000003</v>
      </c>
      <c r="P7" s="48">
        <f t="shared" si="9"/>
        <v>9390.3107999999993</v>
      </c>
    </row>
    <row r="8" spans="1:17" ht="15" customHeight="1">
      <c r="A8" s="24"/>
      <c r="B8" s="25"/>
      <c r="C8" s="25"/>
      <c r="D8" s="6" t="s">
        <v>7</v>
      </c>
      <c r="E8" s="28">
        <f t="shared" ref="E8:F8" si="10">(2*E11)-E3</f>
        <v>9850.5499999999993</v>
      </c>
      <c r="F8" s="28">
        <f t="shared" si="10"/>
        <v>10435.750000000002</v>
      </c>
      <c r="G8" s="28">
        <f t="shared" ref="G8:H8" si="11">(2*G11)-G3</f>
        <v>10377.366666666667</v>
      </c>
      <c r="H8" s="28">
        <f t="shared" si="11"/>
        <v>22049.216666666671</v>
      </c>
      <c r="I8" s="28"/>
      <c r="L8" s="41">
        <v>0.5</v>
      </c>
      <c r="M8" s="42">
        <f t="shared" ref="M8" si="12">VALUE(50/100*(M1-M2)+M2)</f>
        <v>9936.4249999999993</v>
      </c>
      <c r="N8" s="42">
        <f t="shared" ref="N8" si="13">VALUE(50/100*(N1-N2)+N2)</f>
        <v>9567.625</v>
      </c>
      <c r="O8" s="42">
        <f t="shared" ref="O8:P8" si="14">VALUE(50/100*(O1-O2)+O2)</f>
        <v>7341.625</v>
      </c>
      <c r="P8" s="42">
        <f t="shared" si="14"/>
        <v>9970.7999999999993</v>
      </c>
    </row>
    <row r="9" spans="1:17" ht="15" customHeight="1">
      <c r="A9" s="24"/>
      <c r="B9" s="25"/>
      <c r="C9" s="25"/>
      <c r="D9" s="7"/>
      <c r="E9" s="21"/>
      <c r="F9" s="21"/>
      <c r="G9" s="21"/>
      <c r="H9" s="21"/>
      <c r="I9" s="21"/>
      <c r="L9" s="49">
        <v>0.61799999999999999</v>
      </c>
      <c r="M9" s="50">
        <f t="shared" ref="M9" si="15">VALUE(61.8/100*(M1-M2)+M2)</f>
        <v>10028.9547</v>
      </c>
      <c r="N9" s="50">
        <f t="shared" ref="N9" si="16">VALUE(61.8/100*(N1-N2)+N2)</f>
        <v>9388.0584999999992</v>
      </c>
      <c r="O9" s="50">
        <f t="shared" ref="O9:P9" si="17">VALUE(61.8/100*(O1-O2)+O2)</f>
        <v>6140.6504999999997</v>
      </c>
      <c r="P9" s="50">
        <f t="shared" si="17"/>
        <v>10551.289199999999</v>
      </c>
    </row>
    <row r="10" spans="1:17" ht="15" customHeight="1">
      <c r="A10" s="24"/>
      <c r="B10" s="25"/>
      <c r="C10" s="25"/>
      <c r="D10" s="6" t="s">
        <v>8</v>
      </c>
      <c r="E10" s="53">
        <f t="shared" ref="E10:F10" si="18">E11+E32/2</f>
        <v>9454.5</v>
      </c>
      <c r="F10" s="53">
        <f t="shared" si="18"/>
        <v>10162.725000000002</v>
      </c>
      <c r="G10" s="53">
        <f t="shared" ref="G10:H10" si="19">G11+G32/2</f>
        <v>10335.625</v>
      </c>
      <c r="H10" s="53">
        <f t="shared" si="19"/>
        <v>21751.9</v>
      </c>
      <c r="I10" s="53"/>
      <c r="L10" s="39">
        <v>0.70699999999999996</v>
      </c>
      <c r="M10" s="40">
        <f t="shared" ref="M10" si="20">VALUE(70.7/100*(M1-M2)+M2)</f>
        <v>10098.744049999999</v>
      </c>
      <c r="N10" s="40">
        <f t="shared" ref="N10" si="21">VALUE(70.7/100*(N1-N2)+N2)</f>
        <v>9252.6227500000005</v>
      </c>
      <c r="O10" s="40">
        <f t="shared" ref="O10:P10" si="22">VALUE(70.7/100*(O1-O2)+O2)</f>
        <v>5234.8307499999992</v>
      </c>
      <c r="P10" s="40">
        <f t="shared" si="22"/>
        <v>10989.1158</v>
      </c>
    </row>
    <row r="11" spans="1:17" ht="15" customHeight="1">
      <c r="A11" s="24"/>
      <c r="B11" s="25"/>
      <c r="C11" s="25"/>
      <c r="D11" s="6" t="s">
        <v>9</v>
      </c>
      <c r="E11" s="21">
        <f t="shared" ref="E11:F11" si="23">(E2+E3+E4)/3</f>
        <v>9328.65</v>
      </c>
      <c r="F11" s="21">
        <f t="shared" si="23"/>
        <v>10081.050000000001</v>
      </c>
      <c r="G11" s="21">
        <f t="shared" ref="G11:H11" si="24">(G2+G3+G4)/3</f>
        <v>10327.483333333334</v>
      </c>
      <c r="H11" s="21">
        <f t="shared" si="24"/>
        <v>21737.383333333335</v>
      </c>
      <c r="I11" s="21"/>
      <c r="L11" s="45">
        <v>0.78600000000000003</v>
      </c>
      <c r="M11" s="46">
        <f t="shared" ref="M11" si="25">VALUE(78.6/100*(M1-M2)+M2)</f>
        <v>10160.6919</v>
      </c>
      <c r="N11" s="46">
        <f t="shared" ref="N11" si="26">VALUE(78.6/100*(N1-N2)+N2)</f>
        <v>9132.4045000000006</v>
      </c>
      <c r="O11" s="46">
        <f t="shared" ref="O11:P11" si="27">VALUE(78.6/100*(O1-O2)+O2)</f>
        <v>4430.7885000000006</v>
      </c>
      <c r="P11" s="46">
        <f t="shared" si="27"/>
        <v>11377.7484</v>
      </c>
    </row>
    <row r="12" spans="1:17" ht="15" customHeight="1">
      <c r="A12" s="24"/>
      <c r="B12" s="25"/>
      <c r="C12" s="25"/>
      <c r="D12" s="6" t="s">
        <v>10</v>
      </c>
      <c r="E12" s="54">
        <f t="shared" ref="E12:F12" si="28">E11-E32/2</f>
        <v>9202.7999999999993</v>
      </c>
      <c r="F12" s="54">
        <f t="shared" si="28"/>
        <v>9999.375</v>
      </c>
      <c r="G12" s="54">
        <f t="shared" ref="G12:H12" si="29">G11-G32/2</f>
        <v>10319.341666666667</v>
      </c>
      <c r="H12" s="54">
        <f t="shared" si="29"/>
        <v>21722.866666666669</v>
      </c>
      <c r="I12" s="54"/>
      <c r="L12" s="39">
        <v>1</v>
      </c>
      <c r="M12" s="40">
        <f t="shared" ref="M12" si="30">VALUE(100/100*(M1-M2)+M2)</f>
        <v>10328.5</v>
      </c>
      <c r="N12" s="40">
        <f t="shared" ref="N12" si="31">VALUE(100/100*(N1-N2)+N2)</f>
        <v>8806.75</v>
      </c>
      <c r="O12" s="40">
        <f t="shared" ref="O12:P12" si="32">VALUE(100/100*(O1-O2)+O2)</f>
        <v>2252.75</v>
      </c>
      <c r="P12" s="40">
        <f t="shared" si="32"/>
        <v>12430.5</v>
      </c>
    </row>
    <row r="13" spans="1:17" ht="15" customHeight="1">
      <c r="A13" s="24"/>
      <c r="B13" s="25"/>
      <c r="C13" s="25"/>
      <c r="D13" s="7"/>
      <c r="E13" s="21"/>
      <c r="F13" s="21"/>
      <c r="G13" s="21"/>
      <c r="H13" s="21"/>
      <c r="I13" s="21"/>
      <c r="L13" s="39">
        <v>1.236</v>
      </c>
      <c r="M13" s="40">
        <f t="shared" ref="M13" si="33">VALUE(123.6/100*(M1-M2)+M2)</f>
        <v>10513.5594</v>
      </c>
      <c r="N13" s="40">
        <f t="shared" ref="N13" si="34">VALUE(123.6/100*(N1-N2)+N2)</f>
        <v>8447.6170000000002</v>
      </c>
      <c r="O13" s="40">
        <f t="shared" ref="O13:P13" si="35">VALUE(123.6/100*(O1-O2)+O2)</f>
        <v>-149.19900000000052</v>
      </c>
      <c r="P13" s="40">
        <f t="shared" si="35"/>
        <v>13591.4784</v>
      </c>
    </row>
    <row r="14" spans="1:17" ht="15" customHeight="1">
      <c r="A14" s="24"/>
      <c r="B14" s="25"/>
      <c r="C14" s="25"/>
      <c r="D14" s="6" t="s">
        <v>11</v>
      </c>
      <c r="E14" s="32">
        <f t="shared" ref="E14:F14" si="36">2*E11-E2</f>
        <v>9058.4499999999989</v>
      </c>
      <c r="F14" s="32">
        <f t="shared" si="36"/>
        <v>9889.7000000000025</v>
      </c>
      <c r="G14" s="32">
        <f t="shared" ref="G14:H14" si="37">2*G11-G2</f>
        <v>10261.316666666668</v>
      </c>
      <c r="H14" s="32">
        <f t="shared" si="37"/>
        <v>21396.51666666667</v>
      </c>
      <c r="I14" s="32"/>
      <c r="L14" s="33"/>
      <c r="M14" s="30"/>
      <c r="N14" s="30"/>
      <c r="O14" s="30"/>
      <c r="P14" s="30"/>
    </row>
    <row r="15" spans="1:17" ht="15" customHeight="1">
      <c r="A15" s="24"/>
      <c r="B15" s="25"/>
      <c r="C15" s="25"/>
      <c r="D15" s="6" t="s">
        <v>12</v>
      </c>
      <c r="E15" s="34">
        <f t="shared" ref="E15:F15" si="38">E11-E25</f>
        <v>8536.5499999999993</v>
      </c>
      <c r="F15" s="34">
        <f t="shared" si="38"/>
        <v>9535.0000000000018</v>
      </c>
      <c r="G15" s="34">
        <f t="shared" ref="G15:H15" si="39">G11-G25</f>
        <v>10211.433333333334</v>
      </c>
      <c r="H15" s="34">
        <f t="shared" si="39"/>
        <v>21084.683333333334</v>
      </c>
      <c r="I15" s="34"/>
      <c r="L15" s="38" t="s">
        <v>31</v>
      </c>
      <c r="M15" s="30"/>
      <c r="N15" s="30"/>
      <c r="O15" s="30"/>
      <c r="P15" s="30"/>
    </row>
    <row r="16" spans="1:17" ht="15" customHeight="1">
      <c r="A16" s="24"/>
      <c r="B16" s="25"/>
      <c r="C16" s="25"/>
      <c r="D16" s="6" t="s">
        <v>13</v>
      </c>
      <c r="E16" s="35">
        <f t="shared" ref="E16:F16" si="40">E14-E25</f>
        <v>8266.3499999999985</v>
      </c>
      <c r="F16" s="35">
        <f t="shared" si="40"/>
        <v>9343.6500000000033</v>
      </c>
      <c r="G16" s="35">
        <f t="shared" ref="G16:H16" si="41">G14-G25</f>
        <v>10145.266666666668</v>
      </c>
      <c r="H16" s="35">
        <f t="shared" si="41"/>
        <v>20743.816666666669</v>
      </c>
      <c r="I16" s="35"/>
      <c r="L16" s="39">
        <v>0.23599999999999999</v>
      </c>
      <c r="M16" s="40">
        <f t="shared" ref="M16" si="42">VALUE(M3-23.6/100*(M1-M2))</f>
        <v>9861.0905999999995</v>
      </c>
      <c r="N16" s="40">
        <f t="shared" ref="N16" si="43">VALUE(N3-23.6/100*(N1-N2))</f>
        <v>9903.4830000000002</v>
      </c>
      <c r="O16" s="40">
        <f t="shared" ref="O16:P16" si="44">VALUE(O3-23.6/100*(O1-O2))</f>
        <v>2401.9490000000001</v>
      </c>
      <c r="P16" s="40">
        <f t="shared" si="44"/>
        <v>-1160.9784</v>
      </c>
    </row>
    <row r="17" spans="1:17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L17" s="66">
        <v>0.38200000000000001</v>
      </c>
      <c r="M17" s="67">
        <f t="shared" ref="M17" si="45">VALUE(M3-38.2/100*(M1-M2))</f>
        <v>9746.6046999999999</v>
      </c>
      <c r="N17" s="67">
        <f t="shared" ref="N17" si="46">VALUE(N3-38.2/100*(N1-N2))</f>
        <v>10125.6585</v>
      </c>
      <c r="O17" s="67">
        <f t="shared" ref="O17:P17" si="47">VALUE(O3-38.2/100*(O1-O2))</f>
        <v>3887.9005000000002</v>
      </c>
      <c r="P17" s="67">
        <f t="shared" si="47"/>
        <v>-1879.2107999999998</v>
      </c>
    </row>
    <row r="18" spans="1:17" ht="15" customHeight="1">
      <c r="A18" s="24"/>
      <c r="B18" s="25"/>
      <c r="C18" s="25"/>
      <c r="D18" s="6" t="s">
        <v>15</v>
      </c>
      <c r="E18" s="27">
        <f t="shared" ref="E18:F18" si="48">(E2/E3)*E4</f>
        <v>10442.029420330997</v>
      </c>
      <c r="F18" s="27">
        <f t="shared" si="48"/>
        <v>10819.534004020006</v>
      </c>
      <c r="G18" s="27">
        <f t="shared" ref="G18:H18" si="49">(G2/G3)*G4</f>
        <v>10427.62939596793</v>
      </c>
      <c r="H18" s="27">
        <f t="shared" si="49"/>
        <v>22369.665114197771</v>
      </c>
      <c r="I18" s="27"/>
      <c r="L18" s="66">
        <v>0.5</v>
      </c>
      <c r="M18" s="67">
        <f t="shared" ref="M18" si="50">VALUE(M3-50/100*(M1-M2))</f>
        <v>9654.0750000000007</v>
      </c>
      <c r="N18" s="67">
        <f t="shared" ref="N18" si="51">VALUE(N3-50/100*(N1-N2))</f>
        <v>10305.225</v>
      </c>
      <c r="O18" s="67">
        <f t="shared" ref="O18:P18" si="52">VALUE(O3-50/100*(O1-O2))</f>
        <v>5088.875</v>
      </c>
      <c r="P18" s="67">
        <f t="shared" si="52"/>
        <v>-2459.6999999999998</v>
      </c>
    </row>
    <row r="19" spans="1:17" ht="15" customHeight="1">
      <c r="A19" s="24"/>
      <c r="B19" s="25"/>
      <c r="C19" s="25"/>
      <c r="D19" s="6" t="s">
        <v>16</v>
      </c>
      <c r="E19" s="28">
        <f t="shared" ref="E19:F19" si="53">E4+E26/2</f>
        <v>10016.005000000001</v>
      </c>
      <c r="F19" s="28">
        <f t="shared" si="53"/>
        <v>10544.727499999999</v>
      </c>
      <c r="G19" s="28">
        <f t="shared" ref="G19:H19" si="54">G4+G26/2</f>
        <v>10375.0275</v>
      </c>
      <c r="H19" s="28">
        <f t="shared" si="54"/>
        <v>22067.334999999999</v>
      </c>
      <c r="I19" s="28"/>
      <c r="L19" s="66">
        <v>0.61799999999999999</v>
      </c>
      <c r="M19" s="67">
        <f t="shared" ref="M19" si="55">VALUE(M3-61.8/100*(M1-M2))</f>
        <v>9561.5452999999998</v>
      </c>
      <c r="N19" s="67">
        <f t="shared" ref="N19" si="56">VALUE(N3-61.8/100*(N1-N2))</f>
        <v>10484.791500000001</v>
      </c>
      <c r="O19" s="67">
        <f t="shared" ref="O19:P19" si="57">VALUE(O3-61.8/100*(O1-O2))</f>
        <v>6289.8495000000003</v>
      </c>
      <c r="P19" s="67">
        <f t="shared" si="57"/>
        <v>-3040.1891999999998</v>
      </c>
    </row>
    <row r="20" spans="1:17" ht="15" customHeight="1">
      <c r="A20" s="24"/>
      <c r="B20" s="25"/>
      <c r="C20" s="25"/>
      <c r="D20" s="6" t="s">
        <v>3</v>
      </c>
      <c r="E20" s="21">
        <f t="shared" ref="E20:F20" si="58">E4</f>
        <v>9580.35</v>
      </c>
      <c r="F20" s="21">
        <f t="shared" si="58"/>
        <v>10244.4</v>
      </c>
      <c r="G20" s="21">
        <f t="shared" ref="G20:H20" si="59">G4</f>
        <v>10311.200000000001</v>
      </c>
      <c r="H20" s="21">
        <f t="shared" si="59"/>
        <v>21708.35</v>
      </c>
      <c r="I20" s="21"/>
      <c r="L20" s="39">
        <v>0.70699999999999996</v>
      </c>
      <c r="M20" s="40">
        <f t="shared" ref="M20" si="60">VALUE(M3-70.07/100*(M1-M2))</f>
        <v>9496.6960949999993</v>
      </c>
      <c r="N20" s="40">
        <f t="shared" ref="N20" si="61">VALUE(N3-70.07/100*(N1-N2))</f>
        <v>10610.640224999999</v>
      </c>
      <c r="O20" s="40">
        <f t="shared" ref="O20:P20" si="62">VALUE(O3-70.07/100*(O1-O2))</f>
        <v>7131.5494249999983</v>
      </c>
      <c r="P20" s="40">
        <f t="shared" si="62"/>
        <v>-3447.0235799999991</v>
      </c>
    </row>
    <row r="21" spans="1:17" ht="15" customHeight="1">
      <c r="A21" s="24"/>
      <c r="B21" s="25"/>
      <c r="C21" s="25"/>
      <c r="D21" s="6" t="s">
        <v>17</v>
      </c>
      <c r="E21" s="20">
        <f t="shared" ref="E21:F21" si="63">E4-E26/4</f>
        <v>9362.5225000000009</v>
      </c>
      <c r="F21" s="20">
        <f t="shared" si="63"/>
        <v>10094.23625</v>
      </c>
      <c r="G21" s="20">
        <f t="shared" ref="G21:H21" si="64">G4-G26/4</f>
        <v>10279.286250000001</v>
      </c>
      <c r="H21" s="20">
        <f t="shared" si="64"/>
        <v>21528.857499999998</v>
      </c>
      <c r="I21" s="20"/>
      <c r="L21" s="39">
        <v>0.78600000000000003</v>
      </c>
      <c r="M21" s="40">
        <f t="shared" ref="M21" si="65">VALUE(M3-78.6/100*(M1-M2))</f>
        <v>9429.8081000000002</v>
      </c>
      <c r="N21" s="40">
        <f t="shared" ref="N21" si="66">VALUE(N3-78.6/100*(N1-N2))</f>
        <v>10740.4455</v>
      </c>
      <c r="O21" s="40">
        <f t="shared" ref="O21:P21" si="67">VALUE(O3-78.6/100*(O1-O2))</f>
        <v>7999.7114999999994</v>
      </c>
      <c r="P21" s="40">
        <f t="shared" si="67"/>
        <v>-3866.6483999999991</v>
      </c>
    </row>
    <row r="22" spans="1:17" ht="15" customHeight="1">
      <c r="A22" s="24"/>
      <c r="B22" s="25"/>
      <c r="C22" s="25"/>
      <c r="D22" s="6" t="s">
        <v>18</v>
      </c>
      <c r="E22" s="32">
        <f t="shared" ref="E22:F22" si="68">E4-E26/2</f>
        <v>9144.6949999999997</v>
      </c>
      <c r="F22" s="32">
        <f t="shared" si="68"/>
        <v>9944.0725000000002</v>
      </c>
      <c r="G22" s="32">
        <f t="shared" ref="G22:H22" si="69">G4-G26/2</f>
        <v>10247.372500000001</v>
      </c>
      <c r="H22" s="32">
        <f t="shared" si="69"/>
        <v>21349.364999999998</v>
      </c>
      <c r="I22" s="32"/>
      <c r="L22" s="39">
        <v>1</v>
      </c>
      <c r="M22" s="40">
        <f t="shared" ref="M22" si="70">VALUE(M3-100/100*(M1-M2))</f>
        <v>9262</v>
      </c>
      <c r="N22" s="40">
        <f t="shared" ref="N22" si="71">VALUE(N3-100/100*(N1-N2))</f>
        <v>11066.1</v>
      </c>
      <c r="O22" s="40">
        <f t="shared" ref="O22:P22" si="72">VALUE(O3-100/100*(O1-O2))</f>
        <v>10177.75</v>
      </c>
      <c r="P22" s="40">
        <f t="shared" si="72"/>
        <v>-4919.3999999999996</v>
      </c>
      <c r="Q22" s="52"/>
    </row>
    <row r="23" spans="1:17" ht="15" customHeight="1">
      <c r="A23" s="24"/>
      <c r="B23" s="25"/>
      <c r="C23" s="25"/>
      <c r="D23" s="6" t="s">
        <v>19</v>
      </c>
      <c r="E23" s="34">
        <f t="shared" ref="E23:F23" si="73">E4-(E18-E4)</f>
        <v>8718.6705796690039</v>
      </c>
      <c r="F23" s="34">
        <f t="shared" si="73"/>
        <v>9669.265995979993</v>
      </c>
      <c r="G23" s="34">
        <f t="shared" ref="G23:H23" si="74">G4-(G18-G4)</f>
        <v>10194.770604032072</v>
      </c>
      <c r="H23" s="34">
        <f t="shared" si="74"/>
        <v>21047.034885802226</v>
      </c>
      <c r="I23" s="34"/>
      <c r="L23" s="62">
        <v>1.236</v>
      </c>
      <c r="M23" s="63">
        <f t="shared" ref="M23" si="75">VALUE(M3-123.6/100*(M1-M2))</f>
        <v>9076.9405999999999</v>
      </c>
      <c r="N23" s="63">
        <f t="shared" ref="N23" si="76">VALUE(N3-123.6/100*(N1-N2))</f>
        <v>11425.233</v>
      </c>
      <c r="O23" s="63">
        <f t="shared" ref="O23:P23" si="77">VALUE(O3-123.6/100*(O1-O2))</f>
        <v>12579.699000000001</v>
      </c>
      <c r="P23" s="63">
        <f t="shared" si="77"/>
        <v>-6080.3783999999996</v>
      </c>
      <c r="Q23" s="52"/>
    </row>
    <row r="24" spans="1:17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L24" s="39">
        <v>1.272</v>
      </c>
      <c r="M24" s="40">
        <f t="shared" ref="M24" si="78">VALUE(M3-127.2/100*(M1-M2))</f>
        <v>9048.7111999999997</v>
      </c>
      <c r="N24" s="40">
        <f t="shared" ref="N24" si="79">VALUE(N3-127.2/100*(N1-N2))</f>
        <v>11480.016</v>
      </c>
      <c r="O24" s="40">
        <f t="shared" ref="O24:P24" si="80">VALUE(O3-127.2/100*(O1-O2))</f>
        <v>12946.098</v>
      </c>
      <c r="P24" s="40">
        <f t="shared" si="80"/>
        <v>-6257.4767999999995</v>
      </c>
    </row>
    <row r="25" spans="1:17" ht="15" customHeight="1">
      <c r="A25" s="24"/>
      <c r="B25" s="25"/>
      <c r="C25" s="25"/>
      <c r="D25" s="6" t="s">
        <v>21</v>
      </c>
      <c r="E25" s="36">
        <f t="shared" ref="E25:F25" si="81">ABS(E2-E3)</f>
        <v>792.10000000000036</v>
      </c>
      <c r="F25" s="36">
        <f t="shared" si="81"/>
        <v>546.04999999999927</v>
      </c>
      <c r="G25" s="36">
        <f t="shared" ref="G25:H25" si="82">ABS(G2-G3)</f>
        <v>116.04999999999927</v>
      </c>
      <c r="H25" s="36">
        <f t="shared" si="82"/>
        <v>652.70000000000073</v>
      </c>
      <c r="I25" s="36"/>
      <c r="L25" s="64">
        <v>1.3819999999999999</v>
      </c>
      <c r="M25" s="65">
        <f t="shared" ref="M25" si="83">VALUE(M3-138.2/100*(M1-M2))</f>
        <v>8962.4547000000002</v>
      </c>
      <c r="N25" s="65">
        <f t="shared" ref="N25" si="84">VALUE(N3-138.2/100*(N1-N2))</f>
        <v>11647.4085</v>
      </c>
      <c r="O25" s="65">
        <f t="shared" ref="O25:P25" si="85">VALUE(O3-138.2/100*(O1-O2))</f>
        <v>14065.6505</v>
      </c>
      <c r="P25" s="65">
        <f t="shared" si="85"/>
        <v>-6798.6107999999986</v>
      </c>
    </row>
    <row r="26" spans="1:17" ht="15" customHeight="1">
      <c r="A26" s="24"/>
      <c r="B26" s="25"/>
      <c r="C26" s="25"/>
      <c r="D26" s="6" t="s">
        <v>22</v>
      </c>
      <c r="E26" s="36">
        <f t="shared" ref="E26:F26" si="86">E25*1.1</f>
        <v>871.31000000000051</v>
      </c>
      <c r="F26" s="36">
        <f t="shared" si="86"/>
        <v>600.65499999999929</v>
      </c>
      <c r="G26" s="36">
        <f t="shared" ref="G26:H26" si="87">G25*1.1</f>
        <v>127.65499999999921</v>
      </c>
      <c r="H26" s="36">
        <f t="shared" si="87"/>
        <v>717.97000000000082</v>
      </c>
      <c r="I26" s="36"/>
      <c r="L26" s="39">
        <v>1.4139999999999999</v>
      </c>
      <c r="M26" s="40">
        <f t="shared" ref="M26" si="88">VALUE(M3-141.4/100*(M1-M2))</f>
        <v>8937.3618999999999</v>
      </c>
      <c r="N26" s="40">
        <f t="shared" ref="N26" si="89">VALUE(N3-141.4/100*(N1-N2))</f>
        <v>11696.104500000001</v>
      </c>
      <c r="O26" s="40">
        <f t="shared" ref="O26:P26" si="90">VALUE(O3-141.4/100*(O1-O2))</f>
        <v>14391.338500000002</v>
      </c>
      <c r="P26" s="40">
        <f t="shared" si="90"/>
        <v>-6956.0316000000003</v>
      </c>
    </row>
    <row r="27" spans="1:17" ht="15" customHeight="1">
      <c r="A27" s="24"/>
      <c r="B27" s="25"/>
      <c r="C27" s="25"/>
      <c r="D27" s="6" t="s">
        <v>23</v>
      </c>
      <c r="E27" s="36">
        <f t="shared" ref="E27:F27" si="91">(E2+E3)</f>
        <v>18405.599999999999</v>
      </c>
      <c r="F27" s="36">
        <f t="shared" si="91"/>
        <v>19998.75</v>
      </c>
      <c r="G27" s="36">
        <f t="shared" ref="G27:H27" si="92">(G2+G3)</f>
        <v>20671.25</v>
      </c>
      <c r="H27" s="36">
        <f t="shared" si="92"/>
        <v>43503.8</v>
      </c>
      <c r="I27" s="36"/>
      <c r="L27" s="43">
        <v>1.5</v>
      </c>
      <c r="M27" s="44">
        <f t="shared" ref="M27" si="93">VALUE(M3-150/100*(M1-M2))</f>
        <v>8869.9249999999993</v>
      </c>
      <c r="N27" s="44">
        <f t="shared" ref="N27" si="94">VALUE(N3-150/100*(N1-N2))</f>
        <v>11826.975</v>
      </c>
      <c r="O27" s="44">
        <f t="shared" ref="O27:P27" si="95">VALUE(O3-150/100*(O1-O2))</f>
        <v>15266.625</v>
      </c>
      <c r="P27" s="44">
        <f t="shared" si="95"/>
        <v>-7379.0999999999995</v>
      </c>
    </row>
    <row r="28" spans="1:17" ht="15" customHeight="1">
      <c r="A28" s="24"/>
      <c r="B28" s="25"/>
      <c r="C28" s="25"/>
      <c r="D28" s="6" t="s">
        <v>24</v>
      </c>
      <c r="E28" s="36">
        <f t="shared" ref="E28:F28" si="96">(E2+E3)/2</f>
        <v>9202.7999999999993</v>
      </c>
      <c r="F28" s="36">
        <f t="shared" si="96"/>
        <v>9999.375</v>
      </c>
      <c r="G28" s="36">
        <f t="shared" ref="G28:H28" si="97">(G2+G3)/2</f>
        <v>10335.625</v>
      </c>
      <c r="H28" s="36">
        <f t="shared" si="97"/>
        <v>21751.9</v>
      </c>
      <c r="I28" s="36"/>
      <c r="L28" s="49">
        <v>1.6180000000000001</v>
      </c>
      <c r="M28" s="50">
        <f t="shared" ref="M28" si="98">VALUE(M3-161.8/100*(M1-M2))</f>
        <v>8777.3953000000001</v>
      </c>
      <c r="N28" s="50">
        <f t="shared" ref="N28" si="99">VALUE(N3-161.8/100*(N1-N2))</f>
        <v>12006.541500000001</v>
      </c>
      <c r="O28" s="50">
        <f t="shared" ref="O28:P28" si="100">VALUE(O3-161.8/100*(O1-O2))</f>
        <v>16467.5995</v>
      </c>
      <c r="P28" s="50">
        <f t="shared" si="100"/>
        <v>-7959.5892000000003</v>
      </c>
    </row>
    <row r="29" spans="1:17" ht="15" customHeight="1">
      <c r="A29" s="24"/>
      <c r="B29" s="25"/>
      <c r="C29" s="25"/>
      <c r="D29" s="6" t="s">
        <v>8</v>
      </c>
      <c r="E29" s="36">
        <f t="shared" ref="E29:F29" si="101">E30-E31+E30</f>
        <v>9454.5</v>
      </c>
      <c r="F29" s="36">
        <f t="shared" si="101"/>
        <v>10162.725000000002</v>
      </c>
      <c r="G29" s="36">
        <f t="shared" ref="G29:H29" si="102">G30-G31+G30</f>
        <v>10319.341666666667</v>
      </c>
      <c r="H29" s="36">
        <f t="shared" si="102"/>
        <v>21722.866666666669</v>
      </c>
      <c r="I29" s="36"/>
      <c r="L29" s="39">
        <v>1.7070000000000001</v>
      </c>
      <c r="M29" s="40">
        <f t="shared" ref="M29" si="103">VALUE(M3-170.07/100*(M1-M2))</f>
        <v>8712.5460949999997</v>
      </c>
      <c r="N29" s="40">
        <f t="shared" ref="N29" si="104">VALUE(N3-170.07/100*(N1-N2))</f>
        <v>12132.390224999999</v>
      </c>
      <c r="O29" s="40">
        <f t="shared" ref="O29:P29" si="105">VALUE(O3-170.07/100*(O1-O2))</f>
        <v>17309.299424999997</v>
      </c>
      <c r="P29" s="40">
        <f t="shared" si="105"/>
        <v>-8366.4235799999988</v>
      </c>
    </row>
    <row r="30" spans="1:17" ht="15" customHeight="1">
      <c r="A30" s="24"/>
      <c r="B30" s="25"/>
      <c r="C30" s="25"/>
      <c r="D30" s="6" t="s">
        <v>25</v>
      </c>
      <c r="E30" s="36">
        <f t="shared" ref="E30:F30" si="106">(E2+E3+E4)/3</f>
        <v>9328.65</v>
      </c>
      <c r="F30" s="36">
        <f t="shared" si="106"/>
        <v>10081.050000000001</v>
      </c>
      <c r="G30" s="36">
        <f t="shared" ref="G30:H30" si="107">(G2+G3+G4)/3</f>
        <v>10327.483333333334</v>
      </c>
      <c r="H30" s="36">
        <f t="shared" si="107"/>
        <v>21737.383333333335</v>
      </c>
      <c r="I30" s="36"/>
      <c r="L30" s="39">
        <v>2</v>
      </c>
      <c r="M30" s="40">
        <f t="shared" ref="M30" si="108">VALUE(M3-200/100*(M1-M2))</f>
        <v>8477.85</v>
      </c>
      <c r="N30" s="40">
        <f t="shared" ref="N30" si="109">VALUE(N3-200/100*(N1-N2))</f>
        <v>12587.85</v>
      </c>
      <c r="O30" s="40">
        <f t="shared" ref="O30:P30" si="110">VALUE(O3-200/100*(O1-O2))</f>
        <v>20355.5</v>
      </c>
      <c r="P30" s="40">
        <f t="shared" si="110"/>
        <v>-9838.7999999999993</v>
      </c>
    </row>
    <row r="31" spans="1:17" ht="15" customHeight="1">
      <c r="A31" s="24"/>
      <c r="B31" s="25"/>
      <c r="C31" s="25"/>
      <c r="D31" s="6" t="s">
        <v>10</v>
      </c>
      <c r="E31" s="36">
        <f t="shared" ref="E31:F31" si="111">E28</f>
        <v>9202.7999999999993</v>
      </c>
      <c r="F31" s="36">
        <f t="shared" si="111"/>
        <v>9999.375</v>
      </c>
      <c r="G31" s="36">
        <f t="shared" ref="G31:H31" si="112">G28</f>
        <v>10335.625</v>
      </c>
      <c r="H31" s="36">
        <f t="shared" si="112"/>
        <v>21751.9</v>
      </c>
      <c r="I31" s="36"/>
      <c r="L31" s="39">
        <v>2.2360000000000002</v>
      </c>
      <c r="M31" s="40">
        <f t="shared" ref="M31" si="113">VALUE(M3-223.6/100*(M1-M2))</f>
        <v>8292.7906000000003</v>
      </c>
      <c r="N31" s="40">
        <f t="shared" ref="N31" si="114">VALUE(N3-223.6/100*(N1-N2))</f>
        <v>12946.983</v>
      </c>
      <c r="O31" s="40">
        <f t="shared" ref="O31:P31" si="115">VALUE(O3-223.6/100*(O1-O2))</f>
        <v>22757.448999999997</v>
      </c>
      <c r="P31" s="40">
        <f t="shared" si="115"/>
        <v>-10999.778399999997</v>
      </c>
    </row>
    <row r="32" spans="1:17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16">ABS(F29-F31)</f>
        <v>163.35000000000218</v>
      </c>
      <c r="G32" s="37">
        <f t="shared" ref="G32:H32" si="117">ABS(G29-G31)</f>
        <v>16.283333333332848</v>
      </c>
      <c r="H32" s="37">
        <f t="shared" si="117"/>
        <v>29.033333333332848</v>
      </c>
      <c r="I32" s="37"/>
      <c r="L32" s="39">
        <v>2.2719999999999998</v>
      </c>
      <c r="M32" s="40">
        <f t="shared" ref="M32" si="118">VALUE(M3-227.2/100*(M1-M2))</f>
        <v>8264.5612000000001</v>
      </c>
      <c r="N32" s="40">
        <f t="shared" ref="N32" si="119">VALUE(N3-227.2/100*(N1-N2))</f>
        <v>13001.766</v>
      </c>
      <c r="O32" s="40">
        <f t="shared" ref="O32:P32" si="120">VALUE(O3-227.2/100*(O1-O2))</f>
        <v>23123.847999999998</v>
      </c>
      <c r="P32" s="40">
        <f t="shared" si="120"/>
        <v>-11176.876799999998</v>
      </c>
    </row>
    <row r="33" spans="12:17" ht="15" customHeight="1">
      <c r="L33" s="39">
        <v>2.3820000000000001</v>
      </c>
      <c r="M33" s="40">
        <f t="shared" ref="M33" si="121">VALUE(M3-238.2/100*(M1-M2))</f>
        <v>8178.3047000000006</v>
      </c>
      <c r="N33" s="40">
        <f t="shared" ref="N33" si="122">VALUE(N3-238.2/100*(N1-N2))</f>
        <v>13169.1585</v>
      </c>
      <c r="O33" s="40">
        <f t="shared" ref="O33:P33" si="123">VALUE(O3-238.2/100*(O1-O2))</f>
        <v>24243.400499999996</v>
      </c>
      <c r="P33" s="40">
        <f t="shared" si="123"/>
        <v>-11718.010799999998</v>
      </c>
    </row>
    <row r="34" spans="12:17" ht="15" customHeight="1">
      <c r="L34" s="39">
        <v>2.4140000000000001</v>
      </c>
      <c r="M34" s="40">
        <f t="shared" ref="M34" si="124">VALUE(M3-241.4/100*(M1-M2))</f>
        <v>8153.2119000000002</v>
      </c>
      <c r="N34" s="40">
        <f t="shared" ref="N34" si="125">VALUE(N3-241.4/100*(N1-N2))</f>
        <v>13217.854500000001</v>
      </c>
      <c r="O34" s="40">
        <f t="shared" ref="O34:P34" si="126">VALUE(O3-241.4/100*(O1-O2))</f>
        <v>24569.088500000002</v>
      </c>
      <c r="P34" s="40">
        <f t="shared" si="126"/>
        <v>-11875.4316</v>
      </c>
      <c r="Q34" s="52"/>
    </row>
    <row r="35" spans="12:17" ht="15" customHeight="1">
      <c r="L35" s="58">
        <v>2.6179999999999999</v>
      </c>
      <c r="M35" s="59">
        <f t="shared" ref="M35" si="127">VALUE(M3-261.8/100*(M1-M2))</f>
        <v>7993.2453000000005</v>
      </c>
      <c r="N35" s="59">
        <f t="shared" ref="N35" si="128">VALUE(N3-261.8/100*(N1-N2))</f>
        <v>13528.291500000001</v>
      </c>
      <c r="O35" s="59">
        <f t="shared" ref="O35:P35" si="129">VALUE(O3-261.8/100*(O1-O2))</f>
        <v>26645.349500000004</v>
      </c>
      <c r="P35" s="59">
        <f t="shared" si="129"/>
        <v>-12878.9892</v>
      </c>
    </row>
    <row r="36" spans="12:17" ht="15" customHeight="1">
      <c r="L36" s="39">
        <v>3</v>
      </c>
      <c r="M36" s="40">
        <f t="shared" ref="M36" si="130">VALUE(M3-300/100*(M1-M2))</f>
        <v>7693.7000000000007</v>
      </c>
      <c r="N36" s="40">
        <f t="shared" ref="N36" si="131">VALUE(N3-300/100*(N1-N2))</f>
        <v>14109.6</v>
      </c>
      <c r="O36" s="40">
        <f t="shared" ref="O36:P36" si="132">VALUE(O3-300/100*(O1-O2))</f>
        <v>30533.25</v>
      </c>
      <c r="P36" s="40">
        <f t="shared" si="132"/>
        <v>-14758.199999999999</v>
      </c>
    </row>
    <row r="37" spans="12:17" ht="15" customHeight="1">
      <c r="L37" s="39">
        <v>3.2360000000000002</v>
      </c>
      <c r="M37" s="40">
        <f t="shared" ref="M37" si="133">VALUE(M3-323.6/100*(M1-M2))</f>
        <v>7508.6406000000006</v>
      </c>
      <c r="N37" s="40">
        <f t="shared" ref="N37" si="134">VALUE(N3-323.6/100*(N1-N2))</f>
        <v>14468.733</v>
      </c>
      <c r="O37" s="40">
        <f t="shared" ref="O37:P37" si="135">VALUE(O3-323.6/100*(O1-O2))</f>
        <v>32935.199000000001</v>
      </c>
      <c r="P37" s="40">
        <f t="shared" si="135"/>
        <v>-15919.178400000001</v>
      </c>
    </row>
    <row r="38" spans="12:17" ht="15" customHeight="1">
      <c r="L38" s="39">
        <v>3.2719999999999998</v>
      </c>
      <c r="M38" s="40">
        <f t="shared" ref="M38" si="136">VALUE(M3-327.2/100*(M1-M2))</f>
        <v>7480.4112000000005</v>
      </c>
      <c r="N38" s="40">
        <f t="shared" ref="N38" si="137">VALUE(N3-327.2/100*(N1-N2))</f>
        <v>14523.516</v>
      </c>
      <c r="O38" s="40">
        <f t="shared" ref="O38:P38" si="138">VALUE(O3-327.2/100*(O1-O2))</f>
        <v>33301.597999999998</v>
      </c>
      <c r="P38" s="40">
        <f t="shared" si="138"/>
        <v>-16096.276799999998</v>
      </c>
    </row>
    <row r="39" spans="12:17" ht="15" customHeight="1">
      <c r="L39" s="39">
        <v>3.3820000000000001</v>
      </c>
      <c r="M39" s="40">
        <f t="shared" ref="M39" si="139">VALUE(M3-338.2/100*(M1-M2))</f>
        <v>7394.154700000001</v>
      </c>
      <c r="N39" s="40">
        <f t="shared" ref="N39" si="140">VALUE(N3-338.2/100*(N1-N2))</f>
        <v>14690.9085</v>
      </c>
      <c r="O39" s="40">
        <f t="shared" ref="O39:P39" si="141">VALUE(O3-338.2/100*(O1-O2))</f>
        <v>34421.150499999996</v>
      </c>
      <c r="P39" s="40">
        <f t="shared" si="141"/>
        <v>-16637.410799999998</v>
      </c>
    </row>
    <row r="40" spans="12:17" ht="15" customHeight="1">
      <c r="L40" s="39">
        <v>3.4140000000000001</v>
      </c>
      <c r="M40" s="40">
        <f t="shared" ref="M40" si="142">VALUE(M3-341.4/100*(M1-M2))</f>
        <v>7369.0619000000006</v>
      </c>
      <c r="N40" s="40">
        <f t="shared" ref="N40" si="143">VALUE(N3-341.4/100*(N1-N2))</f>
        <v>14739.604499999999</v>
      </c>
      <c r="O40" s="40">
        <f t="shared" ref="O40:P40" si="144">VALUE(O3-341.4/100*(O1-O2))</f>
        <v>34746.838499999998</v>
      </c>
      <c r="P40" s="40">
        <f t="shared" si="144"/>
        <v>-16794.831599999998</v>
      </c>
    </row>
    <row r="41" spans="12:17" ht="15" customHeight="1">
      <c r="L41" s="39">
        <v>3.6179999999999999</v>
      </c>
      <c r="M41" s="40">
        <f t="shared" ref="M41" si="145">VALUE(M3-361.8/100*(M1-M2))</f>
        <v>7209.0953000000009</v>
      </c>
      <c r="N41" s="40">
        <f t="shared" ref="N41" si="146">VALUE(N3-361.8/100*(N1-N2))</f>
        <v>15050.041500000001</v>
      </c>
      <c r="O41" s="40">
        <f t="shared" ref="O41:P41" si="147">VALUE(O3-361.8/100*(O1-O2))</f>
        <v>36823.099500000004</v>
      </c>
      <c r="P41" s="40">
        <f t="shared" si="147"/>
        <v>-17798.389200000001</v>
      </c>
    </row>
    <row r="42" spans="12:17" ht="15" customHeight="1">
      <c r="L42" s="39">
        <v>4</v>
      </c>
      <c r="M42" s="40">
        <f t="shared" ref="M42" si="148">VALUE(M3-400/100*(M1-M2))</f>
        <v>6909.5500000000011</v>
      </c>
      <c r="N42" s="40">
        <f t="shared" ref="N42" si="149">VALUE(N3-400/100*(N1-N2))</f>
        <v>15631.35</v>
      </c>
      <c r="O42" s="40">
        <f t="shared" ref="O42:P42" si="150">VALUE(O3-400/100*(O1-O2))</f>
        <v>40711</v>
      </c>
      <c r="P42" s="40">
        <f t="shared" si="150"/>
        <v>-19677.599999999999</v>
      </c>
    </row>
    <row r="43" spans="12:17" ht="15" customHeight="1">
      <c r="L43" s="39">
        <v>4.2359999999999998</v>
      </c>
      <c r="M43" s="40">
        <f t="shared" ref="M43" si="151">VALUE(M3-423.6/100*(M1-M2))</f>
        <v>6724.490600000001</v>
      </c>
      <c r="N43" s="40">
        <f t="shared" ref="N43" si="152">VALUE(N3-423.6/100*(N1-N2))</f>
        <v>15990.483</v>
      </c>
      <c r="O43" s="40">
        <f t="shared" ref="O43:P43" si="153">VALUE(O3-423.6/100*(O1-O2))</f>
        <v>43112.949000000008</v>
      </c>
      <c r="P43" s="40">
        <f t="shared" si="153"/>
        <v>-20838.578400000002</v>
      </c>
    </row>
    <row r="44" spans="12:17" ht="15" customHeight="1">
      <c r="L44" s="39">
        <v>4.2720000000000002</v>
      </c>
      <c r="M44" s="40">
        <f t="shared" ref="M44" si="154">VALUE(M3-427.2/100*(M1-M2))</f>
        <v>6696.2612000000008</v>
      </c>
      <c r="N44" s="40">
        <f t="shared" ref="N44" si="155">VALUE(N3-427.2/100*(N1-N2))</f>
        <v>16045.266</v>
      </c>
      <c r="O44" s="40">
        <f t="shared" ref="O44:P44" si="156">VALUE(O3-427.2/100*(O1-O2))</f>
        <v>43479.348000000005</v>
      </c>
      <c r="P44" s="40">
        <f t="shared" si="156"/>
        <v>-21015.676800000001</v>
      </c>
    </row>
    <row r="45" spans="12:17" ht="15" customHeight="1">
      <c r="L45" s="39">
        <v>4.3819999999999997</v>
      </c>
      <c r="M45" s="40">
        <f t="shared" ref="M45" si="157">VALUE(M3-438.2/100*(M1-M2))</f>
        <v>6610.0047000000013</v>
      </c>
      <c r="N45" s="40">
        <f t="shared" ref="N45" si="158">VALUE(N3-438.2/100*(N1-N2))</f>
        <v>16212.6585</v>
      </c>
      <c r="O45" s="40">
        <f t="shared" ref="O45:P45" si="159">VALUE(O3-438.2/100*(O1-O2))</f>
        <v>44598.900499999996</v>
      </c>
      <c r="P45" s="40">
        <f t="shared" si="159"/>
        <v>-21556.810799999996</v>
      </c>
    </row>
    <row r="46" spans="12:17" ht="15" customHeight="1">
      <c r="L46" s="39">
        <v>4.4139999999999997</v>
      </c>
      <c r="M46" s="40">
        <f t="shared" ref="M46" si="160">VALUE(M3-414.4/100*(M1-M2))</f>
        <v>6796.6324000000004</v>
      </c>
      <c r="N46" s="40">
        <f t="shared" ref="N46" si="161">VALUE(N3-414.4/100*(N1-N2))</f>
        <v>15850.482</v>
      </c>
      <c r="O46" s="40">
        <f t="shared" ref="O46:P46" si="162">VALUE(O3-414.4/100*(O1-O2))</f>
        <v>42176.595999999998</v>
      </c>
      <c r="P46" s="40">
        <f t="shared" si="162"/>
        <v>-20385.993599999998</v>
      </c>
    </row>
    <row r="47" spans="12:17" ht="15" customHeight="1">
      <c r="L47" s="60">
        <v>4.6180000000000003</v>
      </c>
      <c r="M47" s="61">
        <f t="shared" ref="M47" si="163">VALUE(M3-461.8/100*(M1-M2))</f>
        <v>6424.9453000000012</v>
      </c>
      <c r="N47" s="61">
        <f t="shared" ref="N47" si="164">VALUE(N3-461.8/100*(N1-N2))</f>
        <v>16571.791499999999</v>
      </c>
      <c r="O47" s="61">
        <f t="shared" ref="O47:P47" si="165">VALUE(O3-461.8/100*(O1-O2))</f>
        <v>47000.849500000004</v>
      </c>
      <c r="P47" s="61">
        <f t="shared" si="165"/>
        <v>-22717.789199999999</v>
      </c>
    </row>
    <row r="48" spans="12:17" ht="15" customHeight="1">
      <c r="L48" s="39">
        <v>4.7640000000000002</v>
      </c>
      <c r="M48" s="40">
        <f t="shared" ref="M48" si="166">VALUE(M3-476.4/100*(M1-M2))</f>
        <v>6310.4594000000016</v>
      </c>
      <c r="N48" s="40">
        <f t="shared" ref="N48" si="167">VALUE(N3-476.4/100*(N1-N2))</f>
        <v>16793.967000000001</v>
      </c>
      <c r="O48" s="40">
        <f t="shared" ref="O48:P48" si="168">VALUE(O3-476.4/100*(O1-O2))</f>
        <v>48486.800999999992</v>
      </c>
      <c r="P48" s="40">
        <f t="shared" si="168"/>
        <v>-23436.021599999996</v>
      </c>
    </row>
    <row r="49" spans="12:16" ht="15" customHeight="1">
      <c r="L49" s="39">
        <v>5</v>
      </c>
      <c r="M49" s="40">
        <f t="shared" ref="M49" si="169">VALUE(M3-500/100*(M1-M2))</f>
        <v>6125.4000000000015</v>
      </c>
      <c r="N49" s="40">
        <f t="shared" ref="N49" si="170">VALUE(N3-500/100*(N1-N2))</f>
        <v>17153.099999999999</v>
      </c>
      <c r="O49" s="40">
        <f t="shared" ref="O49:P49" si="171">VALUE(O3-500/100*(O1-O2))</f>
        <v>50888.75</v>
      </c>
      <c r="P49" s="40">
        <f t="shared" si="171"/>
        <v>-24597</v>
      </c>
    </row>
    <row r="50" spans="12:16" ht="15" customHeight="1">
      <c r="L50" s="39">
        <v>5.2359999999999998</v>
      </c>
      <c r="M50" s="40">
        <f t="shared" ref="M50" si="172">VALUE(M3-523.6/100*(M1-M2))</f>
        <v>5940.3406000000014</v>
      </c>
      <c r="N50" s="40">
        <f t="shared" ref="N50" si="173">VALUE(N3-523.6/100*(N1-N2))</f>
        <v>17512.233</v>
      </c>
      <c r="O50" s="40">
        <f t="shared" ref="O50:P50" si="174">VALUE(O3-523.6/100*(O1-O2))</f>
        <v>53290.699000000008</v>
      </c>
      <c r="P50" s="40">
        <f t="shared" si="174"/>
        <v>-25757.9784</v>
      </c>
    </row>
    <row r="51" spans="12:16" ht="15" customHeight="1">
      <c r="L51" s="39">
        <v>5.3819999999999997</v>
      </c>
      <c r="M51" s="40">
        <f t="shared" ref="M51" si="175">VALUE(M3-538.2/100*(M1-M2))</f>
        <v>5825.8547000000008</v>
      </c>
      <c r="N51" s="40">
        <f t="shared" ref="N51" si="176">VALUE(N3-538.2/100*(N1-N2))</f>
        <v>17734.408500000001</v>
      </c>
      <c r="O51" s="40">
        <f t="shared" ref="O51:P51" si="177">VALUE(O3-538.2/100*(O1-O2))</f>
        <v>54776.650500000003</v>
      </c>
      <c r="P51" s="40">
        <f t="shared" si="177"/>
        <v>-26476.210800000001</v>
      </c>
    </row>
    <row r="52" spans="12:16" ht="15" customHeight="1">
      <c r="L52" s="39">
        <v>5.6180000000000003</v>
      </c>
      <c r="M52" s="40">
        <f t="shared" ref="M52" si="178">VALUE(M3-561.8/100*(M1-M2))</f>
        <v>5640.7953000000025</v>
      </c>
      <c r="N52" s="40">
        <f t="shared" ref="N52" si="179">VALUE(N3-561.8/100*(N1-N2))</f>
        <v>18093.541499999999</v>
      </c>
      <c r="O52" s="40">
        <f t="shared" ref="O52:P52" si="180">VALUE(O3-561.8/100*(O1-O2))</f>
        <v>57178.599499999997</v>
      </c>
      <c r="P52" s="40">
        <f t="shared" si="180"/>
        <v>-27637.189199999993</v>
      </c>
    </row>
    <row r="53" spans="12:16" ht="15" customHeight="1"/>
    <row r="54" spans="12:16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2"/>
  <sheetViews>
    <sheetView topLeftCell="BR1" workbookViewId="0">
      <selection activeCell="CG1" sqref="CG1:CK1048576"/>
    </sheetView>
  </sheetViews>
  <sheetFormatPr defaultRowHeight="14.4"/>
  <cols>
    <col min="1" max="89" width="10.77734375" style="15" customWidth="1"/>
  </cols>
  <sheetData>
    <row r="1" spans="1:8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</row>
    <row r="2" spans="1:8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</row>
    <row r="3" spans="1:8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</row>
    <row r="4" spans="1:8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</row>
    <row r="5" spans="1:8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</row>
    <row r="6" spans="1:89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K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</row>
    <row r="7" spans="1:89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K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</row>
    <row r="8" spans="1:89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K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</row>
    <row r="9" spans="1:8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</row>
    <row r="10" spans="1:89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K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</row>
    <row r="11" spans="1:89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K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</row>
    <row r="12" spans="1:89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K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</row>
    <row r="13" spans="1:8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</row>
    <row r="14" spans="1:89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K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</row>
    <row r="15" spans="1:89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K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</row>
    <row r="16" spans="1:89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K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</row>
    <row r="17" spans="1:8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K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</row>
    <row r="19" spans="1:89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K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</row>
    <row r="20" spans="1:89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K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</row>
    <row r="21" spans="1:89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K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</row>
    <row r="22" spans="1:89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K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</row>
    <row r="23" spans="1:89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K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</row>
    <row r="24" spans="1:8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K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</row>
    <row r="26" spans="1:89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K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</row>
    <row r="27" spans="1:89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K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</row>
    <row r="28" spans="1:89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K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</row>
    <row r="29" spans="1:89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K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</row>
    <row r="30" spans="1:89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K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</row>
    <row r="31" spans="1:89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K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</row>
    <row r="32" spans="1:89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K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2020-06-22T18:39:34Z</dcterms:modified>
</cp:coreProperties>
</file>