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H55" i="2" l="1"/>
  <c r="H53" i="2"/>
  <c r="H56" i="2" s="1"/>
  <c r="H54" i="2" s="1"/>
  <c r="H57" i="2" s="1"/>
  <c r="H52" i="2"/>
  <c r="H50" i="2"/>
  <c r="H51" i="2" s="1"/>
  <c r="H43" i="2"/>
  <c r="H30" i="2"/>
  <c r="H24" i="2"/>
  <c r="H36" i="2" s="1"/>
  <c r="H14" i="2"/>
  <c r="H18" i="2" s="1"/>
  <c r="H10" i="2" l="1"/>
  <c r="H11" i="2" s="1"/>
  <c r="H20" i="2"/>
  <c r="H6" i="2"/>
  <c r="H19" i="2"/>
  <c r="H17" i="2"/>
  <c r="H33" i="2"/>
  <c r="H29" i="2"/>
  <c r="H32" i="2"/>
  <c r="H28" i="2"/>
  <c r="H31" i="2"/>
  <c r="H27" i="2"/>
  <c r="H34" i="2"/>
  <c r="H35" i="2" s="1"/>
  <c r="H26" i="2"/>
  <c r="H13" i="2"/>
  <c r="H15" i="2"/>
  <c r="H21" i="2"/>
  <c r="H8" i="2"/>
  <c r="H9" i="2" s="1"/>
  <c r="H22" i="2"/>
  <c r="G55" i="2"/>
  <c r="G53" i="2"/>
  <c r="G56" i="2" s="1"/>
  <c r="G54" i="2" s="1"/>
  <c r="G57" i="2" s="1"/>
  <c r="G52" i="2"/>
  <c r="G50" i="2"/>
  <c r="G51" i="2" s="1"/>
  <c r="G43" i="2"/>
  <c r="G30" i="2"/>
  <c r="G24" i="2"/>
  <c r="G36" i="2" s="1"/>
  <c r="G14" i="2"/>
  <c r="G20" i="2" s="1"/>
  <c r="H7" i="2" l="1"/>
  <c r="H25" i="2"/>
  <c r="G13" i="2"/>
  <c r="G18" i="2"/>
  <c r="G19" i="2" s="1"/>
  <c r="G33" i="2"/>
  <c r="G29" i="2"/>
  <c r="G28" i="2"/>
  <c r="G31" i="2"/>
  <c r="G27" i="2"/>
  <c r="G34" i="2"/>
  <c r="G26" i="2"/>
  <c r="G32" i="2"/>
  <c r="G8" i="2"/>
  <c r="G10" i="2"/>
  <c r="G15" i="2"/>
  <c r="CO56" i="6"/>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G25" i="2" l="1"/>
  <c r="G17" i="2"/>
  <c r="G22" i="2"/>
  <c r="G21" i="2" s="1"/>
  <c r="G35" i="2"/>
  <c r="G6" i="2"/>
  <c r="G7" i="2" s="1"/>
  <c r="G11" i="2"/>
  <c r="G9" i="2"/>
  <c r="CM22" i="6"/>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<sst xmlns="http://schemas.openxmlformats.org/spreadsheetml/2006/main" count="158" uniqueCount="76">
  <si>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</si>
  <si>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</si>
  <si>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</si>
  <si>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</si>
  <si>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</si>
  <si>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</si>
  <si>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</si>
  <si>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</si>
  <si>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</si>
  <si>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</si>
  <si>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</si>
  <si>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</si>
  <si>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</si>
  <si>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</si>
  <si>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</si>
  <si>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</si>
  <si>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</si>
  <si>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</si>
  <si>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</si>
  <si>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</si>
  <si>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</si>
  <si>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</si>
  <si>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</si>
  <si>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</si>
  <si>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</si>
  <si>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</si>
  <si>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</si>
  <si>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</si>
  <si>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</si>
  <si>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</si>
  <si>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</si>
  <si>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</si>
  <si>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</si>
  <si>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</si>
  <si>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</si>
  <si>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</si>
  <si>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</si>
  <si>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</si>
  <si>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</si>
  <si>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</si>
  <si>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</si>
  <si>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</si>
  <si>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</si>
  <si>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</si>
  <si>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</si>
  <si>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</si>
  <si>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</si>
  <si>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</si>
  <si>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</si>
  <si>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</si>
  <si>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</si>
  <si>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</si>
  <si>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</si>
  <si>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</si>
  <si>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</si>
  <si>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</si>
  <si>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</si>
  <si>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</si>
  <si>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</si>
  <si>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</si>
  <si>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</si>
  <si>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</si>
  <si>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</si>
  <si>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</si>
  <si>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</si>
  <si>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</si>
  <si>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Updated for-Apr/09/2019 Nifty closed on a strong bearnote at 11604 level .So today on upside first intra resistance is at 11648-53 .Next resistance are 11694-99,11766-71,11805-10,1184-48,11925-29 level.On downside first support is at 11560-55 next support are at 11515-10,11442-37,11402-97,11361-56,11344-39,11310-05,11278-73, 11244-40,11208-03,11170-65,11136-31,11108-03, 11069-65,11020-15,10983-78,10947-42,10933-28,10878-73,10830-25,10783-78,10734-29,10705-00,10656-51,10590-85,10547-42,10510-05,10501-96,10466-61,10432-27,10400-95,10344-40,10310-05,10251-46,10191-86,10138-33,10088-83,10033-28,10002-97,9961-56,9905-00,9874-69,984-38,9807-02 level. Market is in bull zone .So today for intraday on upside intra resistance are at 11653 and 11699 level and On downside be alert below 11555 and avoid all longs be </t>
  </si>
  <si>
    <t>Positional Support for NIFTY 11579 11533 11374 11146 11082 11022 10930 10918 and positional Immediate resistance for NIFTY is 11785.</t>
  </si>
  <si>
    <t>Intraday Resistance of NIFTY are 11693 : 11766.5 : 11766.6 : 11789.2</t>
  </si>
  <si>
    <t>Intraday Support of NIFTY are 11516 : 11442.5 : 11443.5 : 11421.2</t>
  </si>
  <si>
    <t>Oscillator AnalysisNIFTY is now trading in highly overbought level. The oscillator is showing SELL signalShort Term Oscillator Analysis- The signal is SELL </t>
  </si>
  <si>
    <t>Click Here to view Nifty Future and Option Analysis and Click here For NIFTY STRENGTH</t>
  </si>
  <si>
    <t>100% Proj</t>
  </si>
  <si>
    <t>121% Proj</t>
  </si>
  <si>
    <t>23% Ret</t>
  </si>
  <si>
    <t>38% 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</si>
</sst>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164" fontId="25" fillId="3" borderId="5" xfId="0" applyNumberFormat="1" applyFont="1" applyFill="1" applyBorder="1" applyAlignment="1"/>
    <xf numFmtId="49" fontId="38" fillId="2" borderId="2" xfId="0" applyNumberFormat="1" applyFont="1" applyFill="1" applyBorder="1" applyAlignment="1">
      <alignment horizontal="center" vertical="center"/>
    </xf>
    <xf numFmtId="164" fontId="25" fillId="13" borderId="5" xfId="0" applyNumberFormat="1" applyFont="1" applyFill="1" applyBorder="1" applyAlignment="1"/>
    <xf numFmtId="164" fontId="25" fillId="17" borderId="5" xfId="0" applyNumberFormat="1" applyFont="1" applyFill="1" applyBorder="1" applyAlignment="1"/>
    <xf numFmtId="0" fontId="24" fillId="0" borderId="0" xfId="0" applyFont="1" applyAlignment="1">
      <alignment horizontal="left"/>
    </xf>
    <xf numFmtId="10" fontId="24" fillId="0" borderId="0" xfId="0" applyNumberFormat="1"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topLeftCell="A12" zoomScale="110" zoomScaleNormal="110" workbookViewId="0">
      <selection activeCell="J47" sqref="J47"/>
    </sheetView>
  </sheetViews>
  <sheetFormatPr defaultColWidth="8.77734375" defaultRowHeight="14.55" customHeight="1" x14ac:dyDescent="0.3"/>
  <cols>
    <col min="1" max="4" width="8.77734375" style="1" customWidth="1"/>
    <col min="5" max="6" width="10.77734375" style="1" customWidth="1"/>
    <col min="7" max="8" width="10.77734375" style="91" customWidth="1"/>
    <col min="13" max="254" width="8.77734375" style="1" customWidth="1"/>
  </cols>
  <sheetData>
    <row r="1" spans="1:8" ht="14.55" customHeight="1" x14ac:dyDescent="0.3">
      <c r="A1" s="223"/>
      <c r="B1" s="224"/>
      <c r="C1" s="224"/>
      <c r="D1" s="224"/>
      <c r="E1" s="216" t="s">
        <v>65</v>
      </c>
      <c r="F1" s="2" t="s">
        <v>1</v>
      </c>
      <c r="G1" s="3">
        <v>43563</v>
      </c>
      <c r="H1" s="3">
        <v>43564</v>
      </c>
    </row>
    <row r="2" spans="1:8" ht="14.55" customHeight="1" x14ac:dyDescent="0.3">
      <c r="A2" s="4"/>
      <c r="B2" s="5"/>
      <c r="C2" s="5"/>
      <c r="D2" s="6" t="s">
        <v>2</v>
      </c>
      <c r="E2" s="7">
        <v>11630.35</v>
      </c>
      <c r="F2" s="7">
        <v>11761</v>
      </c>
      <c r="G2" s="7">
        <v>11710.3</v>
      </c>
      <c r="H2" s="7">
        <v>11683.9</v>
      </c>
    </row>
    <row r="3" spans="1:8" ht="14.55" customHeight="1" x14ac:dyDescent="0.3">
      <c r="A3" s="4"/>
      <c r="B3" s="8"/>
      <c r="C3" s="9"/>
      <c r="D3" s="6" t="s">
        <v>3</v>
      </c>
      <c r="E3" s="10">
        <v>10817</v>
      </c>
      <c r="F3" s="10">
        <v>11559.2</v>
      </c>
      <c r="G3" s="10">
        <v>11549.1</v>
      </c>
      <c r="H3" s="10">
        <v>11569.7</v>
      </c>
    </row>
    <row r="4" spans="1:8" ht="14.55" customHeight="1" x14ac:dyDescent="0.3">
      <c r="A4" s="4"/>
      <c r="B4" s="8"/>
      <c r="C4" s="9"/>
      <c r="D4" s="6" t="s">
        <v>4</v>
      </c>
      <c r="E4" s="11">
        <v>11623.9</v>
      </c>
      <c r="F4" s="11">
        <v>11665.95</v>
      </c>
      <c r="G4" s="11">
        <v>11604.5</v>
      </c>
      <c r="H4" s="11">
        <v>11671.95</v>
      </c>
    </row>
    <row r="5" spans="1:8" ht="14.55" customHeight="1" x14ac:dyDescent="0.3">
      <c r="A5" s="221" t="s">
        <v>5</v>
      </c>
      <c r="B5" s="222"/>
      <c r="C5" s="222"/>
      <c r="D5" s="222"/>
      <c r="E5" s="5"/>
      <c r="F5" s="5"/>
      <c r="G5" s="5"/>
      <c r="H5" s="5"/>
    </row>
    <row r="6" spans="1:8" ht="14.55" customHeight="1" x14ac:dyDescent="0.3">
      <c r="A6" s="12"/>
      <c r="B6" s="13"/>
      <c r="C6" s="13"/>
      <c r="D6" s="14" t="s">
        <v>6</v>
      </c>
      <c r="E6" s="15">
        <f t="shared" ref="E6:F6" si="0">E10+E50</f>
        <v>12710.516666666668</v>
      </c>
      <c r="F6" s="15">
        <f t="shared" si="0"/>
        <v>11966.7</v>
      </c>
      <c r="G6" s="15">
        <f t="shared" ref="G6:H6" si="1">G10+G50</f>
        <v>11854.7</v>
      </c>
      <c r="H6" s="15">
        <f t="shared" si="1"/>
        <v>11828.199999999999</v>
      </c>
    </row>
    <row r="7" spans="1:8" ht="14.55" hidden="1" customHeight="1" x14ac:dyDescent="0.3">
      <c r="A7" s="12"/>
      <c r="B7" s="13"/>
      <c r="C7" s="13"/>
      <c r="D7" s="14" t="s">
        <v>7</v>
      </c>
      <c r="E7" s="16">
        <f t="shared" ref="E7:F7" si="2">(E6+E8)/2</f>
        <v>12440.475000000002</v>
      </c>
      <c r="F7" s="16">
        <f t="shared" si="2"/>
        <v>11915.275000000001</v>
      </c>
      <c r="G7" s="16">
        <f t="shared" ref="G7:H7" si="3">(G6+G8)/2</f>
        <v>11818.6</v>
      </c>
      <c r="H7" s="16">
        <f t="shared" si="3"/>
        <v>11792.125</v>
      </c>
    </row>
    <row r="8" spans="1:8" ht="14.55" customHeight="1" x14ac:dyDescent="0.3">
      <c r="A8" s="12"/>
      <c r="B8" s="13"/>
      <c r="C8" s="13"/>
      <c r="D8" s="14" t="s">
        <v>8</v>
      </c>
      <c r="E8" s="17">
        <f t="shared" ref="E8:F8" si="4">E14+E50</f>
        <v>12170.433333333334</v>
      </c>
      <c r="F8" s="17">
        <f t="shared" si="4"/>
        <v>11863.85</v>
      </c>
      <c r="G8" s="17">
        <f t="shared" ref="G8:H8" si="5">G14+G50</f>
        <v>11782.5</v>
      </c>
      <c r="H8" s="17">
        <f t="shared" si="5"/>
        <v>11756.05</v>
      </c>
    </row>
    <row r="9" spans="1:8" ht="14.55" hidden="1" customHeight="1" x14ac:dyDescent="0.3">
      <c r="A9" s="12"/>
      <c r="B9" s="13"/>
      <c r="C9" s="13"/>
      <c r="D9" s="14" t="s">
        <v>9</v>
      </c>
      <c r="E9" s="16">
        <f t="shared" ref="E9:F9" si="6">(E8+E10)/2</f>
        <v>12033.800000000001</v>
      </c>
      <c r="F9" s="16">
        <f t="shared" si="6"/>
        <v>11814.375</v>
      </c>
      <c r="G9" s="16">
        <f t="shared" ref="G9:H9" si="7">(G8+G10)/2</f>
        <v>11738</v>
      </c>
      <c r="H9" s="16">
        <f t="shared" si="7"/>
        <v>11735.025</v>
      </c>
    </row>
    <row r="10" spans="1:8" ht="14.55" customHeight="1" x14ac:dyDescent="0.3">
      <c r="A10" s="12"/>
      <c r="B10" s="13"/>
      <c r="C10" s="13"/>
      <c r="D10" s="14" t="s">
        <v>10</v>
      </c>
      <c r="E10" s="18">
        <f t="shared" ref="E10:F10" si="8">(2*E14)-E3</f>
        <v>11897.166666666668</v>
      </c>
      <c r="F10" s="18">
        <f t="shared" si="8"/>
        <v>11764.900000000001</v>
      </c>
      <c r="G10" s="18">
        <f t="shared" ref="G10:H10" si="9">(2*G14)-G3</f>
        <v>11693.500000000002</v>
      </c>
      <c r="H10" s="18">
        <f t="shared" si="9"/>
        <v>11714</v>
      </c>
    </row>
    <row r="11" spans="1:8" ht="14.55" hidden="1" customHeight="1" x14ac:dyDescent="0.3">
      <c r="A11" s="12"/>
      <c r="B11" s="13"/>
      <c r="C11" s="13"/>
      <c r="D11" s="14" t="s">
        <v>11</v>
      </c>
      <c r="E11" s="16">
        <f t="shared" ref="E11:F11" si="10">(E10+E14)/2</f>
        <v>11627.125</v>
      </c>
      <c r="F11" s="16">
        <f t="shared" si="10"/>
        <v>11713.475000000002</v>
      </c>
      <c r="G11" s="16">
        <f t="shared" ref="G11:H11" si="11">(G10+G14)/2</f>
        <v>11657.400000000001</v>
      </c>
      <c r="H11" s="16">
        <f t="shared" si="11"/>
        <v>11677.924999999999</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12">E14+E57/2</f>
        <v>11490.491666666669</v>
      </c>
      <c r="F13" s="20">
        <f t="shared" si="12"/>
        <v>11664.000000000002</v>
      </c>
      <c r="G13" s="20">
        <f t="shared" ref="G13:H13" si="13">G14+G57/2</f>
        <v>11629.7</v>
      </c>
      <c r="H13" s="20">
        <f t="shared" si="13"/>
        <v>11656.900000000001</v>
      </c>
    </row>
    <row r="14" spans="1:8" ht="14.55" customHeight="1" x14ac:dyDescent="0.3">
      <c r="A14" s="12"/>
      <c r="B14" s="13"/>
      <c r="C14" s="13"/>
      <c r="D14" s="14" t="s">
        <v>13</v>
      </c>
      <c r="E14" s="11">
        <f t="shared" ref="E14:F14" si="14">(E2+E3+E4)/3</f>
        <v>11357.083333333334</v>
      </c>
      <c r="F14" s="11">
        <f t="shared" si="14"/>
        <v>11662.050000000001</v>
      </c>
      <c r="G14" s="11">
        <f t="shared" ref="G14:H14" si="15">(G2+G3+G4)/3</f>
        <v>11621.300000000001</v>
      </c>
      <c r="H14" s="11">
        <f t="shared" si="15"/>
        <v>11641.85</v>
      </c>
    </row>
    <row r="15" spans="1:8" ht="14.55" customHeight="1" x14ac:dyDescent="0.3">
      <c r="A15" s="12"/>
      <c r="B15" s="13"/>
      <c r="C15" s="13"/>
      <c r="D15" s="14" t="s">
        <v>14</v>
      </c>
      <c r="E15" s="21">
        <f t="shared" ref="E15:F15" si="16">E14-E57/2</f>
        <v>11223.674999999999</v>
      </c>
      <c r="F15" s="21">
        <f t="shared" si="16"/>
        <v>11660.1</v>
      </c>
      <c r="G15" s="21">
        <f t="shared" ref="G15:H15" si="17">G14-G57/2</f>
        <v>11612.900000000001</v>
      </c>
      <c r="H15" s="21">
        <f t="shared" si="17"/>
        <v>11626.8</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18">(E14+E18)/2</f>
        <v>11220.45</v>
      </c>
      <c r="F17" s="16">
        <f t="shared" si="18"/>
        <v>11612.575000000001</v>
      </c>
      <c r="G17" s="16">
        <f t="shared" ref="G17:H17" si="19">(G14+G18)/2</f>
        <v>11576.800000000003</v>
      </c>
      <c r="H17" s="16">
        <f t="shared" si="19"/>
        <v>11620.825000000001</v>
      </c>
    </row>
    <row r="18" spans="1:8" ht="14.55" customHeight="1" x14ac:dyDescent="0.3">
      <c r="A18" s="12"/>
      <c r="B18" s="13"/>
      <c r="C18" s="13"/>
      <c r="D18" s="14" t="s">
        <v>16</v>
      </c>
      <c r="E18" s="22">
        <f t="shared" ref="E18:F18" si="20">2*E14-E2</f>
        <v>11083.816666666668</v>
      </c>
      <c r="F18" s="22">
        <f t="shared" si="20"/>
        <v>11563.100000000002</v>
      </c>
      <c r="G18" s="22">
        <f t="shared" ref="G18:H18" si="21">2*G14-G2</f>
        <v>11532.300000000003</v>
      </c>
      <c r="H18" s="22">
        <f t="shared" si="21"/>
        <v>11599.800000000001</v>
      </c>
    </row>
    <row r="19" spans="1:8" ht="14.55" hidden="1" customHeight="1" x14ac:dyDescent="0.3">
      <c r="A19" s="12"/>
      <c r="B19" s="13"/>
      <c r="C19" s="13"/>
      <c r="D19" s="14" t="s">
        <v>17</v>
      </c>
      <c r="E19" s="16">
        <f t="shared" ref="E19:F19" si="22">(E18+E20)/2</f>
        <v>10813.775000000001</v>
      </c>
      <c r="F19" s="16">
        <f t="shared" si="22"/>
        <v>11511.675000000003</v>
      </c>
      <c r="G19" s="16">
        <f t="shared" ref="G19:H19" si="23">(G18+G20)/2</f>
        <v>11496.200000000003</v>
      </c>
      <c r="H19" s="16">
        <f t="shared" si="23"/>
        <v>11563.725000000002</v>
      </c>
    </row>
    <row r="20" spans="1:8" ht="14.55" customHeight="1" x14ac:dyDescent="0.3">
      <c r="A20" s="12"/>
      <c r="B20" s="13"/>
      <c r="C20" s="13"/>
      <c r="D20" s="14" t="s">
        <v>18</v>
      </c>
      <c r="E20" s="23">
        <f t="shared" ref="E20:F20" si="24">E14-E50</f>
        <v>10543.733333333334</v>
      </c>
      <c r="F20" s="23">
        <f t="shared" si="24"/>
        <v>11460.250000000002</v>
      </c>
      <c r="G20" s="23">
        <f t="shared" ref="G20:H20" si="25">G14-G50</f>
        <v>11460.100000000002</v>
      </c>
      <c r="H20" s="23">
        <f t="shared" si="25"/>
        <v>11527.650000000001</v>
      </c>
    </row>
    <row r="21" spans="1:8" ht="14.55" hidden="1" customHeight="1" x14ac:dyDescent="0.3">
      <c r="A21" s="12"/>
      <c r="B21" s="13"/>
      <c r="C21" s="13"/>
      <c r="D21" s="14" t="s">
        <v>19</v>
      </c>
      <c r="E21" s="16">
        <f t="shared" ref="E21:F21" si="26">(E20+E22)/2</f>
        <v>10407.1</v>
      </c>
      <c r="F21" s="16">
        <f t="shared" si="26"/>
        <v>11410.775000000001</v>
      </c>
      <c r="G21" s="16">
        <f t="shared" ref="G21:H21" si="27">(G20+G22)/2</f>
        <v>11415.600000000002</v>
      </c>
      <c r="H21" s="16">
        <f t="shared" si="27"/>
        <v>11506.625000000002</v>
      </c>
    </row>
    <row r="22" spans="1:8" ht="14.55" customHeight="1" x14ac:dyDescent="0.3">
      <c r="A22" s="12"/>
      <c r="B22" s="13"/>
      <c r="C22" s="13"/>
      <c r="D22" s="14" t="s">
        <v>20</v>
      </c>
      <c r="E22" s="24">
        <f t="shared" ref="E22:F22" si="28">E18-E50</f>
        <v>10270.466666666667</v>
      </c>
      <c r="F22" s="24">
        <f t="shared" si="28"/>
        <v>11361.300000000003</v>
      </c>
      <c r="G22" s="24">
        <f t="shared" ref="G22:H22" si="29">G18-G50</f>
        <v>11371.100000000004</v>
      </c>
      <c r="H22" s="24">
        <f t="shared" si="29"/>
        <v>11485.600000000002</v>
      </c>
    </row>
    <row r="23" spans="1:8" ht="14.55" customHeight="1" x14ac:dyDescent="0.3">
      <c r="A23" s="221" t="s">
        <v>21</v>
      </c>
      <c r="B23" s="222"/>
      <c r="C23" s="222"/>
      <c r="D23" s="222"/>
      <c r="E23" s="25"/>
      <c r="F23" s="25"/>
      <c r="G23" s="25"/>
      <c r="H23" s="25"/>
    </row>
    <row r="24" spans="1:8" ht="14.55" customHeight="1" x14ac:dyDescent="0.3">
      <c r="A24" s="12"/>
      <c r="B24" s="13"/>
      <c r="C24" s="13"/>
      <c r="D24" s="14" t="s">
        <v>22</v>
      </c>
      <c r="E24" s="17">
        <f t="shared" ref="E24:F24" si="30">(E2/E3)*E4</f>
        <v>12497.922285753906</v>
      </c>
      <c r="F24" s="17">
        <f t="shared" si="30"/>
        <v>11869.613636756869</v>
      </c>
      <c r="G24" s="17">
        <f t="shared" ref="G24:H24" si="31">(G2/G3)*G4</f>
        <v>11766.47326198578</v>
      </c>
      <c r="H24" s="17">
        <f t="shared" si="31"/>
        <v>11787.159269903281</v>
      </c>
    </row>
    <row r="25" spans="1:8" ht="14.55" hidden="1" customHeight="1" x14ac:dyDescent="0.3">
      <c r="A25" s="12"/>
      <c r="B25" s="13"/>
      <c r="C25" s="13"/>
      <c r="D25" s="14" t="s">
        <v>23</v>
      </c>
      <c r="E25" s="16">
        <f t="shared" ref="E25:F25" si="32">E26+1.168*(E26-E27)</f>
        <v>12332.490520000001</v>
      </c>
      <c r="F25" s="16">
        <f t="shared" si="32"/>
        <v>11841.758160000001</v>
      </c>
      <c r="G25" s="16">
        <f t="shared" ref="G25:H25" si="33">G26+1.168*(G26-G27)</f>
        <v>11744.93744</v>
      </c>
      <c r="H25" s="16">
        <f t="shared" si="33"/>
        <v>11771.441040000002</v>
      </c>
    </row>
    <row r="26" spans="1:8" ht="14.55" customHeight="1" x14ac:dyDescent="0.3">
      <c r="A26" s="12"/>
      <c r="B26" s="13"/>
      <c r="C26" s="13"/>
      <c r="D26" s="14" t="s">
        <v>24</v>
      </c>
      <c r="E26" s="18">
        <f t="shared" ref="E26:F26" si="34">E4+E51/2</f>
        <v>12071.2425</v>
      </c>
      <c r="F26" s="18">
        <f t="shared" si="34"/>
        <v>11776.94</v>
      </c>
      <c r="G26" s="18">
        <f t="shared" ref="G26:H26" si="35">G4+G51/2</f>
        <v>11693.16</v>
      </c>
      <c r="H26" s="18">
        <f t="shared" si="35"/>
        <v>11734.76</v>
      </c>
    </row>
    <row r="27" spans="1:8" ht="14.55" customHeight="1" x14ac:dyDescent="0.3">
      <c r="A27" s="12"/>
      <c r="B27" s="13"/>
      <c r="C27" s="13"/>
      <c r="D27" s="14" t="s">
        <v>25</v>
      </c>
      <c r="E27" s="7">
        <f t="shared" ref="E27:F27" si="36">E4+E51/4</f>
        <v>11847.571249999999</v>
      </c>
      <c r="F27" s="7">
        <f t="shared" si="36"/>
        <v>11721.445</v>
      </c>
      <c r="G27" s="7">
        <f t="shared" ref="G27:H27" si="37">G4+G51/4</f>
        <v>11648.83</v>
      </c>
      <c r="H27" s="7">
        <f t="shared" si="37"/>
        <v>11703.355</v>
      </c>
    </row>
    <row r="28" spans="1:8" ht="14.55" hidden="1" customHeight="1" x14ac:dyDescent="0.3">
      <c r="A28" s="12"/>
      <c r="B28" s="13"/>
      <c r="C28" s="13"/>
      <c r="D28" s="14" t="s">
        <v>26</v>
      </c>
      <c r="E28" s="16">
        <f t="shared" ref="E28:F28" si="38">E4+E51/6</f>
        <v>11773.014166666666</v>
      </c>
      <c r="F28" s="16">
        <f t="shared" si="38"/>
        <v>11702.946666666667</v>
      </c>
      <c r="G28" s="16">
        <f t="shared" ref="G28:H28" si="39">G4+G51/6</f>
        <v>11634.053333333333</v>
      </c>
      <c r="H28" s="16">
        <f t="shared" si="39"/>
        <v>11692.886666666667</v>
      </c>
    </row>
    <row r="29" spans="1:8" ht="14.55" hidden="1" customHeight="1" x14ac:dyDescent="0.3">
      <c r="A29" s="12"/>
      <c r="B29" s="13"/>
      <c r="C29" s="13"/>
      <c r="D29" s="14" t="s">
        <v>27</v>
      </c>
      <c r="E29" s="16">
        <f t="shared" ref="E29:F29" si="40">E4+E51/12</f>
        <v>11698.457083333333</v>
      </c>
      <c r="F29" s="16">
        <f t="shared" si="40"/>
        <v>11684.448333333334</v>
      </c>
      <c r="G29" s="16">
        <f t="shared" ref="G29:H29" si="41">G4+G51/12</f>
        <v>11619.276666666667</v>
      </c>
      <c r="H29" s="16">
        <f t="shared" si="41"/>
        <v>11682.418333333333</v>
      </c>
    </row>
    <row r="30" spans="1:8" ht="14.55" customHeight="1" x14ac:dyDescent="0.3">
      <c r="A30" s="12"/>
      <c r="B30" s="13"/>
      <c r="C30" s="13"/>
      <c r="D30" s="14" t="s">
        <v>4</v>
      </c>
      <c r="E30" s="11">
        <f t="shared" ref="E30:F30" si="42">E4</f>
        <v>11623.9</v>
      </c>
      <c r="F30" s="11">
        <f t="shared" si="42"/>
        <v>11665.95</v>
      </c>
      <c r="G30" s="11">
        <f t="shared" ref="G30:H30" si="43">G4</f>
        <v>11604.5</v>
      </c>
      <c r="H30" s="11">
        <f t="shared" si="43"/>
        <v>11671.95</v>
      </c>
    </row>
    <row r="31" spans="1:8" ht="14.55" hidden="1" customHeight="1" x14ac:dyDescent="0.3">
      <c r="A31" s="12"/>
      <c r="B31" s="13"/>
      <c r="C31" s="13"/>
      <c r="D31" s="14" t="s">
        <v>28</v>
      </c>
      <c r="E31" s="16">
        <f t="shared" ref="E31:F31" si="44">E4-E51/12</f>
        <v>11549.342916666666</v>
      </c>
      <c r="F31" s="16">
        <f t="shared" si="44"/>
        <v>11647.451666666668</v>
      </c>
      <c r="G31" s="16">
        <f t="shared" ref="G31:H31" si="45">G4-G51/12</f>
        <v>11589.723333333333</v>
      </c>
      <c r="H31" s="16">
        <f t="shared" si="45"/>
        <v>11661.481666666668</v>
      </c>
    </row>
    <row r="32" spans="1:8" ht="14.55" hidden="1" customHeight="1" x14ac:dyDescent="0.3">
      <c r="A32" s="12"/>
      <c r="B32" s="13"/>
      <c r="C32" s="13"/>
      <c r="D32" s="14" t="s">
        <v>29</v>
      </c>
      <c r="E32" s="16">
        <f t="shared" ref="E32:F32" si="46">E4-E51/6</f>
        <v>11474.785833333333</v>
      </c>
      <c r="F32" s="16">
        <f t="shared" si="46"/>
        <v>11628.953333333335</v>
      </c>
      <c r="G32" s="16">
        <f t="shared" ref="G32:H32" si="47">G4-G51/6</f>
        <v>11574.946666666667</v>
      </c>
      <c r="H32" s="16">
        <f t="shared" si="47"/>
        <v>11651.013333333334</v>
      </c>
    </row>
    <row r="33" spans="1:13" ht="14.55" customHeight="1" x14ac:dyDescent="0.3">
      <c r="A33" s="12"/>
      <c r="B33" s="13"/>
      <c r="C33" s="13"/>
      <c r="D33" s="14" t="s">
        <v>30</v>
      </c>
      <c r="E33" s="10">
        <f t="shared" ref="E33:F33" si="48">E4-E51/4</f>
        <v>11400.22875</v>
      </c>
      <c r="F33" s="10">
        <f t="shared" si="48"/>
        <v>11610.455000000002</v>
      </c>
      <c r="G33" s="10">
        <f t="shared" ref="G33:H33" si="49">G4-G51/4</f>
        <v>11560.17</v>
      </c>
      <c r="H33" s="10">
        <f t="shared" si="49"/>
        <v>11640.545000000002</v>
      </c>
    </row>
    <row r="34" spans="1:13" ht="14.55" customHeight="1" x14ac:dyDescent="0.3">
      <c r="A34" s="12"/>
      <c r="B34" s="13"/>
      <c r="C34" s="13"/>
      <c r="D34" s="14" t="s">
        <v>31</v>
      </c>
      <c r="E34" s="22">
        <f t="shared" ref="E34:F34" si="50">E4-E51/2</f>
        <v>11176.557499999999</v>
      </c>
      <c r="F34" s="22">
        <f t="shared" si="50"/>
        <v>11554.960000000001</v>
      </c>
      <c r="G34" s="22">
        <f t="shared" ref="G34:H34" si="51">G4-G51/2</f>
        <v>11515.84</v>
      </c>
      <c r="H34" s="22">
        <f t="shared" si="51"/>
        <v>11609.140000000001</v>
      </c>
      <c r="M34" s="97"/>
    </row>
    <row r="35" spans="1:13" ht="14.55" hidden="1" customHeight="1" x14ac:dyDescent="0.3">
      <c r="A35" s="12"/>
      <c r="B35" s="13"/>
      <c r="C35" s="13"/>
      <c r="D35" s="14" t="s">
        <v>32</v>
      </c>
      <c r="E35" s="16">
        <f t="shared" ref="E35:F35" si="52">E34-1.168*(E33-E34)</f>
        <v>10915.309479999998</v>
      </c>
      <c r="F35" s="16">
        <f t="shared" si="52"/>
        <v>11490.14184</v>
      </c>
      <c r="G35" s="16">
        <f t="shared" ref="G35:H35" si="53">G34-1.168*(G33-G34)</f>
        <v>11464.06256</v>
      </c>
      <c r="H35" s="16">
        <f t="shared" si="53"/>
        <v>11572.45896</v>
      </c>
    </row>
    <row r="36" spans="1:13" ht="14.55" customHeight="1" x14ac:dyDescent="0.3">
      <c r="A36" s="12"/>
      <c r="B36" s="13"/>
      <c r="C36" s="13"/>
      <c r="D36" s="14" t="s">
        <v>33</v>
      </c>
      <c r="E36" s="23">
        <f t="shared" ref="E36:F36" si="54">E4-(E24-E4)</f>
        <v>10749.877714246093</v>
      </c>
      <c r="F36" s="23">
        <f t="shared" si="54"/>
        <v>11462.286363243133</v>
      </c>
      <c r="G36" s="23">
        <f t="shared" ref="G36:H36" si="55">G4-(G24-G4)</f>
        <v>11442.52673801422</v>
      </c>
      <c r="H36" s="23">
        <f t="shared" si="55"/>
        <v>11556.740730096721</v>
      </c>
      <c r="M36" s="97"/>
    </row>
    <row r="37" spans="1:13" ht="14.55" customHeight="1" x14ac:dyDescent="0.3">
      <c r="A37" s="221" t="s">
        <v>34</v>
      </c>
      <c r="B37" s="222"/>
      <c r="C37" s="222"/>
      <c r="D37" s="222"/>
      <c r="E37" s="26" t="s">
        <v>35</v>
      </c>
      <c r="F37" s="9"/>
      <c r="G37" s="9"/>
      <c r="H37" s="9"/>
    </row>
    <row r="38" spans="1:13" ht="14.55" customHeight="1" x14ac:dyDescent="0.3">
      <c r="A38" s="30"/>
      <c r="B38" s="19"/>
      <c r="C38" s="19"/>
      <c r="D38" s="14" t="s">
        <v>36</v>
      </c>
      <c r="E38" s="15"/>
      <c r="F38" s="15"/>
      <c r="G38" s="15"/>
      <c r="H38" s="15"/>
    </row>
    <row r="39" spans="1:13" ht="14.55" customHeight="1" x14ac:dyDescent="0.3">
      <c r="A39" s="30"/>
      <c r="B39" s="19"/>
      <c r="C39" s="19"/>
      <c r="D39" s="14" t="s">
        <v>37</v>
      </c>
      <c r="E39" s="17"/>
      <c r="F39" s="17"/>
      <c r="G39" s="17"/>
      <c r="H39" s="17"/>
      <c r="I39" s="219"/>
      <c r="M39" s="93"/>
    </row>
    <row r="40" spans="1:13" ht="14.55" customHeight="1" x14ac:dyDescent="0.3">
      <c r="A40" s="12"/>
      <c r="B40" s="19"/>
      <c r="C40" s="13"/>
      <c r="D40" s="14" t="s">
        <v>38</v>
      </c>
      <c r="E40" s="18"/>
      <c r="F40" s="18"/>
      <c r="G40" s="18"/>
      <c r="H40" s="18"/>
      <c r="I40" s="219"/>
      <c r="L40" s="1"/>
    </row>
    <row r="41" spans="1:13" ht="14.55" customHeight="1" x14ac:dyDescent="0.3">
      <c r="A41" s="12"/>
      <c r="B41" s="13"/>
      <c r="C41" s="13"/>
      <c r="D41" s="14" t="s">
        <v>39</v>
      </c>
      <c r="E41" s="7"/>
      <c r="F41" s="7"/>
      <c r="G41" s="7">
        <v>11710</v>
      </c>
      <c r="H41" s="7"/>
      <c r="I41" s="220"/>
      <c r="L41" s="1"/>
    </row>
    <row r="42" spans="1:13" ht="14.55" customHeight="1" x14ac:dyDescent="0.3">
      <c r="A42" s="12"/>
      <c r="B42" s="13"/>
      <c r="C42" s="13"/>
      <c r="D42" s="188" t="s">
        <v>64</v>
      </c>
      <c r="E42" s="20"/>
      <c r="F42" s="20"/>
      <c r="G42" s="20">
        <v>11610.5638</v>
      </c>
      <c r="H42" s="20"/>
      <c r="I42" s="220"/>
      <c r="M42" s="91"/>
    </row>
    <row r="43" spans="1:13" ht="14.55" customHeight="1" x14ac:dyDescent="0.3">
      <c r="A43" s="12"/>
      <c r="B43" s="13"/>
      <c r="C43" s="13"/>
      <c r="D43" s="14" t="s">
        <v>4</v>
      </c>
      <c r="E43" s="11">
        <f t="shared" ref="E43:F43" si="56">E4</f>
        <v>11623.9</v>
      </c>
      <c r="F43" s="11">
        <f t="shared" si="56"/>
        <v>11665.95</v>
      </c>
      <c r="G43" s="11">
        <f t="shared" ref="G43:H43" si="57">G4</f>
        <v>11604.5</v>
      </c>
      <c r="H43" s="11">
        <f t="shared" si="57"/>
        <v>11671.95</v>
      </c>
      <c r="I43" s="214"/>
    </row>
    <row r="44" spans="1:13" ht="14.55" customHeight="1" x14ac:dyDescent="0.3">
      <c r="A44" s="12"/>
      <c r="B44" s="13"/>
      <c r="C44" s="13"/>
      <c r="D44" s="14" t="s">
        <v>40</v>
      </c>
      <c r="E44" s="21"/>
      <c r="F44" s="21"/>
      <c r="G44" s="21">
        <v>11508.65</v>
      </c>
      <c r="H44" s="21">
        <v>11508.5</v>
      </c>
      <c r="I44" s="97" t="s">
        <v>72</v>
      </c>
    </row>
    <row r="45" spans="1:13" ht="14.55" customHeight="1" x14ac:dyDescent="0.3">
      <c r="A45" s="12"/>
      <c r="B45" s="13"/>
      <c r="C45" s="13"/>
      <c r="D45" s="14" t="s">
        <v>41</v>
      </c>
      <c r="E45" s="10"/>
      <c r="F45" s="10"/>
      <c r="G45" s="10">
        <v>11461.1314</v>
      </c>
      <c r="H45" s="10">
        <v>11460.8752</v>
      </c>
      <c r="I45" s="97" t="s">
        <v>73</v>
      </c>
      <c r="K45" s="94"/>
      <c r="M45" s="91"/>
    </row>
    <row r="46" spans="1:13" ht="14.55" customHeight="1" x14ac:dyDescent="0.3">
      <c r="A46" s="12"/>
      <c r="B46" s="13"/>
      <c r="C46" s="13"/>
      <c r="D46" s="14" t="s">
        <v>42</v>
      </c>
      <c r="E46" s="22"/>
      <c r="F46" s="22"/>
      <c r="G46" s="22"/>
      <c r="H46" s="22">
        <v>11483.617399999999</v>
      </c>
      <c r="I46" s="94" t="s">
        <v>74</v>
      </c>
      <c r="M46" s="91"/>
    </row>
    <row r="47" spans="1:13" ht="14.55" customHeight="1" x14ac:dyDescent="0.3">
      <c r="A47" s="12"/>
      <c r="B47" s="13"/>
      <c r="C47" s="13"/>
      <c r="D47" s="14" t="s">
        <v>43</v>
      </c>
      <c r="E47" s="23"/>
      <c r="F47" s="23"/>
      <c r="G47" s="23"/>
      <c r="H47" s="23">
        <v>11312.016299999999</v>
      </c>
      <c r="I47" s="97" t="s">
        <v>75</v>
      </c>
      <c r="J47">
        <v>11383.7876</v>
      </c>
    </row>
    <row r="48" spans="1:13" ht="14.55" customHeight="1" x14ac:dyDescent="0.3">
      <c r="A48" s="12"/>
      <c r="B48" s="13"/>
      <c r="C48" s="13"/>
      <c r="D48" s="14" t="s">
        <v>44</v>
      </c>
      <c r="E48" s="24"/>
      <c r="F48" s="24"/>
      <c r="G48" s="24"/>
      <c r="H48" s="24"/>
      <c r="I48" s="94"/>
    </row>
    <row r="49" spans="1:8" ht="14.55" customHeight="1" x14ac:dyDescent="0.3">
      <c r="A49" s="221" t="s">
        <v>45</v>
      </c>
      <c r="B49" s="222"/>
      <c r="C49" s="222"/>
      <c r="D49" s="222"/>
      <c r="E49" s="25"/>
      <c r="F49" s="25"/>
      <c r="G49" s="25"/>
      <c r="H49" s="25"/>
    </row>
    <row r="50" spans="1:8" ht="14.55" customHeight="1" x14ac:dyDescent="0.3">
      <c r="A50" s="12"/>
      <c r="B50" s="13"/>
      <c r="C50" s="13"/>
      <c r="D50" s="14" t="s">
        <v>46</v>
      </c>
      <c r="E50" s="16">
        <f t="shared" ref="E50:F50" si="58">ABS(E2-E3)</f>
        <v>813.35000000000036</v>
      </c>
      <c r="F50" s="16">
        <f t="shared" si="58"/>
        <v>201.79999999999927</v>
      </c>
      <c r="G50" s="16">
        <f t="shared" ref="G50:H50" si="59">ABS(G2-G3)</f>
        <v>161.19999999999891</v>
      </c>
      <c r="H50" s="16">
        <f t="shared" si="59"/>
        <v>114.19999999999891</v>
      </c>
    </row>
    <row r="51" spans="1:8" ht="14.55" customHeight="1" x14ac:dyDescent="0.3">
      <c r="A51" s="12"/>
      <c r="B51" s="13"/>
      <c r="C51" s="13"/>
      <c r="D51" s="14" t="s">
        <v>47</v>
      </c>
      <c r="E51" s="16">
        <f t="shared" ref="E51:F51" si="60">E50*1.1</f>
        <v>894.68500000000051</v>
      </c>
      <c r="F51" s="16">
        <f t="shared" si="60"/>
        <v>221.97999999999922</v>
      </c>
      <c r="G51" s="16">
        <f t="shared" ref="G51:H51" si="61">G50*1.1</f>
        <v>177.31999999999883</v>
      </c>
      <c r="H51" s="16">
        <f t="shared" si="61"/>
        <v>125.61999999999881</v>
      </c>
    </row>
    <row r="52" spans="1:8" ht="14.55" customHeight="1" x14ac:dyDescent="0.3">
      <c r="A52" s="12"/>
      <c r="B52" s="13"/>
      <c r="C52" s="13"/>
      <c r="D52" s="14" t="s">
        <v>48</v>
      </c>
      <c r="E52" s="16">
        <f t="shared" ref="E52:F52" si="62">(E2+E3)</f>
        <v>22447.35</v>
      </c>
      <c r="F52" s="16">
        <f t="shared" si="62"/>
        <v>23320.2</v>
      </c>
      <c r="G52" s="16">
        <f t="shared" ref="G52:H52" si="63">(G2+G3)</f>
        <v>23259.4</v>
      </c>
      <c r="H52" s="16">
        <f t="shared" si="63"/>
        <v>23253.599999999999</v>
      </c>
    </row>
    <row r="53" spans="1:8" ht="14.55" customHeight="1" x14ac:dyDescent="0.3">
      <c r="A53" s="12"/>
      <c r="B53" s="13"/>
      <c r="C53" s="13"/>
      <c r="D53" s="14" t="s">
        <v>49</v>
      </c>
      <c r="E53" s="16">
        <f t="shared" ref="E53:F53" si="64">(E2+E3)/2</f>
        <v>11223.674999999999</v>
      </c>
      <c r="F53" s="16">
        <f t="shared" si="64"/>
        <v>11660.1</v>
      </c>
      <c r="G53" s="16">
        <f t="shared" ref="G53:H53" si="65">(G2+G3)/2</f>
        <v>11629.7</v>
      </c>
      <c r="H53" s="16">
        <f t="shared" si="65"/>
        <v>11626.8</v>
      </c>
    </row>
    <row r="54" spans="1:8" ht="14.55" customHeight="1" x14ac:dyDescent="0.3">
      <c r="A54" s="12"/>
      <c r="B54" s="13"/>
      <c r="C54" s="13"/>
      <c r="D54" s="14" t="s">
        <v>12</v>
      </c>
      <c r="E54" s="16">
        <f t="shared" ref="E54:F54" si="66">E55-E56+E55</f>
        <v>11490.491666666669</v>
      </c>
      <c r="F54" s="16">
        <f t="shared" si="66"/>
        <v>11664.000000000002</v>
      </c>
      <c r="G54" s="16">
        <f t="shared" ref="G54:H54" si="67">G55-G56+G55</f>
        <v>11612.900000000001</v>
      </c>
      <c r="H54" s="16">
        <f t="shared" si="67"/>
        <v>11656.900000000001</v>
      </c>
    </row>
    <row r="55" spans="1:8" ht="14.55" customHeight="1" x14ac:dyDescent="0.3">
      <c r="A55" s="12"/>
      <c r="B55" s="13"/>
      <c r="C55" s="13"/>
      <c r="D55" s="14" t="s">
        <v>50</v>
      </c>
      <c r="E55" s="16">
        <f t="shared" ref="E55:F55" si="68">(E2+E3+E4)/3</f>
        <v>11357.083333333334</v>
      </c>
      <c r="F55" s="16">
        <f t="shared" si="68"/>
        <v>11662.050000000001</v>
      </c>
      <c r="G55" s="16">
        <f t="shared" ref="G55:H55" si="69">(G2+G3+G4)/3</f>
        <v>11621.300000000001</v>
      </c>
      <c r="H55" s="16">
        <f t="shared" si="69"/>
        <v>11641.85</v>
      </c>
    </row>
    <row r="56" spans="1:8" ht="14.55" customHeight="1" x14ac:dyDescent="0.3">
      <c r="A56" s="12"/>
      <c r="B56" s="13"/>
      <c r="C56" s="13"/>
      <c r="D56" s="14" t="s">
        <v>14</v>
      </c>
      <c r="E56" s="16">
        <f t="shared" ref="E56:F56" si="70">E53</f>
        <v>11223.674999999999</v>
      </c>
      <c r="F56" s="16">
        <f t="shared" si="70"/>
        <v>11660.1</v>
      </c>
      <c r="G56" s="16">
        <f t="shared" ref="G56:H56" si="71">G53</f>
        <v>11629.7</v>
      </c>
      <c r="H56" s="16">
        <f t="shared" si="71"/>
        <v>11626.8</v>
      </c>
    </row>
    <row r="57" spans="1:8" ht="14.55" customHeight="1" x14ac:dyDescent="0.3">
      <c r="A57" s="12"/>
      <c r="B57" s="13"/>
      <c r="C57" s="13"/>
      <c r="D57" s="14" t="s">
        <v>51</v>
      </c>
      <c r="E57" s="31">
        <f>(E54-E56)</f>
        <v>266.81666666666933</v>
      </c>
      <c r="F57" s="31">
        <f t="shared" ref="F57" si="72">ABS(F54-F56)</f>
        <v>3.9000000000014552</v>
      </c>
      <c r="G57" s="31">
        <f t="shared" ref="G57:H57" si="73">ABS(G54-G56)</f>
        <v>16.799999999999272</v>
      </c>
      <c r="H57" s="31">
        <f t="shared" si="73"/>
        <v>30.100000000002183</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10" zoomScaleNormal="100" workbookViewId="0">
      <selection activeCell="A39" sqref="A39"/>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8" ht="14.55" customHeight="1" x14ac:dyDescent="0.3">
      <c r="A1" s="175"/>
      <c r="B1" s="191"/>
      <c r="C1" s="175"/>
      <c r="D1" s="191"/>
      <c r="E1" s="175"/>
      <c r="F1" s="191"/>
      <c r="G1" s="191"/>
      <c r="H1" s="191"/>
      <c r="I1" s="175"/>
      <c r="J1" s="191"/>
      <c r="K1" s="175"/>
      <c r="L1" s="191"/>
      <c r="M1" s="191"/>
      <c r="N1" s="191"/>
      <c r="O1" s="175"/>
      <c r="P1" s="191"/>
      <c r="Q1" s="175"/>
      <c r="R1" s="191"/>
    </row>
    <row r="2" spans="1:18" ht="23.55" customHeight="1" x14ac:dyDescent="0.4">
      <c r="A2" s="192" t="s">
        <v>63</v>
      </c>
      <c r="B2" s="193"/>
      <c r="C2" s="193"/>
      <c r="D2" s="193"/>
      <c r="E2" s="193"/>
      <c r="F2" s="193"/>
      <c r="G2" s="193"/>
      <c r="H2" s="193"/>
      <c r="I2" s="193"/>
      <c r="J2" s="193"/>
      <c r="K2" s="193"/>
      <c r="L2" s="193"/>
      <c r="M2" s="193"/>
      <c r="N2" s="193"/>
      <c r="O2" s="193"/>
      <c r="P2" s="193"/>
      <c r="Q2" s="193"/>
      <c r="R2" s="193"/>
    </row>
    <row r="3" spans="1:18" ht="14.55" customHeight="1" x14ac:dyDescent="0.3">
      <c r="A3" s="175"/>
      <c r="B3" s="191"/>
      <c r="C3" s="175"/>
      <c r="D3" s="191"/>
      <c r="E3" s="175"/>
      <c r="F3" s="191"/>
      <c r="G3" s="191"/>
      <c r="H3" s="191"/>
      <c r="I3" s="175"/>
      <c r="J3" s="191"/>
      <c r="K3" s="175"/>
      <c r="L3" s="191"/>
      <c r="M3" s="191"/>
      <c r="N3" s="191"/>
      <c r="O3" s="175"/>
      <c r="P3" s="191"/>
      <c r="Q3" s="175"/>
      <c r="R3" s="191"/>
    </row>
    <row r="4" spans="1:18" ht="14.55" customHeight="1" x14ac:dyDescent="0.3">
      <c r="A4" s="175"/>
      <c r="B4" s="194" t="s">
        <v>52</v>
      </c>
      <c r="C4" s="195"/>
      <c r="D4" s="196" t="s">
        <v>53</v>
      </c>
      <c r="E4" s="195"/>
      <c r="F4" s="197" t="s">
        <v>54</v>
      </c>
      <c r="G4" s="197"/>
      <c r="H4" s="194" t="s">
        <v>52</v>
      </c>
      <c r="I4" s="195"/>
      <c r="J4" s="196" t="s">
        <v>53</v>
      </c>
      <c r="K4" s="195"/>
      <c r="L4" s="197" t="s">
        <v>54</v>
      </c>
      <c r="M4" s="197"/>
      <c r="N4" s="194" t="s">
        <v>52</v>
      </c>
      <c r="O4" s="195"/>
      <c r="P4" s="196" t="s">
        <v>53</v>
      </c>
      <c r="Q4" s="195"/>
      <c r="R4" s="197" t="s">
        <v>54</v>
      </c>
    </row>
    <row r="5" spans="1:18" ht="15" customHeight="1" thickBot="1" x14ac:dyDescent="0.35">
      <c r="A5" s="175"/>
      <c r="B5" s="191"/>
      <c r="C5" s="175"/>
      <c r="D5" s="191"/>
      <c r="E5" s="175"/>
      <c r="F5" s="191"/>
      <c r="G5" s="191"/>
      <c r="H5" s="191"/>
      <c r="I5" s="175"/>
      <c r="J5" s="191"/>
      <c r="K5" s="175"/>
      <c r="L5" s="191"/>
      <c r="M5" s="191"/>
      <c r="N5" s="191"/>
      <c r="O5" s="175"/>
      <c r="P5" s="191"/>
      <c r="Q5" s="175"/>
      <c r="R5" s="191"/>
    </row>
    <row r="6" spans="1:18" ht="15" customHeight="1" thickBot="1" x14ac:dyDescent="0.35">
      <c r="A6" s="198" t="s">
        <v>55</v>
      </c>
      <c r="B6" s="199">
        <v>6825</v>
      </c>
      <c r="C6" s="100"/>
      <c r="D6" s="200">
        <v>10004.799999999999</v>
      </c>
      <c r="E6" s="98"/>
      <c r="F6" s="201">
        <v>10585.65</v>
      </c>
      <c r="G6" s="99"/>
      <c r="H6" s="199">
        <v>10585.65</v>
      </c>
      <c r="I6" s="100"/>
      <c r="J6" s="200">
        <v>10585.65</v>
      </c>
      <c r="K6" s="98"/>
      <c r="L6" s="201">
        <v>11311.6</v>
      </c>
      <c r="M6" s="99"/>
      <c r="N6" s="199">
        <v>11761</v>
      </c>
      <c r="O6" s="100"/>
      <c r="P6" s="200">
        <v>11710.3</v>
      </c>
      <c r="Q6" s="98"/>
      <c r="R6" s="201"/>
    </row>
    <row r="7" spans="1:18" ht="14.55" customHeight="1" x14ac:dyDescent="0.3">
      <c r="A7" s="175"/>
      <c r="B7" s="202"/>
      <c r="C7" s="175"/>
      <c r="D7" s="203"/>
      <c r="E7" s="175"/>
      <c r="F7" s="204"/>
      <c r="G7" s="191"/>
      <c r="H7" s="202"/>
      <c r="I7" s="175"/>
      <c r="J7" s="203"/>
      <c r="K7" s="175"/>
      <c r="L7" s="204"/>
      <c r="M7" s="191"/>
      <c r="N7" s="202"/>
      <c r="O7" s="175"/>
      <c r="P7" s="203"/>
      <c r="Q7" s="175"/>
      <c r="R7" s="204"/>
    </row>
    <row r="8" spans="1:18" ht="15" customHeight="1" thickBot="1" x14ac:dyDescent="0.35">
      <c r="A8" s="175"/>
      <c r="B8" s="205"/>
      <c r="C8" s="175"/>
      <c r="D8" s="206"/>
      <c r="E8" s="175"/>
      <c r="F8" s="207"/>
      <c r="G8" s="191"/>
      <c r="H8" s="205"/>
      <c r="I8" s="175"/>
      <c r="J8" s="206"/>
      <c r="K8" s="175"/>
      <c r="L8" s="207"/>
      <c r="M8" s="191"/>
      <c r="N8" s="205"/>
      <c r="O8" s="175"/>
      <c r="P8" s="206"/>
      <c r="Q8" s="175"/>
      <c r="R8" s="207"/>
    </row>
    <row r="9" spans="1:18" ht="15" customHeight="1" thickBot="1" x14ac:dyDescent="0.35">
      <c r="A9" s="198" t="s">
        <v>56</v>
      </c>
      <c r="B9" s="199">
        <v>11171</v>
      </c>
      <c r="C9" s="100"/>
      <c r="D9" s="200">
        <v>10984.75</v>
      </c>
      <c r="E9" s="98"/>
      <c r="F9" s="201">
        <v>11572.8</v>
      </c>
      <c r="G9" s="99"/>
      <c r="H9" s="199">
        <v>11546.2</v>
      </c>
      <c r="I9" s="100"/>
      <c r="J9" s="200">
        <v>11761</v>
      </c>
      <c r="K9" s="98"/>
      <c r="L9" s="201">
        <v>11761</v>
      </c>
      <c r="M9" s="99"/>
      <c r="N9" s="199">
        <v>11559.2</v>
      </c>
      <c r="O9" s="100"/>
      <c r="P9" s="200">
        <v>11549.1</v>
      </c>
      <c r="Q9" s="98"/>
      <c r="R9" s="200"/>
    </row>
    <row r="10" spans="1:18" ht="14.55" customHeight="1" x14ac:dyDescent="0.3">
      <c r="A10" s="175"/>
      <c r="B10" s="202"/>
      <c r="C10" s="175"/>
      <c r="D10" s="203"/>
      <c r="E10" s="175"/>
      <c r="F10" s="204"/>
      <c r="G10" s="191"/>
      <c r="H10" s="202"/>
      <c r="I10" s="175"/>
      <c r="J10" s="203"/>
      <c r="K10" s="175"/>
      <c r="L10" s="204"/>
      <c r="M10" s="191"/>
      <c r="N10" s="202"/>
      <c r="O10" s="175"/>
      <c r="P10" s="203"/>
      <c r="Q10" s="175"/>
      <c r="R10" s="204"/>
    </row>
    <row r="11" spans="1:18" ht="15" customHeight="1" thickBot="1" x14ac:dyDescent="0.35">
      <c r="A11" s="175"/>
      <c r="B11" s="205"/>
      <c r="C11" s="175"/>
      <c r="D11" s="206"/>
      <c r="E11" s="175"/>
      <c r="F11" s="207"/>
      <c r="G11" s="191"/>
      <c r="H11" s="205"/>
      <c r="I11" s="175"/>
      <c r="J11" s="206"/>
      <c r="K11" s="175"/>
      <c r="L11" s="207"/>
      <c r="M11" s="191"/>
      <c r="N11" s="205"/>
      <c r="O11" s="175"/>
      <c r="P11" s="206"/>
      <c r="Q11" s="175"/>
      <c r="R11" s="207"/>
    </row>
    <row r="12" spans="1:18" ht="15" customHeight="1" thickBot="1" x14ac:dyDescent="0.35">
      <c r="A12" s="198" t="s">
        <v>57</v>
      </c>
      <c r="B12" s="199">
        <v>10004</v>
      </c>
      <c r="C12" s="100"/>
      <c r="D12" s="200">
        <v>10585.65</v>
      </c>
      <c r="E12" s="98"/>
      <c r="F12" s="201">
        <v>11311.6</v>
      </c>
      <c r="G12" s="99"/>
      <c r="H12" s="199">
        <v>11413</v>
      </c>
      <c r="I12" s="100"/>
      <c r="J12" s="200"/>
      <c r="K12" s="98"/>
      <c r="L12" s="201">
        <v>11549.1</v>
      </c>
      <c r="M12" s="99"/>
      <c r="N12" s="199">
        <v>11710.3</v>
      </c>
      <c r="O12" s="100"/>
      <c r="P12" s="200">
        <v>11683.9</v>
      </c>
      <c r="Q12" s="98"/>
      <c r="R12" s="201"/>
    </row>
    <row r="13" spans="1:18" ht="14.55" customHeight="1" x14ac:dyDescent="0.3">
      <c r="A13" s="175"/>
      <c r="B13" s="191"/>
      <c r="C13" s="175"/>
      <c r="D13" s="191"/>
      <c r="E13" s="175"/>
      <c r="F13" s="191"/>
      <c r="G13" s="191"/>
      <c r="H13" s="191"/>
      <c r="I13" s="175"/>
      <c r="J13" s="191"/>
      <c r="K13" s="175"/>
      <c r="L13" s="191"/>
      <c r="M13" s="191"/>
      <c r="N13" s="191"/>
      <c r="O13" s="175"/>
      <c r="P13" s="191"/>
      <c r="Q13" s="175"/>
      <c r="R13" s="191"/>
    </row>
    <row r="14" spans="1:18" ht="14.55" customHeight="1" x14ac:dyDescent="0.3">
      <c r="A14" s="175"/>
      <c r="B14" s="191"/>
      <c r="C14" s="175"/>
      <c r="D14" s="191"/>
      <c r="E14" s="175"/>
      <c r="F14" s="191"/>
      <c r="G14" s="191"/>
      <c r="H14" s="191"/>
      <c r="I14" s="175"/>
      <c r="J14" s="191"/>
      <c r="K14" s="175"/>
      <c r="L14" s="191"/>
      <c r="M14" s="191"/>
      <c r="N14" s="191"/>
      <c r="O14" s="175"/>
      <c r="P14" s="191"/>
      <c r="Q14" s="175"/>
      <c r="R14" s="191"/>
    </row>
    <row r="15" spans="1:18" ht="14.55" customHeight="1" x14ac:dyDescent="0.3">
      <c r="A15" s="208" t="s">
        <v>59</v>
      </c>
      <c r="B15" s="209"/>
      <c r="C15" s="175"/>
      <c r="D15" s="191"/>
      <c r="E15" s="175"/>
      <c r="F15" s="191"/>
      <c r="G15" s="191"/>
      <c r="H15" s="209"/>
      <c r="I15" s="175"/>
      <c r="J15" s="191"/>
      <c r="K15" s="175"/>
      <c r="L15" s="191"/>
      <c r="M15" s="191"/>
      <c r="N15" s="209"/>
      <c r="O15" s="175"/>
      <c r="P15" s="191"/>
      <c r="Q15" s="175"/>
      <c r="R15" s="191"/>
    </row>
    <row r="16" spans="1:18" ht="14.55" customHeight="1" x14ac:dyDescent="0.3">
      <c r="A16" s="167">
        <v>0.23599999999999999</v>
      </c>
      <c r="B16" s="168">
        <f>VALUE(23.6/100*(B6-B9)+B9)</f>
        <v>10145.343999999999</v>
      </c>
      <c r="C16" s="169"/>
      <c r="D16" s="168">
        <f>VALUE(23.6/100*(D6-D9)+D9)</f>
        <v>10753.4818</v>
      </c>
      <c r="E16" s="168"/>
      <c r="F16" s="168">
        <f>VALUE(23.6/100*(F6-F9)+F9)</f>
        <v>11339.8326</v>
      </c>
      <c r="G16" s="168"/>
      <c r="H16" s="168">
        <f>VALUE(23.6/100*(H6-H9)+H9)</f>
        <v>11319.510200000001</v>
      </c>
      <c r="I16" s="169"/>
      <c r="J16" s="217">
        <f>VALUE(23.6/100*(J6-J9)+J9)</f>
        <v>11483.617399999999</v>
      </c>
      <c r="K16" s="168"/>
      <c r="L16" s="168">
        <f>VALUE(23.6/100*(L6-L9)+L9)</f>
        <v>11654.9416</v>
      </c>
      <c r="M16" s="168"/>
      <c r="N16" s="168">
        <f>VALUE(23.6/100*(N6-N9)+N9)</f>
        <v>11606.8248</v>
      </c>
      <c r="O16" s="169"/>
      <c r="P16" s="168">
        <f>VALUE(23.6/100*(P6-P9)+P9)</f>
        <v>11587.1432</v>
      </c>
      <c r="Q16" s="168"/>
      <c r="R16" s="217">
        <f>VALUE(23.6/100*(R6-R9)+R9)</f>
        <v>0</v>
      </c>
    </row>
    <row r="17" spans="1:18" ht="14.55" customHeight="1" x14ac:dyDescent="0.3">
      <c r="A17" s="170">
        <v>0.38200000000000001</v>
      </c>
      <c r="B17" s="171">
        <f>38.2/100*(B6-B9)+B9</f>
        <v>9510.8279999999995</v>
      </c>
      <c r="C17" s="172"/>
      <c r="D17" s="171">
        <f>VALUE(38.2/100*(D6-D9)+D9)</f>
        <v>10610.409099999999</v>
      </c>
      <c r="E17" s="171"/>
      <c r="F17" s="171">
        <f>VALUE(38.2/100*(F6-F9)+F9)</f>
        <v>11195.708699999999</v>
      </c>
      <c r="G17" s="171"/>
      <c r="H17" s="171">
        <f>38.2/100*(H6-H9)+H9</f>
        <v>11179.269900000001</v>
      </c>
      <c r="I17" s="172"/>
      <c r="J17" s="218">
        <f>VALUE(38.2/100*(J6-J9)+J9)</f>
        <v>11312.016299999999</v>
      </c>
      <c r="K17" s="171"/>
      <c r="L17" s="171">
        <f>VALUE(38.2/100*(L6-L9)+L9)</f>
        <v>11589.3292</v>
      </c>
      <c r="M17" s="171"/>
      <c r="N17" s="171">
        <f>38.2/100*(N6-N9)+N9</f>
        <v>11636.2876</v>
      </c>
      <c r="O17" s="172"/>
      <c r="P17" s="171">
        <f>VALUE(38.2/100*(P6-P9)+P9)</f>
        <v>11610.678400000001</v>
      </c>
      <c r="Q17" s="171"/>
      <c r="R17" s="218">
        <f>VALUE(38.2/100*(R6-R9)+R9)</f>
        <v>0</v>
      </c>
    </row>
    <row r="18" spans="1:18" ht="14.55" customHeight="1" x14ac:dyDescent="0.3">
      <c r="A18" s="167">
        <v>0.5</v>
      </c>
      <c r="B18" s="168">
        <f>VALUE(50/100*(B6-B9)+B9)</f>
        <v>8998</v>
      </c>
      <c r="C18" s="169"/>
      <c r="D18" s="168">
        <f>VALUE(50/100*(D6-D9)+D9)</f>
        <v>10494.775</v>
      </c>
      <c r="E18" s="168"/>
      <c r="F18" s="168">
        <f>VALUE(50/100*(F6-F9)+F9)</f>
        <v>11079.224999999999</v>
      </c>
      <c r="G18" s="168"/>
      <c r="H18" s="168">
        <f>VALUE(50/100*(H6-H9)+H9)</f>
        <v>11065.924999999999</v>
      </c>
      <c r="I18" s="169"/>
      <c r="J18" s="168">
        <f>VALUE(50/100*(J6-J9)+J9)</f>
        <v>11173.325000000001</v>
      </c>
      <c r="K18" s="168"/>
      <c r="L18" s="168">
        <f>VALUE(50/100*(L6-L9)+L9)</f>
        <v>11536.3</v>
      </c>
      <c r="M18" s="168"/>
      <c r="N18" s="168">
        <f>VALUE(50/100*(N6-N9)+N9)</f>
        <v>11660.1</v>
      </c>
      <c r="O18" s="169"/>
      <c r="P18" s="168">
        <f>VALUE(50/100*(P6-P9)+P9)</f>
        <v>11629.7</v>
      </c>
      <c r="Q18" s="168"/>
      <c r="R18" s="168">
        <f>VALUE(50/100*(R6-R9)+R9)</f>
        <v>0</v>
      </c>
    </row>
    <row r="19" spans="1:18" ht="14.55" customHeight="1" x14ac:dyDescent="0.3">
      <c r="A19" s="167">
        <v>0.61799999999999999</v>
      </c>
      <c r="B19" s="168">
        <f>VALUE(61.8/100*(B6-B9)+B9)</f>
        <v>8485.1720000000005</v>
      </c>
      <c r="C19" s="169"/>
      <c r="D19" s="168">
        <f>VALUE(61.8/100*(D6-D9)+D9)</f>
        <v>10379.1409</v>
      </c>
      <c r="E19" s="168"/>
      <c r="F19" s="168">
        <f>VALUE(61.8/100*(F6-F9)+F9)</f>
        <v>10962.7413</v>
      </c>
      <c r="G19" s="168"/>
      <c r="H19" s="168">
        <f>VALUE(61.8/100*(H6-H9)+H9)</f>
        <v>10952.580099999999</v>
      </c>
      <c r="I19" s="169"/>
      <c r="J19" s="168">
        <f>VALUE(61.8/100*(J6-J9)+J9)</f>
        <v>11034.6337</v>
      </c>
      <c r="K19" s="168"/>
      <c r="L19" s="168">
        <f>VALUE(61.8/100*(L6-L9)+L9)</f>
        <v>11483.2708</v>
      </c>
      <c r="M19" s="168"/>
      <c r="N19" s="168">
        <f>VALUE(61.8/100*(N6-N9)+N9)</f>
        <v>11683.912400000001</v>
      </c>
      <c r="O19" s="169"/>
      <c r="P19" s="168">
        <f>VALUE(61.8/100*(P6-P9)+P9)</f>
        <v>11648.721599999999</v>
      </c>
      <c r="Q19" s="168"/>
      <c r="R19" s="168">
        <f>VALUE(61.8/100*(R6-R9)+R9)</f>
        <v>0</v>
      </c>
    </row>
    <row r="20" spans="1:18" ht="14.55" customHeight="1" x14ac:dyDescent="0.3">
      <c r="A20" s="173">
        <v>0.70699999999999996</v>
      </c>
      <c r="B20" s="174">
        <f>VALUE(70.7/100*(B6-B9)+B9)</f>
        <v>8098.3779999999997</v>
      </c>
      <c r="C20" s="175"/>
      <c r="D20" s="174">
        <f>VALUE(70.7/100*(D6-D9)+D9)</f>
        <v>10291.92535</v>
      </c>
      <c r="E20" s="176"/>
      <c r="F20" s="174">
        <f>VALUE(70.7/100*(F6-F9)+F9)</f>
        <v>10874.88495</v>
      </c>
      <c r="G20" s="174"/>
      <c r="H20" s="174">
        <f>VALUE(70.7/100*(H6-H9)+H9)</f>
        <v>10867.09115</v>
      </c>
      <c r="I20" s="175"/>
      <c r="J20" s="174">
        <f>VALUE(70.7/100*(J6-J9)+J9)</f>
        <v>10930.027549999999</v>
      </c>
      <c r="K20" s="176"/>
      <c r="L20" s="174">
        <f>VALUE(70.7/100*(L6-L9)+L9)</f>
        <v>11443.2742</v>
      </c>
      <c r="M20" s="174"/>
      <c r="N20" s="174">
        <f>VALUE(70.7/100*(N6-N9)+N9)</f>
        <v>11701.872600000001</v>
      </c>
      <c r="O20" s="175"/>
      <c r="P20" s="174">
        <f>VALUE(70.7/100*(P6-P9)+P9)</f>
        <v>11663.0684</v>
      </c>
      <c r="Q20" s="176"/>
      <c r="R20" s="174">
        <f>VALUE(70.7/100*(R6-R9)+R9)</f>
        <v>0</v>
      </c>
    </row>
    <row r="21" spans="1:18" ht="14.55" customHeight="1" x14ac:dyDescent="0.3">
      <c r="A21" s="167">
        <v>0.78600000000000003</v>
      </c>
      <c r="B21" s="168">
        <f>VALUE(78.6/100*(B6-B9)+B9)</f>
        <v>7755.0439999999999</v>
      </c>
      <c r="C21" s="169"/>
      <c r="D21" s="168">
        <f>VALUE(78.6/100*(D6-D9)+D9)</f>
        <v>10214.5093</v>
      </c>
      <c r="E21" s="168"/>
      <c r="F21" s="168">
        <f>VALUE(78.6/100*(F6-F9)+F9)</f>
        <v>10796.900099999999</v>
      </c>
      <c r="G21" s="168"/>
      <c r="H21" s="168">
        <f>VALUE(78.6/100*(H6-H9)+H9)</f>
        <v>10791.207699999999</v>
      </c>
      <c r="I21" s="169"/>
      <c r="J21" s="168">
        <f>VALUE(78.6/100*(J6-J9)+J9)</f>
        <v>10837.1749</v>
      </c>
      <c r="K21" s="168"/>
      <c r="L21" s="168">
        <f>VALUE(78.6/100*(L6-L9)+L9)</f>
        <v>11407.7716</v>
      </c>
      <c r="M21" s="168"/>
      <c r="N21" s="168">
        <f>VALUE(78.6/100*(N6-N9)+N9)</f>
        <v>11717.8148</v>
      </c>
      <c r="O21" s="169"/>
      <c r="P21" s="168">
        <f>VALUE(78.6/100*(P6-P9)+P9)</f>
        <v>11675.8032</v>
      </c>
      <c r="Q21" s="168"/>
      <c r="R21" s="168">
        <f>VALUE(78.6/100*(R6-R9)+R9)</f>
        <v>0</v>
      </c>
    </row>
    <row r="22" spans="1:18" ht="14.55" customHeight="1" x14ac:dyDescent="0.3">
      <c r="A22" s="173">
        <v>1</v>
      </c>
      <c r="B22" s="174">
        <f>VALUE(100/100*(B6-B9)+B9)</f>
        <v>6825</v>
      </c>
      <c r="C22" s="175"/>
      <c r="D22" s="174">
        <f>VALUE(100/100*(D6-D9)+D9)</f>
        <v>10004.799999999999</v>
      </c>
      <c r="E22" s="176"/>
      <c r="F22" s="174">
        <f>VALUE(100/100*(F6-F9)+F9)</f>
        <v>10585.65</v>
      </c>
      <c r="G22" s="174"/>
      <c r="H22" s="174">
        <f>VALUE(100/100*(H6-H9)+H9)</f>
        <v>10585.65</v>
      </c>
      <c r="I22" s="175"/>
      <c r="J22" s="174">
        <f>VALUE(100/100*(J6-J9)+J9)</f>
        <v>10585.65</v>
      </c>
      <c r="K22" s="176"/>
      <c r="L22" s="174">
        <f>VALUE(100/100*(L6-L9)+L9)</f>
        <v>11311.6</v>
      </c>
      <c r="M22" s="174"/>
      <c r="N22" s="174">
        <f>VALUE(100/100*(N6-N9)+N9)</f>
        <v>11761</v>
      </c>
      <c r="O22" s="175"/>
      <c r="P22" s="174">
        <f>VALUE(100/100*(P6-P9)+P9)</f>
        <v>11710.3</v>
      </c>
      <c r="Q22" s="176"/>
      <c r="R22" s="174">
        <f>VALUE(100/100*(R6-R9)+R9)</f>
        <v>0</v>
      </c>
    </row>
    <row r="23" spans="1:18" ht="14.55" customHeight="1" x14ac:dyDescent="0.3">
      <c r="A23" s="175"/>
      <c r="B23" s="174"/>
      <c r="C23" s="175"/>
      <c r="D23" s="174"/>
      <c r="E23" s="176"/>
      <c r="F23" s="174"/>
      <c r="G23" s="174"/>
      <c r="H23" s="174"/>
      <c r="I23" s="175"/>
      <c r="J23" s="174"/>
      <c r="K23" s="176"/>
      <c r="L23" s="174"/>
      <c r="M23" s="174"/>
      <c r="N23" s="174"/>
      <c r="O23" s="175"/>
      <c r="P23" s="174"/>
      <c r="Q23" s="176"/>
      <c r="R23" s="174"/>
    </row>
    <row r="24" spans="1:18" ht="14.55" customHeight="1" x14ac:dyDescent="0.3">
      <c r="A24" s="177" t="s">
        <v>60</v>
      </c>
      <c r="B24" s="174"/>
      <c r="C24" s="175"/>
      <c r="D24" s="174"/>
      <c r="E24" s="176"/>
      <c r="F24" s="174"/>
      <c r="G24" s="174"/>
      <c r="H24" s="174"/>
      <c r="I24" s="175"/>
      <c r="J24" s="174"/>
      <c r="K24" s="176"/>
      <c r="L24" s="174"/>
      <c r="M24" s="174"/>
      <c r="N24" s="174"/>
      <c r="O24" s="175"/>
      <c r="P24" s="174"/>
      <c r="Q24" s="176"/>
      <c r="R24" s="174"/>
    </row>
    <row r="25" spans="1:18" ht="14.55" customHeight="1" x14ac:dyDescent="0.3">
      <c r="A25" s="178">
        <v>0.38200000000000001</v>
      </c>
      <c r="B25" s="189">
        <f>VALUE(B12-38.2/100*(B6-B9))</f>
        <v>11664.172</v>
      </c>
      <c r="C25" s="180"/>
      <c r="D25" s="179">
        <f>VALUE(D12-38.2/100*(D6-D9))</f>
        <v>10959.990900000001</v>
      </c>
      <c r="E25" s="179"/>
      <c r="F25" s="189">
        <f>VALUE(F12-38.2/100*(F6-F9))</f>
        <v>11688.6913</v>
      </c>
      <c r="G25" s="179"/>
      <c r="H25" s="179">
        <f>VALUE(H12-38.2/100*(H6-H9))</f>
        <v>11779.9301</v>
      </c>
      <c r="I25" s="180"/>
      <c r="J25" s="179">
        <f>VALUE(J12-38.2/100*(J6-J9))</f>
        <v>448.98370000000017</v>
      </c>
      <c r="K25" s="179"/>
      <c r="L25" s="181">
        <f>VALUE(L12-38.2/100*(L6-L9))</f>
        <v>11720.7708</v>
      </c>
      <c r="M25" s="179"/>
      <c r="N25" s="179">
        <f>VALUE(N12-38.2/100*(N6-N9))</f>
        <v>11633.2124</v>
      </c>
      <c r="O25" s="180"/>
      <c r="P25" s="179">
        <f>VALUE(P12-38.2/100*(P6-P9))</f>
        <v>11622.321599999999</v>
      </c>
      <c r="Q25" s="179"/>
      <c r="R25" s="179">
        <f>VALUE(R12-38.2/100*(R6-R9))</f>
        <v>0</v>
      </c>
    </row>
    <row r="26" spans="1:18" ht="14.55" customHeight="1" x14ac:dyDescent="0.3">
      <c r="A26" s="178">
        <v>0.5</v>
      </c>
      <c r="B26" s="189">
        <f>VALUE(B12-50/100*(B6-B9))</f>
        <v>12177</v>
      </c>
      <c r="C26" s="180"/>
      <c r="D26" s="179">
        <f>VALUE(D12-50/100*(D6-D9))</f>
        <v>11075.625</v>
      </c>
      <c r="E26" s="179"/>
      <c r="F26" s="189">
        <f>VALUE(F12-50/100*(F6-F9))</f>
        <v>11805.174999999999</v>
      </c>
      <c r="G26" s="179"/>
      <c r="H26" s="179">
        <f>VALUE(H12-50/100*(H6-H9))</f>
        <v>11893.275000000001</v>
      </c>
      <c r="I26" s="180"/>
      <c r="J26" s="179">
        <f>VALUE(J12-50/100*(J6-J9))</f>
        <v>587.67500000000018</v>
      </c>
      <c r="K26" s="179"/>
      <c r="L26" s="179">
        <f>VALUE(L12-50/100*(L6-L9))</f>
        <v>11773.8</v>
      </c>
      <c r="M26" s="179"/>
      <c r="N26" s="179">
        <f>VALUE(N12-50/100*(N6-N9))</f>
        <v>11609.4</v>
      </c>
      <c r="O26" s="180"/>
      <c r="P26" s="179">
        <f>VALUE(P12-50/100*(P6-P9))</f>
        <v>11603.3</v>
      </c>
      <c r="Q26" s="179"/>
      <c r="R26" s="179">
        <f>VALUE(R12-50/100*(R6-R9))</f>
        <v>0</v>
      </c>
    </row>
    <row r="27" spans="1:18" ht="14.55" customHeight="1" x14ac:dyDescent="0.3">
      <c r="A27" s="182">
        <v>0.61799999999999999</v>
      </c>
      <c r="B27" s="108">
        <f>VALUE(B12-61.8/100*(B6-B9))</f>
        <v>12689.828</v>
      </c>
      <c r="C27" s="184"/>
      <c r="D27" s="183">
        <f>VALUE(D12-61.8/100*(D6-D9))</f>
        <v>11191.259099999999</v>
      </c>
      <c r="E27" s="183"/>
      <c r="F27" s="108">
        <f>VALUE(F12-61.8/100*(F6-F9))</f>
        <v>11921.6587</v>
      </c>
      <c r="G27" s="183"/>
      <c r="H27" s="183">
        <f>VALUE(H12-61.8/100*(H6-H9))</f>
        <v>12006.619900000002</v>
      </c>
      <c r="I27" s="184"/>
      <c r="J27" s="108">
        <f>VALUE(J12-61.8/100*(J6-J9))</f>
        <v>726.36630000000025</v>
      </c>
      <c r="K27" s="183"/>
      <c r="L27" s="183">
        <f>VALUE(L12-61.8/100*(L6-L9))</f>
        <v>11826.8292</v>
      </c>
      <c r="M27" s="183"/>
      <c r="N27" s="108">
        <f>VALUE(N12-61.8/100*(N6-N9))</f>
        <v>11585.587599999999</v>
      </c>
      <c r="O27" s="184"/>
      <c r="P27" s="183">
        <f>VALUE(P12-61.8/100*(P6-P9))</f>
        <v>11584.278400000001</v>
      </c>
      <c r="Q27" s="183"/>
      <c r="R27" s="183">
        <f>VALUE(R12-61.8/100*(R6-R9))</f>
        <v>0</v>
      </c>
    </row>
    <row r="28" spans="1:18" ht="14.55" customHeight="1" x14ac:dyDescent="0.3">
      <c r="A28" s="173">
        <v>0.70699999999999996</v>
      </c>
      <c r="B28" s="174">
        <f>VALUE(B12-70.07/100*(B6-B9))</f>
        <v>13049.242200000001</v>
      </c>
      <c r="C28" s="175"/>
      <c r="D28" s="174">
        <f>VALUE(D12-70.07/100*(D6-D9))</f>
        <v>11272.300965</v>
      </c>
      <c r="E28" s="176"/>
      <c r="F28" s="174">
        <f>VALUE(F12-70.07/100*(F6-F9))</f>
        <v>12003.296005</v>
      </c>
      <c r="G28" s="174"/>
      <c r="H28" s="174">
        <f>VALUE(H12-70.07/100*(H6-H9))</f>
        <v>12086.057385</v>
      </c>
      <c r="I28" s="175"/>
      <c r="J28" s="174">
        <f>VALUE(J12-70.07/100*(J6-J9))</f>
        <v>823.56774500000006</v>
      </c>
      <c r="K28" s="176"/>
      <c r="L28" s="174">
        <f>VALUE(L12-70.07/100*(L6-L9))</f>
        <v>11863.99458</v>
      </c>
      <c r="M28" s="174"/>
      <c r="N28" s="174">
        <f>VALUE(N12-70.07/100*(N6-N9))</f>
        <v>11568.898740000001</v>
      </c>
      <c r="O28" s="175"/>
      <c r="P28" s="174">
        <f>VALUE(P12-70.07/100*(P6-P9))</f>
        <v>11570.94716</v>
      </c>
      <c r="Q28" s="176"/>
      <c r="R28" s="174">
        <f>VALUE(R12-70.07/100*(R6-R9))</f>
        <v>0</v>
      </c>
    </row>
    <row r="29" spans="1:18" ht="14.55" customHeight="1" x14ac:dyDescent="0.3">
      <c r="A29" s="178">
        <v>1</v>
      </c>
      <c r="B29" s="179">
        <f>VALUE(B12-100/100*(B6-B9))</f>
        <v>14350</v>
      </c>
      <c r="C29" s="180"/>
      <c r="D29" s="189">
        <f>VALUE(D12-100/100*(D6-D9))</f>
        <v>11565.6</v>
      </c>
      <c r="E29" s="179"/>
      <c r="F29" s="179">
        <f>VALUE(F12-100/100*(F6-F9))</f>
        <v>12298.75</v>
      </c>
      <c r="G29" s="179"/>
      <c r="H29" s="179">
        <f>VALUE(H12-100/100*(H6-H9))</f>
        <v>12373.550000000001</v>
      </c>
      <c r="I29" s="180"/>
      <c r="J29" s="189">
        <f>VALUE(J12-100/100*(J6-J9))</f>
        <v>1175.3500000000004</v>
      </c>
      <c r="K29" s="179"/>
      <c r="L29" s="179">
        <f>VALUE(L12-100/100*(L6-L9))</f>
        <v>11998.5</v>
      </c>
      <c r="M29" s="179"/>
      <c r="N29" s="179">
        <f>VALUE(N12-100/100*(N6-N9))</f>
        <v>11508.5</v>
      </c>
      <c r="O29" s="180"/>
      <c r="P29" s="189">
        <f>VALUE(P12-100/100*(P6-P9))</f>
        <v>11522.7</v>
      </c>
      <c r="Q29" s="179"/>
      <c r="R29" s="179">
        <f>VALUE(R12-100/100*(R6-R9))</f>
        <v>0</v>
      </c>
    </row>
    <row r="30" spans="1:18" ht="14.55" customHeight="1" x14ac:dyDescent="0.3">
      <c r="A30" s="185">
        <v>1.236</v>
      </c>
      <c r="B30" s="186">
        <f>VALUE(B12-123.6/100*(B6-B9))</f>
        <v>15375.655999999999</v>
      </c>
      <c r="C30" s="187"/>
      <c r="D30" s="190">
        <f>VALUE(D12-123.6/100*(D6-D9))</f>
        <v>11796.868200000001</v>
      </c>
      <c r="E30" s="186"/>
      <c r="F30" s="186">
        <f>VALUE(F12-123.6/100*(F6-F9))</f>
        <v>12531.7174</v>
      </c>
      <c r="G30" s="186"/>
      <c r="H30" s="186">
        <f>VALUE(H12-123.6/100*(H6-H9))</f>
        <v>12600.239800000001</v>
      </c>
      <c r="I30" s="187"/>
      <c r="J30" s="186">
        <f>VALUE(J12-123.6/100*(J6-J9))</f>
        <v>1452.7326000000005</v>
      </c>
      <c r="K30" s="186"/>
      <c r="L30" s="186">
        <f>VALUE(L12-123.6/100*(L6-L9))</f>
        <v>12104.5584</v>
      </c>
      <c r="M30" s="186"/>
      <c r="N30" s="186">
        <f>VALUE(N12-123.6/100*(N6-N9))</f>
        <v>11460.8752</v>
      </c>
      <c r="O30" s="187"/>
      <c r="P30" s="190">
        <f>VALUE(P12-123.6/100*(P6-P9))</f>
        <v>11484.656800000001</v>
      </c>
      <c r="Q30" s="186"/>
      <c r="R30" s="186">
        <f>VALUE(R12-123.6/100*(R6-R9))</f>
        <v>0</v>
      </c>
    </row>
    <row r="31" spans="1:18" ht="14.55" customHeight="1" x14ac:dyDescent="0.3">
      <c r="A31" s="173">
        <v>1.3819999999999999</v>
      </c>
      <c r="B31" s="174">
        <f>VALUE(B12-138.2/100*(B6-B9))</f>
        <v>16010.171999999999</v>
      </c>
      <c r="C31" s="175"/>
      <c r="D31" s="174">
        <f>VALUE(D12-138.2/100*(D6-D9))</f>
        <v>11939.940900000001</v>
      </c>
      <c r="E31" s="176"/>
      <c r="F31" s="174">
        <f>VALUE(F12-138.2/100*(F6-F9))</f>
        <v>12675.8413</v>
      </c>
      <c r="G31" s="174"/>
      <c r="H31" s="174">
        <f>VALUE(H12-138.2/100*(H6-H9))</f>
        <v>12740.480100000001</v>
      </c>
      <c r="I31" s="175"/>
      <c r="J31" s="174">
        <f>VALUE(J12-138.2/100*(J6-J9))</f>
        <v>1624.3337000000004</v>
      </c>
      <c r="K31" s="176"/>
      <c r="L31" s="174">
        <f>VALUE(L12-138.2/100*(L6-L9))</f>
        <v>12170.1708</v>
      </c>
      <c r="M31" s="174"/>
      <c r="N31" s="174">
        <f>VALUE(N12-138.2/100*(N6-N9))</f>
        <v>11431.412400000001</v>
      </c>
      <c r="O31" s="175"/>
      <c r="P31" s="174">
        <f>VALUE(P12-138.2/100*(P6-P9))</f>
        <v>11461.1216</v>
      </c>
      <c r="Q31" s="176"/>
      <c r="R31" s="174">
        <f>VALUE(R12-138.2/100*(R6-R9))</f>
        <v>0</v>
      </c>
    </row>
    <row r="32" spans="1:18" ht="14.55" customHeight="1" x14ac:dyDescent="0.3">
      <c r="A32" s="173">
        <v>1.5</v>
      </c>
      <c r="B32" s="174">
        <f>VALUE(B12-150/100*(B6-B9))</f>
        <v>16523</v>
      </c>
      <c r="C32" s="175"/>
      <c r="D32" s="215">
        <f>VALUE(D12-150/100*(D6-D9))</f>
        <v>12055.575000000001</v>
      </c>
      <c r="E32" s="176"/>
      <c r="F32" s="174">
        <f>VALUE(F12-150/100*(F6-F9))</f>
        <v>12792.325000000001</v>
      </c>
      <c r="G32" s="174"/>
      <c r="H32" s="174">
        <f>VALUE(H12-150/100*(H6-H9))</f>
        <v>12853.825000000001</v>
      </c>
      <c r="I32" s="175"/>
      <c r="J32" s="174">
        <f>VALUE(J12-150/100*(J6-J9))</f>
        <v>1763.0250000000005</v>
      </c>
      <c r="K32" s="176"/>
      <c r="L32" s="174">
        <f>VALUE(L12-150/100*(L6-L9))</f>
        <v>12223.2</v>
      </c>
      <c r="M32" s="174"/>
      <c r="N32" s="174">
        <f>VALUE(N12-150/100*(N6-N9))</f>
        <v>11407.6</v>
      </c>
      <c r="O32" s="175"/>
      <c r="P32" s="174">
        <f>VALUE(P12-150/100*(P6-P9))</f>
        <v>11442.100000000002</v>
      </c>
      <c r="Q32" s="176"/>
      <c r="R32" s="174">
        <f>VALUE(R12-150/100*(R6-R9))</f>
        <v>0</v>
      </c>
    </row>
    <row r="33" spans="1:18" ht="14.55" customHeight="1" x14ac:dyDescent="0.3">
      <c r="A33" s="182">
        <v>1.6180000000000001</v>
      </c>
      <c r="B33" s="183">
        <f>VALUE(B12-161.8/100*(B6-B9))</f>
        <v>17035.828000000001</v>
      </c>
      <c r="C33" s="184"/>
      <c r="D33" s="108">
        <f>VALUE(D12-161.8/100*(D6-D9))</f>
        <v>12171.2091</v>
      </c>
      <c r="E33" s="183"/>
      <c r="F33" s="183">
        <f>VALUE(F12-161.8/100*(F6-F9))</f>
        <v>12908.8087</v>
      </c>
      <c r="G33" s="183"/>
      <c r="H33" s="108">
        <f>VALUE(H12-161.8/100*(H6-H9))</f>
        <v>12967.169900000003</v>
      </c>
      <c r="I33" s="184"/>
      <c r="J33" s="183">
        <f>VALUE(J12-161.8/100*(J6-J9))</f>
        <v>1901.7163000000007</v>
      </c>
      <c r="K33" s="183"/>
      <c r="L33" s="183">
        <f>VALUE(L12-161.8/100*(L6-L9))</f>
        <v>12276.2292</v>
      </c>
      <c r="M33" s="183"/>
      <c r="N33" s="183">
        <f>VALUE(N12-161.8/100*(N6-N9))</f>
        <v>11383.7876</v>
      </c>
      <c r="O33" s="184"/>
      <c r="P33" s="183">
        <f>VALUE(P12-161.8/100*(P6-P9))</f>
        <v>11423.078400000002</v>
      </c>
      <c r="Q33" s="183"/>
      <c r="R33" s="183">
        <f>VALUE(R12-161.8/100*(R6-R9))</f>
        <v>0</v>
      </c>
    </row>
    <row r="34" spans="1:18" ht="14.55" customHeight="1" x14ac:dyDescent="0.3">
      <c r="A34" s="173">
        <v>1.7070000000000001</v>
      </c>
      <c r="B34" s="174">
        <f>VALUE(B12-170.07/100*(B6-B9))</f>
        <v>17395.242200000001</v>
      </c>
      <c r="C34" s="175"/>
      <c r="D34" s="174">
        <f>VALUE(D12-170.07/100*(D6-D9))</f>
        <v>12252.250965000001</v>
      </c>
      <c r="E34" s="176"/>
      <c r="F34" s="174">
        <f>VALUE(F12-170.07/100*(F6-F9))</f>
        <v>12990.446005</v>
      </c>
      <c r="G34" s="174"/>
      <c r="H34" s="174">
        <f>VALUE(H12-170.07/100*(H6-H9))</f>
        <v>13046.607385000001</v>
      </c>
      <c r="I34" s="175"/>
      <c r="J34" s="174">
        <f>VALUE(J12-170.07/100*(J6-J9))</f>
        <v>1998.9177450000004</v>
      </c>
      <c r="K34" s="176"/>
      <c r="L34" s="174">
        <f>VALUE(L12-170.07/100*(L6-L9))</f>
        <v>12313.39458</v>
      </c>
      <c r="M34" s="174"/>
      <c r="N34" s="174">
        <f>VALUE(N12-170.07/100*(N6-N9))</f>
        <v>11367.098740000001</v>
      </c>
      <c r="O34" s="175"/>
      <c r="P34" s="174">
        <f>VALUE(P12-170.07/100*(P6-P9))</f>
        <v>11409.747160000001</v>
      </c>
      <c r="Q34" s="176"/>
      <c r="R34" s="174">
        <f>VALUE(R12-170.07/100*(R6-R9))</f>
        <v>0</v>
      </c>
    </row>
    <row r="35" spans="1:18" ht="14.55" customHeight="1" x14ac:dyDescent="0.3">
      <c r="A35" s="178">
        <v>2</v>
      </c>
      <c r="B35" s="179">
        <f>VALUE(B12-200/100*(B6-B9))</f>
        <v>18696</v>
      </c>
      <c r="C35" s="180"/>
      <c r="D35" s="179">
        <f>VALUE(D12-200/100*(D6-D9))</f>
        <v>12545.550000000001</v>
      </c>
      <c r="E35" s="179"/>
      <c r="F35" s="179">
        <f>VALUE(F12-200/100*(F6-F9))</f>
        <v>13285.9</v>
      </c>
      <c r="G35" s="179"/>
      <c r="H35" s="179">
        <f>VALUE(H12-200/100*(H6-H9))</f>
        <v>13334.100000000002</v>
      </c>
      <c r="I35" s="180"/>
      <c r="J35" s="179">
        <f>VALUE(J12-200/100*(J6-J9))</f>
        <v>2350.7000000000007</v>
      </c>
      <c r="K35" s="179"/>
      <c r="L35" s="179">
        <f>VALUE(L12-200/100*(L6-L9))</f>
        <v>12447.9</v>
      </c>
      <c r="M35" s="179"/>
      <c r="N35" s="179">
        <f>VALUE(N12-200/100*(N6-N9))</f>
        <v>11306.7</v>
      </c>
      <c r="O35" s="180"/>
      <c r="P35" s="179">
        <f>VALUE(P12-200/100*(P6-P9))</f>
        <v>11361.500000000002</v>
      </c>
      <c r="Q35" s="179"/>
      <c r="R35" s="179">
        <f>VALUE(R12-200/100*(R6-R9))</f>
        <v>0</v>
      </c>
    </row>
    <row r="36" spans="1:18" ht="14.55" customHeight="1" x14ac:dyDescent="0.3">
      <c r="A36" s="173">
        <v>2.2360000000000002</v>
      </c>
      <c r="B36" s="174">
        <f>VALUE(B12-223.6/100*(B6-B9))</f>
        <v>19721.655999999999</v>
      </c>
      <c r="C36" s="175"/>
      <c r="D36" s="174">
        <f>VALUE(D12-223.6/100*(D6-D9))</f>
        <v>12776.818200000002</v>
      </c>
      <c r="E36" s="176"/>
      <c r="F36" s="174">
        <f>VALUE(F12-223.6/100*(F6-F9))</f>
        <v>13518.867399999999</v>
      </c>
      <c r="G36" s="174"/>
      <c r="H36" s="174">
        <f>VALUE(H12-223.6/100*(H6-H9))</f>
        <v>13560.789800000002</v>
      </c>
      <c r="I36" s="175"/>
      <c r="J36" s="174">
        <f>VALUE(J12-223.6/100*(J6-J9))</f>
        <v>2628.0826000000006</v>
      </c>
      <c r="K36" s="176"/>
      <c r="L36" s="174">
        <f>VALUE(L12-223.6/100*(L6-L9))</f>
        <v>12553.9584</v>
      </c>
      <c r="M36" s="174"/>
      <c r="N36" s="174">
        <f>VALUE(N12-223.6/100*(N6-N9))</f>
        <v>11259.075200000001</v>
      </c>
      <c r="O36" s="175"/>
      <c r="P36" s="174">
        <f>VALUE(P12-223.6/100*(P6-P9))</f>
        <v>11323.456800000002</v>
      </c>
      <c r="Q36" s="176"/>
      <c r="R36" s="174">
        <f>VALUE(R12-223.6/100*(R6-R9))</f>
        <v>0</v>
      </c>
    </row>
    <row r="37" spans="1:18" ht="14.55" customHeight="1" x14ac:dyDescent="0.3">
      <c r="A37" s="178">
        <v>2.3820000000000001</v>
      </c>
      <c r="B37" s="179">
        <f>VALUE(B12-238.2/100*(B6-B9))</f>
        <v>20356.171999999999</v>
      </c>
      <c r="C37" s="180"/>
      <c r="D37" s="179">
        <f>VALUE(D12-238.2/100*(D6-D9))</f>
        <v>12919.890900000002</v>
      </c>
      <c r="E37" s="179"/>
      <c r="F37" s="179">
        <f>VALUE(F12-238.2/100*(F6-F9))</f>
        <v>13662.9913</v>
      </c>
      <c r="G37" s="179"/>
      <c r="H37" s="179">
        <f>VALUE(H12-238.2/100*(H6-H9))</f>
        <v>13701.030100000002</v>
      </c>
      <c r="I37" s="180"/>
      <c r="J37" s="179">
        <f>VALUE(J12-238.2/100*(J6-J9))</f>
        <v>2799.6837000000005</v>
      </c>
      <c r="K37" s="179"/>
      <c r="L37" s="179">
        <f>VALUE(L12-238.2/100*(L6-L9))</f>
        <v>12619.5708</v>
      </c>
      <c r="M37" s="179"/>
      <c r="N37" s="179">
        <f>VALUE(N12-238.2/100*(N6-N9))</f>
        <v>11229.612400000002</v>
      </c>
      <c r="O37" s="180"/>
      <c r="P37" s="179">
        <f>VALUE(P12-238.2/100*(P6-P9))</f>
        <v>11299.921600000001</v>
      </c>
      <c r="Q37" s="179"/>
      <c r="R37" s="179">
        <f>VALUE(R12-238.2/100*(R6-R9))</f>
        <v>0</v>
      </c>
    </row>
    <row r="38" spans="1:18" ht="14.55" customHeight="1" x14ac:dyDescent="0.3">
      <c r="A38" s="178">
        <v>2.6179999999999999</v>
      </c>
      <c r="B38" s="179">
        <f>VALUE(B12-261.8/100*(B6-B9))</f>
        <v>21381.828000000001</v>
      </c>
      <c r="C38" s="180"/>
      <c r="D38" s="179">
        <f>VALUE(D12-261.8/100*(D6-D9))</f>
        <v>13151.159100000001</v>
      </c>
      <c r="E38" s="179"/>
      <c r="F38" s="179">
        <f>VALUE(F12-261.8/100*(F6-F9))</f>
        <v>13895.958699999999</v>
      </c>
      <c r="G38" s="179"/>
      <c r="H38" s="179">
        <f>VALUE(H12-261.8/100*(H6-H9))</f>
        <v>13927.719900000004</v>
      </c>
      <c r="I38" s="180"/>
      <c r="J38" s="179">
        <f>VALUE(J12-261.8/100*(J6-J9))</f>
        <v>3077.0663000000013</v>
      </c>
      <c r="K38" s="179"/>
      <c r="L38" s="179">
        <f>VALUE(L12-261.8/100*(L6-L9))</f>
        <v>12725.629199999999</v>
      </c>
      <c r="M38" s="179"/>
      <c r="N38" s="179">
        <f>VALUE(N12-261.8/100*(N6-N9))</f>
        <v>11181.9876</v>
      </c>
      <c r="O38" s="180"/>
      <c r="P38" s="179">
        <f>VALUE(P12-261.8/100*(P6-P9))</f>
        <v>11261.878400000003</v>
      </c>
      <c r="Q38" s="179"/>
      <c r="R38" s="179">
        <f>VALUE(R12-261.8/100*(R6-R9))</f>
        <v>0</v>
      </c>
    </row>
    <row r="39" spans="1:18" ht="14.55" customHeight="1" x14ac:dyDescent="0.3">
      <c r="A39" s="178">
        <v>3</v>
      </c>
      <c r="B39" s="179">
        <f>VALUE(B12-300/100*(B6-B9))</f>
        <v>23042</v>
      </c>
      <c r="C39" s="180"/>
      <c r="D39" s="179">
        <f>VALUE(D12-300/100*(D6-D9))</f>
        <v>13525.500000000002</v>
      </c>
      <c r="E39" s="179"/>
      <c r="F39" s="179">
        <f>VALUE(F12-300/100*(F6-F9))</f>
        <v>14273.05</v>
      </c>
      <c r="G39" s="179"/>
      <c r="H39" s="179">
        <f>VALUE(H12-300/100*(H6-H9))</f>
        <v>14294.650000000003</v>
      </c>
      <c r="I39" s="180"/>
      <c r="J39" s="179">
        <f>VALUE(J12-300/100*(J6-J9))</f>
        <v>3526.0500000000011</v>
      </c>
      <c r="K39" s="179"/>
      <c r="L39" s="179">
        <f>VALUE(L12-300/100*(L6-L9))</f>
        <v>12897.3</v>
      </c>
      <c r="M39" s="179"/>
      <c r="N39" s="179">
        <f>VALUE(N12-300/100*(N6-N9))</f>
        <v>11104.900000000001</v>
      </c>
      <c r="O39" s="180"/>
      <c r="P39" s="179">
        <f>VALUE(P12-300/100*(P6-P9))</f>
        <v>11200.300000000003</v>
      </c>
      <c r="Q39" s="179"/>
      <c r="R39" s="179">
        <f>VALUE(R12-300/100*(R6-R9))</f>
        <v>0</v>
      </c>
    </row>
    <row r="40" spans="1:18" ht="14.55" customHeight="1" x14ac:dyDescent="0.3">
      <c r="A40" s="173">
        <v>3.2360000000000002</v>
      </c>
      <c r="B40" s="174">
        <f>VALUE(B12-323.6/100*(B6-B9))</f>
        <v>24067.656000000003</v>
      </c>
      <c r="C40" s="175"/>
      <c r="D40" s="174">
        <f>VALUE(D12-323.6/100*(D6-D9))</f>
        <v>13756.768200000002</v>
      </c>
      <c r="E40" s="176"/>
      <c r="F40" s="174">
        <f>VALUE(F12-323.6/100*(F6-F9))</f>
        <v>14506.017399999999</v>
      </c>
      <c r="G40" s="174"/>
      <c r="H40" s="174">
        <f>VALUE(H12-323.6/100*(H6-H9))</f>
        <v>14521.339800000003</v>
      </c>
      <c r="I40" s="175"/>
      <c r="J40" s="174">
        <f>VALUE(J12-323.6/100*(J6-J9))</f>
        <v>3803.4326000000015</v>
      </c>
      <c r="K40" s="176"/>
      <c r="L40" s="174">
        <f>VALUE(L12-323.6/100*(L6-L9))</f>
        <v>13003.358399999999</v>
      </c>
      <c r="M40" s="174"/>
      <c r="N40" s="174">
        <f>VALUE(N12-323.6/100*(N6-N9))</f>
        <v>11057.275200000002</v>
      </c>
      <c r="O40" s="175"/>
      <c r="P40" s="174">
        <f>VALUE(P12-323.6/100*(P6-P9))</f>
        <v>11162.256800000003</v>
      </c>
      <c r="Q40" s="176"/>
      <c r="R40" s="174">
        <f>VALUE(R12-323.6/100*(R6-R9))</f>
        <v>0</v>
      </c>
    </row>
    <row r="41" spans="1:18" ht="14.55" customHeight="1" x14ac:dyDescent="0.3">
      <c r="A41" s="178">
        <v>3.3820000000000001</v>
      </c>
      <c r="B41" s="179">
        <f>VALUE(B12-338.2/100*(B6-B9))</f>
        <v>24702.171999999999</v>
      </c>
      <c r="C41" s="180"/>
      <c r="D41" s="179">
        <f>VALUE(D12-338.2/100*(D6-D9))</f>
        <v>13899.840900000003</v>
      </c>
      <c r="E41" s="179"/>
      <c r="F41" s="179">
        <f>VALUE(F12-338.2/100*(F6-F9))</f>
        <v>14650.141299999999</v>
      </c>
      <c r="G41" s="179"/>
      <c r="H41" s="179">
        <f>VALUE(H12-338.2/100*(H6-H9))</f>
        <v>14661.580100000003</v>
      </c>
      <c r="I41" s="180"/>
      <c r="J41" s="179">
        <f>VALUE(J12-338.2/100*(J6-J9))</f>
        <v>3975.0337000000009</v>
      </c>
      <c r="K41" s="179"/>
      <c r="L41" s="179">
        <f>VALUE(L12-338.2/100*(L6-L9))</f>
        <v>13068.970799999999</v>
      </c>
      <c r="M41" s="179"/>
      <c r="N41" s="179">
        <f>VALUE(N12-338.2/100*(N6-N9))</f>
        <v>11027.812400000003</v>
      </c>
      <c r="O41" s="180"/>
      <c r="P41" s="179">
        <f>VALUE(P12-338.2/100*(P6-P9))</f>
        <v>11138.721600000003</v>
      </c>
      <c r="Q41" s="179"/>
      <c r="R41" s="179">
        <f>VALUE(R12-338.2/100*(R6-R9))</f>
        <v>0</v>
      </c>
    </row>
    <row r="42" spans="1:18" ht="14.55" customHeight="1" x14ac:dyDescent="0.3">
      <c r="A42" s="178">
        <v>3.6179999999999999</v>
      </c>
      <c r="B42" s="179">
        <f>VALUE(B12-361.8/100*(B6-B9))</f>
        <v>25727.828000000001</v>
      </c>
      <c r="C42" s="180"/>
      <c r="D42" s="179">
        <f>VALUE(D12-361.8/100*(D6-D9))</f>
        <v>14131.109100000001</v>
      </c>
      <c r="E42" s="179"/>
      <c r="F42" s="179">
        <f>VALUE(F12-361.8/100*(F6-F9))</f>
        <v>14883.108699999999</v>
      </c>
      <c r="G42" s="179"/>
      <c r="H42" s="179">
        <f>VALUE(H12-361.8/100*(H6-H9))</f>
        <v>14888.269900000005</v>
      </c>
      <c r="I42" s="180"/>
      <c r="J42" s="179">
        <f>VALUE(J12-361.8/100*(J6-J9))</f>
        <v>4252.4163000000017</v>
      </c>
      <c r="K42" s="179"/>
      <c r="L42" s="179">
        <f>VALUE(L12-361.8/100*(L6-L9))</f>
        <v>13175.029199999999</v>
      </c>
      <c r="M42" s="179"/>
      <c r="N42" s="179">
        <f>VALUE(N12-361.8/100*(N6-N9))</f>
        <v>10980.187600000001</v>
      </c>
      <c r="O42" s="180"/>
      <c r="P42" s="179">
        <f>VALUE(P12-361.8/100*(P6-P9))</f>
        <v>11100.678400000004</v>
      </c>
      <c r="Q42" s="179"/>
      <c r="R42" s="179">
        <f>VALUE(R12-361.8/100*(R6-R9))</f>
        <v>0</v>
      </c>
    </row>
    <row r="43" spans="1:18" ht="14.55" customHeight="1" x14ac:dyDescent="0.3">
      <c r="A43" s="178">
        <v>4</v>
      </c>
      <c r="B43" s="179">
        <f>VALUE(B12-400/100*(B6-B9))</f>
        <v>27388</v>
      </c>
      <c r="C43" s="180"/>
      <c r="D43" s="179">
        <f>VALUE(D12-400/100*(D6-D9))</f>
        <v>14505.450000000003</v>
      </c>
      <c r="E43" s="179"/>
      <c r="F43" s="179">
        <f>VALUE(F12-400/100*(F6-F9))</f>
        <v>15260.199999999999</v>
      </c>
      <c r="G43" s="179"/>
      <c r="H43" s="179">
        <f>VALUE(H12-400/100*(H6-H9))</f>
        <v>15255.200000000004</v>
      </c>
      <c r="I43" s="180"/>
      <c r="J43" s="179">
        <f>VALUE(J12-400/100*(J6-J9))</f>
        <v>4701.4000000000015</v>
      </c>
      <c r="K43" s="179"/>
      <c r="L43" s="179">
        <f>VALUE(L12-400/100*(L6-L9))</f>
        <v>13346.699999999999</v>
      </c>
      <c r="M43" s="179"/>
      <c r="N43" s="179">
        <f>VALUE(N12-400/100*(N6-N9))</f>
        <v>10903.100000000002</v>
      </c>
      <c r="O43" s="180"/>
      <c r="P43" s="179">
        <f>VALUE(P12-400/100*(P6-P9))</f>
        <v>11039.100000000004</v>
      </c>
      <c r="Q43" s="179"/>
      <c r="R43" s="179">
        <f>VALUE(R12-400/100*(R6-R9))</f>
        <v>0</v>
      </c>
    </row>
    <row r="44" spans="1:18" ht="14.55" customHeight="1" x14ac:dyDescent="0.3">
      <c r="A44" s="173">
        <v>4.2359999999999998</v>
      </c>
      <c r="B44" s="174">
        <f>VALUE(B12-423.6/100*(B6-B9))</f>
        <v>28413.656000000003</v>
      </c>
      <c r="C44" s="175"/>
      <c r="D44" s="174">
        <f>VALUE(D12-423.6/100*(D6-D9))</f>
        <v>14736.718200000003</v>
      </c>
      <c r="E44" s="176"/>
      <c r="F44" s="174">
        <f>VALUE(F12-423.6/100*(F6-F9))</f>
        <v>15493.167399999998</v>
      </c>
      <c r="G44" s="174"/>
      <c r="H44" s="174">
        <f>VALUE(H12-423.6/100*(H6-H9))</f>
        <v>15481.889800000004</v>
      </c>
      <c r="I44" s="175"/>
      <c r="J44" s="174">
        <f>VALUE(J12-423.6/100*(J6-J9))</f>
        <v>4978.7826000000023</v>
      </c>
      <c r="K44" s="176"/>
      <c r="L44" s="174">
        <f>VALUE(L12-423.6/100*(L6-L9))</f>
        <v>13452.758399999999</v>
      </c>
      <c r="M44" s="174"/>
      <c r="N44" s="174">
        <f>VALUE(N12-423.6/100*(N6-N9))</f>
        <v>10855.475200000003</v>
      </c>
      <c r="O44" s="175"/>
      <c r="P44" s="174">
        <f>VALUE(P12-423.6/100*(P6-P9))</f>
        <v>11001.056800000004</v>
      </c>
      <c r="Q44" s="176"/>
      <c r="R44" s="174">
        <f>VALUE(R12-423.6/100*(R6-R9))</f>
        <v>0</v>
      </c>
    </row>
    <row r="45" spans="1:18" ht="14.55" customHeight="1" x14ac:dyDescent="0.3">
      <c r="A45" s="173">
        <v>4.3819999999999997</v>
      </c>
      <c r="B45" s="174">
        <f>VALUE(B12-438.2/100*(B6-B9))</f>
        <v>29048.171999999999</v>
      </c>
      <c r="C45" s="175"/>
      <c r="D45" s="174">
        <f>VALUE(D12-438.2/100*(D6-D9))</f>
        <v>14879.790900000004</v>
      </c>
      <c r="E45" s="176"/>
      <c r="F45" s="174">
        <f>VALUE(F12-438.2/100*(F6-F9))</f>
        <v>15637.291299999997</v>
      </c>
      <c r="G45" s="174"/>
      <c r="H45" s="174">
        <f>VALUE(H12-438.2/100*(H6-H9))</f>
        <v>15622.130100000006</v>
      </c>
      <c r="I45" s="175"/>
      <c r="J45" s="174">
        <f>VALUE(J12-438.2/100*(J6-J9))</f>
        <v>5150.3837000000012</v>
      </c>
      <c r="K45" s="176"/>
      <c r="L45" s="174">
        <f>VALUE(L12-438.2/100*(L6-L9))</f>
        <v>13518.370799999999</v>
      </c>
      <c r="M45" s="174"/>
      <c r="N45" s="174">
        <f>VALUE(N12-438.2/100*(N6-N9))</f>
        <v>10826.012400000003</v>
      </c>
      <c r="O45" s="175"/>
      <c r="P45" s="174">
        <f>VALUE(P12-438.2/100*(P6-P9))</f>
        <v>10977.521600000004</v>
      </c>
      <c r="Q45" s="176"/>
      <c r="R45" s="174">
        <f>VALUE(R12-438.2/100*(R6-R9))</f>
        <v>0</v>
      </c>
    </row>
    <row r="46" spans="1:18" ht="14.55" customHeight="1" x14ac:dyDescent="0.3">
      <c r="A46" s="173">
        <v>4.6180000000000003</v>
      </c>
      <c r="B46" s="174">
        <f>VALUE(B12-461.8/100*(B6-B9))</f>
        <v>30073.828000000001</v>
      </c>
      <c r="C46" s="175"/>
      <c r="D46" s="174">
        <f>VALUE(D12-461.8/100*(D6-D9))</f>
        <v>15111.059100000002</v>
      </c>
      <c r="E46" s="176"/>
      <c r="F46" s="174">
        <f>VALUE(F12-461.8/100*(F6-F9))</f>
        <v>15870.258699999998</v>
      </c>
      <c r="G46" s="174"/>
      <c r="H46" s="174">
        <f>VALUE(H12-461.8/100*(H6-H9))</f>
        <v>15848.819900000006</v>
      </c>
      <c r="I46" s="175"/>
      <c r="J46" s="174">
        <f>VALUE(J12-461.8/100*(J6-J9))</f>
        <v>5427.766300000002</v>
      </c>
      <c r="K46" s="176"/>
      <c r="L46" s="174">
        <f>VALUE(L12-461.8/100*(L6-L9))</f>
        <v>13624.429199999999</v>
      </c>
      <c r="M46" s="174"/>
      <c r="N46" s="174">
        <f>VALUE(N12-461.8/100*(N6-N9))</f>
        <v>10778.387600000002</v>
      </c>
      <c r="O46" s="175"/>
      <c r="P46" s="174">
        <f>VALUE(P12-461.8/100*(P6-P9))</f>
        <v>10939.478400000005</v>
      </c>
      <c r="Q46" s="176"/>
      <c r="R46" s="174">
        <f>VALUE(R12-461.8/100*(R6-R9))</f>
        <v>0</v>
      </c>
    </row>
    <row r="47" spans="1:18" ht="14.55" customHeight="1" x14ac:dyDescent="0.3">
      <c r="A47" s="173">
        <v>5</v>
      </c>
      <c r="B47" s="174">
        <f>VALUE(B12-500/100*(B6-B9))</f>
        <v>31734</v>
      </c>
      <c r="C47" s="175"/>
      <c r="D47" s="174">
        <f>VALUE(D12-500/100*(D6-D9))</f>
        <v>15485.400000000003</v>
      </c>
      <c r="E47" s="176"/>
      <c r="F47" s="174">
        <f>VALUE(F12-500/100*(F6-F9))</f>
        <v>16247.349999999999</v>
      </c>
      <c r="G47" s="174"/>
      <c r="H47" s="174">
        <f>VALUE(H12-500/100*(H6-H9))</f>
        <v>16215.750000000005</v>
      </c>
      <c r="I47" s="175"/>
      <c r="J47" s="174">
        <f>VALUE(J12-500/100*(J6-J9))</f>
        <v>5876.7500000000018</v>
      </c>
      <c r="K47" s="176"/>
      <c r="L47" s="174">
        <f>VALUE(L12-500/100*(L6-L9))</f>
        <v>13796.099999999999</v>
      </c>
      <c r="M47" s="174"/>
      <c r="N47" s="174">
        <f>VALUE(N12-500/100*(N6-N9))</f>
        <v>10701.300000000003</v>
      </c>
      <c r="O47" s="175"/>
      <c r="P47" s="174">
        <f>VALUE(P12-500/100*(P6-P9))</f>
        <v>10877.900000000005</v>
      </c>
      <c r="Q47" s="176"/>
      <c r="R47" s="174">
        <f>VALUE(R12-500/100*(R6-R9))</f>
        <v>0</v>
      </c>
    </row>
    <row r="48" spans="1:18" ht="14.55" customHeight="1" x14ac:dyDescent="0.3">
      <c r="A48" s="173">
        <v>5.2359999999999998</v>
      </c>
      <c r="B48" s="174">
        <f>VALUE(B12-523.6/100*(B6-B9))</f>
        <v>32759.656000000003</v>
      </c>
      <c r="C48" s="175"/>
      <c r="D48" s="174">
        <f>VALUE(D12-523.6/100*(D6-D9))</f>
        <v>15716.668200000004</v>
      </c>
      <c r="E48" s="176"/>
      <c r="F48" s="174">
        <f>VALUE(F12-523.6/100*(F6-F9))</f>
        <v>16480.3174</v>
      </c>
      <c r="G48" s="174"/>
      <c r="H48" s="174">
        <f>VALUE(H12-523.6/100*(H6-H9))</f>
        <v>16442.439800000007</v>
      </c>
      <c r="I48" s="175"/>
      <c r="J48" s="174">
        <f>VALUE(J12-523.6/100*(J6-J9))</f>
        <v>6154.1326000000026</v>
      </c>
      <c r="K48" s="176"/>
      <c r="L48" s="174">
        <f>VALUE(L12-523.6/100*(L6-L9))</f>
        <v>13902.158399999998</v>
      </c>
      <c r="M48" s="174"/>
      <c r="N48" s="174">
        <f>VALUE(N12-523.6/100*(N6-N9))</f>
        <v>10653.675200000003</v>
      </c>
      <c r="O48" s="175"/>
      <c r="P48" s="174">
        <f>VALUE(P12-523.6/100*(P6-P9))</f>
        <v>10839.856800000005</v>
      </c>
      <c r="Q48" s="176"/>
      <c r="R48" s="174">
        <f>VALUE(R12-523.6/100*(R6-R9))</f>
        <v>0</v>
      </c>
    </row>
    <row r="49" spans="1:18" ht="14.55" customHeight="1" x14ac:dyDescent="0.3">
      <c r="A49" s="173">
        <v>5.3819999999999997</v>
      </c>
      <c r="B49" s="174">
        <f>VALUE(B12-538.2/100*(B6-B9))</f>
        <v>33394.172000000006</v>
      </c>
      <c r="C49" s="175"/>
      <c r="D49" s="174">
        <f>VALUE(D12-538.2/100*(D6-D9))</f>
        <v>15859.740900000004</v>
      </c>
      <c r="E49" s="176"/>
      <c r="F49" s="174">
        <f>VALUE(F12-538.2/100*(F6-F9))</f>
        <v>16624.441299999999</v>
      </c>
      <c r="G49" s="174"/>
      <c r="H49" s="174">
        <f>VALUE(H12-538.2/100*(H6-H9))</f>
        <v>16582.680100000005</v>
      </c>
      <c r="I49" s="175"/>
      <c r="J49" s="174">
        <f>VALUE(J12-538.2/100*(J6-J9))</f>
        <v>6325.7337000000025</v>
      </c>
      <c r="K49" s="176"/>
      <c r="L49" s="174">
        <f>VALUE(L12-538.2/100*(L6-L9))</f>
        <v>13967.770799999998</v>
      </c>
      <c r="M49" s="174"/>
      <c r="N49" s="174">
        <f>VALUE(N12-538.2/100*(N6-N9))</f>
        <v>10624.212400000004</v>
      </c>
      <c r="O49" s="175"/>
      <c r="P49" s="174">
        <f>VALUE(P12-538.2/100*(P6-P9))</f>
        <v>10816.321600000005</v>
      </c>
      <c r="Q49" s="176"/>
      <c r="R49" s="174">
        <f>VALUE(R12-538.2/100*(R6-R9))</f>
        <v>0</v>
      </c>
    </row>
    <row r="50" spans="1:18" ht="14.55" customHeight="1" x14ac:dyDescent="0.3">
      <c r="A50" s="173">
        <v>5.6180000000000003</v>
      </c>
      <c r="B50" s="174">
        <f>VALUE(B12-561.8/100*(B6-B9))</f>
        <v>34419.827999999994</v>
      </c>
      <c r="C50" s="175"/>
      <c r="D50" s="174">
        <f>VALUE(D12-561.8/100*(D6-D9))</f>
        <v>16091.009100000003</v>
      </c>
      <c r="E50" s="176"/>
      <c r="F50" s="174">
        <f>VALUE(F12-561.8/100*(F6-F9))</f>
        <v>16857.4087</v>
      </c>
      <c r="G50" s="174"/>
      <c r="H50" s="174">
        <f>VALUE(H12-561.8/100*(H6-H9))</f>
        <v>16809.369900000005</v>
      </c>
      <c r="I50" s="175"/>
      <c r="J50" s="174">
        <f>VALUE(J12-561.8/100*(J6-J9))</f>
        <v>6603.1163000000015</v>
      </c>
      <c r="K50" s="176"/>
      <c r="L50" s="174">
        <f>VALUE(L12-561.8/100*(L6-L9))</f>
        <v>14073.829199999998</v>
      </c>
      <c r="M50" s="174"/>
      <c r="N50" s="174">
        <f>VALUE(N12-561.8/100*(N6-N9))</f>
        <v>10576.587600000003</v>
      </c>
      <c r="O50" s="175"/>
      <c r="P50" s="174">
        <f>VALUE(P12-561.8/100*(P6-P9))</f>
        <v>10778.278400000007</v>
      </c>
      <c r="Q50" s="176"/>
      <c r="R50" s="174">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13" sqref="H13"/>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65"/>
  </cols>
  <sheetData>
    <row r="1" spans="1:19" ht="14.55" customHeight="1" x14ac:dyDescent="0.3">
      <c r="A1" s="112"/>
      <c r="B1" s="113"/>
      <c r="C1" s="112"/>
      <c r="D1" s="113"/>
      <c r="E1" s="112"/>
      <c r="F1" s="113"/>
      <c r="G1" s="113"/>
      <c r="H1" s="113"/>
      <c r="I1" s="112"/>
      <c r="J1" s="113"/>
      <c r="K1" s="112"/>
      <c r="L1" s="113"/>
      <c r="M1" s="113"/>
      <c r="N1" s="113"/>
      <c r="O1" s="112"/>
      <c r="P1" s="113"/>
      <c r="Q1" s="112"/>
      <c r="R1" s="113"/>
    </row>
    <row r="2" spans="1:19" ht="23.55" customHeight="1" x14ac:dyDescent="0.4">
      <c r="A2" s="115" t="s">
        <v>63</v>
      </c>
      <c r="B2" s="116"/>
      <c r="C2" s="116"/>
      <c r="D2" s="116"/>
      <c r="E2" s="116"/>
      <c r="F2" s="116"/>
      <c r="G2" s="116"/>
      <c r="H2" s="116"/>
      <c r="I2" s="116"/>
      <c r="J2" s="116"/>
      <c r="K2" s="116"/>
      <c r="L2" s="116"/>
      <c r="M2" s="116"/>
      <c r="N2" s="116"/>
      <c r="O2" s="116"/>
      <c r="P2" s="116"/>
      <c r="Q2" s="116"/>
      <c r="R2" s="116"/>
    </row>
    <row r="3" spans="1:19" ht="14.55" customHeight="1" x14ac:dyDescent="0.3">
      <c r="A3" s="112"/>
      <c r="B3" s="113"/>
      <c r="C3" s="112"/>
      <c r="D3" s="113"/>
      <c r="E3" s="112"/>
      <c r="F3" s="113"/>
      <c r="G3" s="113"/>
      <c r="H3" s="113"/>
      <c r="I3" s="112"/>
      <c r="J3" s="113"/>
      <c r="K3" s="112"/>
      <c r="L3" s="113"/>
      <c r="M3" s="113"/>
      <c r="N3" s="113"/>
      <c r="O3" s="112"/>
      <c r="P3" s="113"/>
      <c r="Q3" s="112"/>
      <c r="R3" s="113"/>
    </row>
    <row r="4" spans="1:19" ht="14.55" customHeight="1" x14ac:dyDescent="0.3">
      <c r="A4" s="112"/>
      <c r="B4" s="117" t="s">
        <v>52</v>
      </c>
      <c r="C4" s="118"/>
      <c r="D4" s="119" t="s">
        <v>53</v>
      </c>
      <c r="E4" s="118"/>
      <c r="F4" s="120" t="s">
        <v>54</v>
      </c>
      <c r="G4" s="120"/>
      <c r="H4" s="117" t="s">
        <v>52</v>
      </c>
      <c r="I4" s="118"/>
      <c r="J4" s="119" t="s">
        <v>53</v>
      </c>
      <c r="K4" s="118"/>
      <c r="L4" s="120" t="s">
        <v>54</v>
      </c>
      <c r="M4" s="120"/>
      <c r="N4" s="117" t="s">
        <v>52</v>
      </c>
      <c r="O4" s="118"/>
      <c r="P4" s="119" t="s">
        <v>53</v>
      </c>
      <c r="Q4" s="118"/>
      <c r="R4" s="120" t="s">
        <v>54</v>
      </c>
    </row>
    <row r="5" spans="1:19" ht="15" customHeight="1" thickBot="1" x14ac:dyDescent="0.35">
      <c r="A5" s="112"/>
      <c r="B5" s="113"/>
      <c r="C5" s="112"/>
      <c r="D5" s="113"/>
      <c r="E5" s="112"/>
      <c r="F5" s="113"/>
      <c r="G5" s="113"/>
      <c r="H5" s="113"/>
      <c r="I5" s="112"/>
      <c r="J5" s="113"/>
      <c r="K5" s="112"/>
      <c r="L5" s="113"/>
      <c r="M5" s="113"/>
      <c r="N5" s="113"/>
      <c r="O5" s="112"/>
      <c r="P5" s="113"/>
      <c r="Q5" s="112"/>
      <c r="R5" s="113"/>
    </row>
    <row r="6" spans="1:19" ht="15" customHeight="1" thickBot="1" x14ac:dyDescent="0.35">
      <c r="A6" s="121" t="s">
        <v>55</v>
      </c>
      <c r="B6" s="122">
        <v>11761</v>
      </c>
      <c r="C6" s="123"/>
      <c r="D6" s="122">
        <v>11752.7</v>
      </c>
      <c r="E6" s="125"/>
      <c r="F6" s="126">
        <v>11761</v>
      </c>
      <c r="G6" s="127"/>
      <c r="H6" s="122">
        <v>11761</v>
      </c>
      <c r="I6" s="123"/>
      <c r="J6" s="124"/>
      <c r="K6" s="125"/>
      <c r="L6" s="126"/>
      <c r="M6" s="127"/>
      <c r="N6" s="122"/>
      <c r="O6" s="123"/>
      <c r="P6" s="124"/>
      <c r="Q6" s="125"/>
      <c r="R6" s="126"/>
    </row>
    <row r="7" spans="1:19" ht="14.55" customHeight="1" x14ac:dyDescent="0.3">
      <c r="A7" s="112"/>
      <c r="B7" s="128"/>
      <c r="C7" s="112"/>
      <c r="D7" s="129"/>
      <c r="E7" s="112"/>
      <c r="F7" s="130"/>
      <c r="G7" s="113"/>
      <c r="H7" s="128"/>
      <c r="I7" s="112"/>
      <c r="J7" s="129"/>
      <c r="K7" s="112"/>
      <c r="L7" s="130"/>
      <c r="M7" s="113"/>
      <c r="N7" s="128"/>
      <c r="O7" s="112"/>
      <c r="P7" s="129"/>
      <c r="Q7" s="112"/>
      <c r="R7" s="130"/>
    </row>
    <row r="8" spans="1:19" ht="15" customHeight="1" thickBot="1" x14ac:dyDescent="0.35">
      <c r="A8" s="112"/>
      <c r="B8" s="131"/>
      <c r="C8" s="112"/>
      <c r="D8" s="132"/>
      <c r="E8" s="112"/>
      <c r="F8" s="133"/>
      <c r="G8" s="113"/>
      <c r="H8" s="131"/>
      <c r="I8" s="112"/>
      <c r="J8" s="132"/>
      <c r="K8" s="112"/>
      <c r="L8" s="133"/>
      <c r="M8" s="113"/>
      <c r="N8" s="131"/>
      <c r="O8" s="112"/>
      <c r="P8" s="132"/>
      <c r="Q8" s="112"/>
      <c r="R8" s="133"/>
    </row>
    <row r="9" spans="1:19" ht="15" customHeight="1" thickBot="1" x14ac:dyDescent="0.35">
      <c r="A9" s="121" t="s">
        <v>56</v>
      </c>
      <c r="B9" s="122">
        <v>11722</v>
      </c>
      <c r="C9" s="123"/>
      <c r="D9" s="124">
        <v>11672.6</v>
      </c>
      <c r="E9" s="125"/>
      <c r="F9" s="126">
        <v>11672.6</v>
      </c>
      <c r="G9" s="127"/>
      <c r="H9" s="122">
        <v>11629.15</v>
      </c>
      <c r="I9" s="123" t="s">
        <v>58</v>
      </c>
      <c r="J9" s="124"/>
      <c r="K9" s="125"/>
      <c r="L9" s="126"/>
      <c r="M9" s="134"/>
      <c r="N9" s="122"/>
      <c r="O9" s="135"/>
      <c r="P9" s="124"/>
      <c r="Q9" s="136"/>
      <c r="R9" s="124"/>
      <c r="S9" s="137" t="s">
        <v>58</v>
      </c>
    </row>
    <row r="10" spans="1:19" ht="14.55" customHeight="1" x14ac:dyDescent="0.3">
      <c r="A10" s="112"/>
      <c r="B10" s="128"/>
      <c r="C10" s="112"/>
      <c r="D10" s="129"/>
      <c r="E10" s="112"/>
      <c r="F10" s="130"/>
      <c r="G10" s="113"/>
      <c r="H10" s="128"/>
      <c r="I10" s="112"/>
      <c r="J10" s="129"/>
      <c r="K10" s="112"/>
      <c r="L10" s="130"/>
      <c r="M10" s="113"/>
      <c r="N10" s="128"/>
      <c r="O10" s="112"/>
      <c r="P10" s="129"/>
      <c r="Q10" s="112"/>
      <c r="R10" s="130"/>
    </row>
    <row r="11" spans="1:19" ht="15" customHeight="1" thickBot="1" x14ac:dyDescent="0.35">
      <c r="A11" s="112"/>
      <c r="B11" s="131"/>
      <c r="C11" s="112"/>
      <c r="D11" s="132"/>
      <c r="E11" s="112"/>
      <c r="F11" s="133"/>
      <c r="G11" s="113"/>
      <c r="H11" s="131"/>
      <c r="I11" s="112"/>
      <c r="J11" s="132"/>
      <c r="K11" s="112"/>
      <c r="L11" s="133"/>
      <c r="M11" s="113"/>
      <c r="N11" s="131"/>
      <c r="O11" s="112"/>
      <c r="P11" s="132"/>
      <c r="Q11" s="112"/>
      <c r="R11" s="133"/>
    </row>
    <row r="12" spans="1:19" ht="15" customHeight="1" thickBot="1" x14ac:dyDescent="0.35">
      <c r="A12" s="121" t="s">
        <v>57</v>
      </c>
      <c r="B12" s="122">
        <v>11752.7</v>
      </c>
      <c r="C12" s="123"/>
      <c r="D12" s="124"/>
      <c r="E12" s="125"/>
      <c r="F12" s="126">
        <v>11698.1</v>
      </c>
      <c r="G12" s="127"/>
      <c r="H12" s="122">
        <v>11660.85</v>
      </c>
      <c r="I12" s="123"/>
      <c r="J12" s="124"/>
      <c r="K12" s="136"/>
      <c r="L12" s="126"/>
      <c r="M12" s="127"/>
      <c r="N12" s="122"/>
      <c r="O12" s="135"/>
      <c r="P12" s="124"/>
      <c r="Q12" s="136"/>
      <c r="R12" s="126"/>
    </row>
    <row r="13" spans="1:19" ht="14.55" customHeight="1" x14ac:dyDescent="0.3">
      <c r="A13" s="112"/>
      <c r="B13" s="113"/>
      <c r="C13" s="112"/>
      <c r="D13" s="113"/>
      <c r="E13" s="112"/>
      <c r="F13" s="113"/>
      <c r="G13" s="113"/>
      <c r="H13" s="113"/>
      <c r="I13" s="112"/>
      <c r="J13" s="113"/>
      <c r="K13" s="112"/>
      <c r="L13" s="113"/>
      <c r="M13" s="113"/>
      <c r="N13" s="113"/>
      <c r="O13" s="112"/>
      <c r="P13" s="113"/>
      <c r="Q13" s="112"/>
      <c r="R13" s="113"/>
    </row>
    <row r="14" spans="1:19" ht="14.55" customHeight="1" x14ac:dyDescent="0.3">
      <c r="A14" s="112"/>
      <c r="B14" s="113"/>
      <c r="C14" s="112"/>
      <c r="D14" s="113"/>
      <c r="E14" s="112"/>
      <c r="F14" s="113"/>
      <c r="G14" s="113"/>
      <c r="H14" s="113"/>
      <c r="I14" s="112"/>
      <c r="J14" s="113"/>
      <c r="K14" s="112"/>
      <c r="L14" s="113"/>
      <c r="M14" s="113"/>
      <c r="N14" s="113"/>
      <c r="O14" s="112"/>
      <c r="P14" s="113"/>
      <c r="Q14" s="112"/>
      <c r="R14" s="113"/>
    </row>
    <row r="15" spans="1:19" ht="14.55" customHeight="1" x14ac:dyDescent="0.3">
      <c r="A15" s="138" t="s">
        <v>59</v>
      </c>
      <c r="B15" s="139"/>
      <c r="C15" s="112"/>
      <c r="D15" s="113"/>
      <c r="E15" s="112"/>
      <c r="F15" s="113"/>
      <c r="G15" s="113"/>
      <c r="H15" s="139"/>
      <c r="I15" s="112"/>
      <c r="J15" s="113"/>
      <c r="K15" s="112"/>
      <c r="L15" s="113"/>
      <c r="M15" s="113"/>
      <c r="N15" s="139"/>
      <c r="O15" s="112"/>
      <c r="P15" s="113"/>
      <c r="Q15" s="112"/>
      <c r="R15" s="113"/>
    </row>
    <row r="16" spans="1:19" ht="14.55" customHeight="1" x14ac:dyDescent="0.3">
      <c r="A16" s="140">
        <v>0.23599999999999999</v>
      </c>
      <c r="B16" s="141">
        <f>VALUE(23.6/100*(B6-B9)+B9)</f>
        <v>11731.204</v>
      </c>
      <c r="C16" s="142"/>
      <c r="D16" s="141">
        <f>VALUE(23.6/100*(D6-D9)+D9)</f>
        <v>11691.5036</v>
      </c>
      <c r="E16" s="141"/>
      <c r="F16" s="141">
        <f>VALUE(23.6/100*(F6-F9)+F9)</f>
        <v>11693.4624</v>
      </c>
      <c r="G16" s="141"/>
      <c r="H16" s="141">
        <f>VALUE(23.6/100*(H6-H9)+H9)</f>
        <v>11660.266599999999</v>
      </c>
      <c r="I16" s="142"/>
      <c r="J16" s="141">
        <f>VALUE(23.6/100*(J6-J9)+J9)</f>
        <v>0</v>
      </c>
      <c r="K16" s="141"/>
      <c r="L16" s="143">
        <f>VALUE(23.6/100*(L6-L9)+L9)</f>
        <v>0</v>
      </c>
      <c r="M16" s="141"/>
      <c r="N16" s="141">
        <f>VALUE(23.6/100*(N6-N9)+N9)</f>
        <v>0</v>
      </c>
      <c r="O16" s="142"/>
      <c r="P16" s="141">
        <f>VALUE(23.6/100*(P6-P9)+P9)</f>
        <v>0</v>
      </c>
      <c r="Q16" s="141"/>
      <c r="R16" s="141">
        <f>VALUE(23.6/100*(R6-R9)+R9)</f>
        <v>0</v>
      </c>
    </row>
    <row r="17" spans="1:18" ht="14.55" customHeight="1" x14ac:dyDescent="0.3">
      <c r="A17" s="144">
        <v>0.38200000000000001</v>
      </c>
      <c r="B17" s="145">
        <f>38.2/100*(B6-B9)+B9</f>
        <v>11736.897999999999</v>
      </c>
      <c r="C17" s="146"/>
      <c r="D17" s="147">
        <f>VALUE(38.2/100*(D6-D9)+D9)</f>
        <v>11703.198200000001</v>
      </c>
      <c r="E17" s="145"/>
      <c r="F17" s="145">
        <f>VALUE(38.2/100*(F6-F9)+F9)</f>
        <v>11706.3688</v>
      </c>
      <c r="G17" s="145"/>
      <c r="H17" s="147">
        <f>38.2/100*(H6-H9)+H9</f>
        <v>11679.5167</v>
      </c>
      <c r="I17" s="146"/>
      <c r="J17" s="145">
        <f>VALUE(38.2/100*(J6-J9)+J9)</f>
        <v>0</v>
      </c>
      <c r="K17" s="145"/>
      <c r="L17" s="147">
        <f>VALUE(38.2/100*(L6-L9)+L9)</f>
        <v>0</v>
      </c>
      <c r="M17" s="145"/>
      <c r="N17" s="145">
        <f>38.2/100*(N6-N9)+N9</f>
        <v>0</v>
      </c>
      <c r="O17" s="146"/>
      <c r="P17" s="145">
        <f>VALUE(38.2/100*(P6-P9)+P9)</f>
        <v>0</v>
      </c>
      <c r="Q17" s="145"/>
      <c r="R17" s="145">
        <f>VALUE(38.2/100*(R6-R9)+R9)</f>
        <v>0</v>
      </c>
    </row>
    <row r="18" spans="1:18" ht="14.55" customHeight="1" x14ac:dyDescent="0.3">
      <c r="A18" s="140">
        <v>0.5</v>
      </c>
      <c r="B18" s="141">
        <f>VALUE(50/100*(B6-B9)+B9)</f>
        <v>11741.5</v>
      </c>
      <c r="C18" s="142"/>
      <c r="D18" s="141">
        <f>VALUE(50/100*(D6-D9)+D9)</f>
        <v>11712.650000000001</v>
      </c>
      <c r="E18" s="141"/>
      <c r="F18" s="141">
        <f>VALUE(50/100*(F6-F9)+F9)</f>
        <v>11716.8</v>
      </c>
      <c r="G18" s="141"/>
      <c r="H18" s="141">
        <f>VALUE(50/100*(H6-H9)+H9)</f>
        <v>11695.075000000001</v>
      </c>
      <c r="I18" s="142"/>
      <c r="J18" s="141">
        <f>VALUE(50/100*(J6-J9)+J9)</f>
        <v>0</v>
      </c>
      <c r="K18" s="141"/>
      <c r="L18" s="141">
        <f>VALUE(50/100*(L6-L9)+L9)</f>
        <v>0</v>
      </c>
      <c r="M18" s="141"/>
      <c r="N18" s="141">
        <f>VALUE(50/100*(N6-N9)+N9)</f>
        <v>0</v>
      </c>
      <c r="O18" s="142"/>
      <c r="P18" s="141">
        <f>VALUE(50/100*(P6-P9)+P9)</f>
        <v>0</v>
      </c>
      <c r="Q18" s="141"/>
      <c r="R18" s="141">
        <f>VALUE(50/100*(R6-R9)+R9)</f>
        <v>0</v>
      </c>
    </row>
    <row r="19" spans="1:18" ht="14.55" customHeight="1" x14ac:dyDescent="0.3">
      <c r="A19" s="140">
        <v>0.61799999999999999</v>
      </c>
      <c r="B19" s="141">
        <f>VALUE(61.8/100*(B6-B9)+B9)</f>
        <v>11746.102000000001</v>
      </c>
      <c r="C19" s="142"/>
      <c r="D19" s="141">
        <f>VALUE(61.8/100*(D6-D9)+D9)</f>
        <v>11722.1018</v>
      </c>
      <c r="E19" s="141"/>
      <c r="F19" s="141">
        <f>VALUE(61.8/100*(F6-F9)+F9)</f>
        <v>11727.2312</v>
      </c>
      <c r="G19" s="141"/>
      <c r="H19" s="141">
        <f>VALUE(61.8/100*(H6-H9)+H9)</f>
        <v>11710.6333</v>
      </c>
      <c r="I19" s="142"/>
      <c r="J19" s="141">
        <f>VALUE(61.8/100*(J6-J9)+J9)</f>
        <v>0</v>
      </c>
      <c r="K19" s="141"/>
      <c r="L19" s="141">
        <f>VALUE(61.8/100*(L6-L9)+L9)</f>
        <v>0</v>
      </c>
      <c r="M19" s="141"/>
      <c r="N19" s="141">
        <f>VALUE(61.8/100*(N6-N9)+N9)</f>
        <v>0</v>
      </c>
      <c r="O19" s="142"/>
      <c r="P19" s="141">
        <f>VALUE(61.8/100*(P6-P9)+P9)</f>
        <v>0</v>
      </c>
      <c r="Q19" s="141"/>
      <c r="R19" s="141">
        <f>VALUE(61.8/100*(R6-R9)+R9)</f>
        <v>0</v>
      </c>
    </row>
    <row r="20" spans="1:18" ht="14.55" customHeight="1" x14ac:dyDescent="0.3">
      <c r="A20" s="148">
        <v>0.70699999999999996</v>
      </c>
      <c r="B20" s="149">
        <f>VALUE(70.7/100*(B6-B9)+B9)</f>
        <v>11749.573</v>
      </c>
      <c r="C20" s="112"/>
      <c r="D20" s="149">
        <f>VALUE(70.7/100*(D6-D9)+D9)</f>
        <v>11729.2307</v>
      </c>
      <c r="E20" s="150"/>
      <c r="F20" s="149">
        <f>VALUE(70.7/100*(F6-F9)+F9)</f>
        <v>11735.0988</v>
      </c>
      <c r="G20" s="149"/>
      <c r="H20" s="149">
        <f>VALUE(70.7/100*(H6-H9)+H9)</f>
        <v>11722.36795</v>
      </c>
      <c r="I20" s="112"/>
      <c r="J20" s="149">
        <f>VALUE(70.7/100*(J6-J9)+J9)</f>
        <v>0</v>
      </c>
      <c r="K20" s="150"/>
      <c r="L20" s="149">
        <f>VALUE(70.7/100*(L6-L9)+L9)</f>
        <v>0</v>
      </c>
      <c r="M20" s="149"/>
      <c r="N20" s="149">
        <f>VALUE(70.7/100*(N6-N9)+N9)</f>
        <v>0</v>
      </c>
      <c r="O20" s="112"/>
      <c r="P20" s="149">
        <f>VALUE(70.7/100*(P6-P9)+P9)</f>
        <v>0</v>
      </c>
      <c r="Q20" s="150"/>
      <c r="R20" s="149">
        <f>VALUE(70.7/100*(R6-R9)+R9)</f>
        <v>0</v>
      </c>
    </row>
    <row r="21" spans="1:18" ht="14.55" customHeight="1" x14ac:dyDescent="0.3">
      <c r="A21" s="140">
        <v>0.78600000000000003</v>
      </c>
      <c r="B21" s="141">
        <f>VALUE(78.6/100*(B6-B9)+B9)</f>
        <v>11752.654</v>
      </c>
      <c r="C21" s="142"/>
      <c r="D21" s="141">
        <f>VALUE(78.6/100*(D6-D9)+D9)</f>
        <v>11735.5586</v>
      </c>
      <c r="E21" s="141"/>
      <c r="F21" s="141">
        <f>VALUE(78.6/100*(F6-F9)+F9)</f>
        <v>11742.082399999999</v>
      </c>
      <c r="G21" s="141"/>
      <c r="H21" s="141">
        <f>VALUE(78.6/100*(H6-H9)+H9)</f>
        <v>11732.784100000001</v>
      </c>
      <c r="I21" s="142"/>
      <c r="J21" s="141">
        <f>VALUE(78.6/100*(J6-J9)+J9)</f>
        <v>0</v>
      </c>
      <c r="K21" s="141"/>
      <c r="L21" s="141">
        <f>VALUE(78.6/100*(L6-L9)+L9)</f>
        <v>0</v>
      </c>
      <c r="M21" s="141"/>
      <c r="N21" s="141">
        <f>VALUE(78.6/100*(N6-N9)+N9)</f>
        <v>0</v>
      </c>
      <c r="O21" s="142"/>
      <c r="P21" s="141">
        <f>VALUE(78.6/100*(P6-P9)+P9)</f>
        <v>0</v>
      </c>
      <c r="Q21" s="141"/>
      <c r="R21" s="141">
        <f>VALUE(78.6/100*(R6-R9)+R9)</f>
        <v>0</v>
      </c>
    </row>
    <row r="22" spans="1:18" ht="14.55" customHeight="1" x14ac:dyDescent="0.3">
      <c r="A22" s="148">
        <v>1</v>
      </c>
      <c r="B22" s="149">
        <f>VALUE(100/100*(B6-B9)+B9)</f>
        <v>11761</v>
      </c>
      <c r="C22" s="112"/>
      <c r="D22" s="149">
        <f>VALUE(100/100*(D6-D9)+D9)</f>
        <v>11752.7</v>
      </c>
      <c r="E22" s="150"/>
      <c r="F22" s="149">
        <f>VALUE(100/100*(F6-F9)+F9)</f>
        <v>11761</v>
      </c>
      <c r="G22" s="149"/>
      <c r="H22" s="149">
        <f>VALUE(100/100*(H6-H9)+H9)</f>
        <v>11761</v>
      </c>
      <c r="I22" s="112"/>
      <c r="J22" s="149">
        <f>VALUE(100/100*(J6-J9)+J9)</f>
        <v>0</v>
      </c>
      <c r="K22" s="150"/>
      <c r="L22" s="149">
        <f>VALUE(100/100*(L6-L9)+L9)</f>
        <v>0</v>
      </c>
      <c r="M22" s="149"/>
      <c r="N22" s="149">
        <f>VALUE(100/100*(N6-N9)+N9)</f>
        <v>0</v>
      </c>
      <c r="O22" s="112"/>
      <c r="P22" s="149">
        <f>VALUE(100/100*(P6-P9)+P9)</f>
        <v>0</v>
      </c>
      <c r="Q22" s="150"/>
      <c r="R22" s="149">
        <f>VALUE(100/100*(R6-R9)+R9)</f>
        <v>0</v>
      </c>
    </row>
    <row r="23" spans="1:18" ht="14.55" customHeight="1" x14ac:dyDescent="0.3">
      <c r="A23" s="112"/>
      <c r="B23" s="149"/>
      <c r="C23" s="112"/>
      <c r="D23" s="149"/>
      <c r="E23" s="150"/>
      <c r="F23" s="149"/>
      <c r="G23" s="149"/>
      <c r="H23" s="149"/>
      <c r="I23" s="112"/>
      <c r="J23" s="149"/>
      <c r="K23" s="150"/>
      <c r="L23" s="149"/>
      <c r="M23" s="149"/>
      <c r="N23" s="149"/>
      <c r="O23" s="112"/>
      <c r="P23" s="149"/>
      <c r="Q23" s="150"/>
      <c r="R23" s="149"/>
    </row>
    <row r="24" spans="1:18" ht="14.55" customHeight="1" x14ac:dyDescent="0.3">
      <c r="A24" s="151" t="s">
        <v>60</v>
      </c>
      <c r="B24" s="149"/>
      <c r="C24" s="112"/>
      <c r="D24" s="149"/>
      <c r="E24" s="150"/>
      <c r="F24" s="149"/>
      <c r="G24" s="149"/>
      <c r="H24" s="149"/>
      <c r="I24" s="112"/>
      <c r="J24" s="149"/>
      <c r="K24" s="150"/>
      <c r="L24" s="149"/>
      <c r="M24" s="149"/>
      <c r="N24" s="149"/>
      <c r="O24" s="112"/>
      <c r="P24" s="149"/>
      <c r="Q24" s="150"/>
      <c r="R24" s="149"/>
    </row>
    <row r="25" spans="1:18" ht="14.55" customHeight="1" x14ac:dyDescent="0.3">
      <c r="A25" s="152">
        <v>0.38200000000000001</v>
      </c>
      <c r="B25" s="153">
        <f>VALUE(B12-38.2/100*(B6-B9))</f>
        <v>11737.802000000001</v>
      </c>
      <c r="C25" s="154"/>
      <c r="D25" s="153">
        <f>VALUE(D12-38.2/100*(D6-D9))</f>
        <v>-30.598200000000141</v>
      </c>
      <c r="E25" s="153"/>
      <c r="F25" s="153">
        <f>VALUE(F12-38.2/100*(F6-F9))</f>
        <v>11664.331200000001</v>
      </c>
      <c r="G25" s="153"/>
      <c r="H25" s="153">
        <f>VALUE(H12-38.2/100*(H6-H9))</f>
        <v>11610.4833</v>
      </c>
      <c r="I25" s="154"/>
      <c r="J25" s="153">
        <f>VALUE(J12-38.2/100*(J6-J9))</f>
        <v>0</v>
      </c>
      <c r="K25" s="153"/>
      <c r="L25" s="155">
        <f>VALUE(L12-38.2/100*(L6-L9))</f>
        <v>0</v>
      </c>
      <c r="M25" s="153"/>
      <c r="N25" s="153">
        <f>VALUE(N12-38.2/100*(N6-N9))</f>
        <v>0</v>
      </c>
      <c r="O25" s="154"/>
      <c r="P25" s="153">
        <f>VALUE(P12-38.2/100*(P6-P9))</f>
        <v>0</v>
      </c>
      <c r="Q25" s="153"/>
      <c r="R25" s="153">
        <f>VALUE(R12-38.2/100*(R6-R9))</f>
        <v>0</v>
      </c>
    </row>
    <row r="26" spans="1:18" ht="14.55" customHeight="1" x14ac:dyDescent="0.3">
      <c r="A26" s="152">
        <v>0.5</v>
      </c>
      <c r="B26" s="153">
        <f>VALUE(B12-50/100*(B6-B9))</f>
        <v>11733.2</v>
      </c>
      <c r="C26" s="154"/>
      <c r="D26" s="153">
        <f>VALUE(D12-50/100*(D6-D9))</f>
        <v>-40.050000000000182</v>
      </c>
      <c r="E26" s="153"/>
      <c r="F26" s="153">
        <f>VALUE(F12-50/100*(F6-F9))</f>
        <v>11653.900000000001</v>
      </c>
      <c r="G26" s="153"/>
      <c r="H26" s="153">
        <f>VALUE(H12-50/100*(H6-H9))</f>
        <v>11594.924999999999</v>
      </c>
      <c r="I26" s="154"/>
      <c r="J26" s="153">
        <f>VALUE(J12-50/100*(J6-J9))</f>
        <v>0</v>
      </c>
      <c r="K26" s="153"/>
      <c r="L26" s="153">
        <f>VALUE(L12-50/100*(L6-L9))</f>
        <v>0</v>
      </c>
      <c r="M26" s="153"/>
      <c r="N26" s="153">
        <f>VALUE(N12-50/100*(N6-N9))</f>
        <v>0</v>
      </c>
      <c r="O26" s="154"/>
      <c r="P26" s="153">
        <f>VALUE(P12-50/100*(P6-P9))</f>
        <v>0</v>
      </c>
      <c r="Q26" s="153"/>
      <c r="R26" s="153">
        <f>VALUE(R12-50/100*(R6-R9))</f>
        <v>0</v>
      </c>
    </row>
    <row r="27" spans="1:18" ht="14.55" customHeight="1" x14ac:dyDescent="0.3">
      <c r="A27" s="156">
        <v>0.61799999999999999</v>
      </c>
      <c r="B27" s="157">
        <f>VALUE(B12-61.8/100*(B6-B9))</f>
        <v>11728.598</v>
      </c>
      <c r="C27" s="158"/>
      <c r="D27" s="157">
        <f>VALUE(D12-61.8/100*(D6-D9))</f>
        <v>-49.501800000000223</v>
      </c>
      <c r="E27" s="157"/>
      <c r="F27" s="157">
        <f>VALUE(F12-61.8/100*(F6-F9))</f>
        <v>11643.468800000001</v>
      </c>
      <c r="G27" s="157"/>
      <c r="H27" s="157">
        <f>VALUE(H12-61.8/100*(H6-H9))</f>
        <v>11579.3667</v>
      </c>
      <c r="I27" s="158"/>
      <c r="J27" s="157">
        <f>VALUE(J12-61.8/100*(J6-J9))</f>
        <v>0</v>
      </c>
      <c r="K27" s="157"/>
      <c r="L27" s="157">
        <f>VALUE(L12-61.8/100*(L6-L9))</f>
        <v>0</v>
      </c>
      <c r="M27" s="157"/>
      <c r="N27" s="157">
        <f>VALUE(N12-61.8/100*(N6-N9))</f>
        <v>0</v>
      </c>
      <c r="O27" s="158"/>
      <c r="P27" s="157">
        <f>VALUE(P12-61.8/100*(P6-P9))</f>
        <v>0</v>
      </c>
      <c r="Q27" s="157"/>
      <c r="R27" s="157">
        <f>VALUE(R12-61.8/100*(R6-R9))</f>
        <v>0</v>
      </c>
    </row>
    <row r="28" spans="1:18" ht="14.55" customHeight="1" x14ac:dyDescent="0.3">
      <c r="A28" s="148">
        <v>0.70699999999999996</v>
      </c>
      <c r="B28" s="149">
        <f>VALUE(B12-70.07/100*(B6-B9))</f>
        <v>11725.3727</v>
      </c>
      <c r="C28" s="112"/>
      <c r="D28" s="149">
        <f>VALUE(D12-70.07/100*(D6-D9))</f>
        <v>-56.126070000000247</v>
      </c>
      <c r="E28" s="150"/>
      <c r="F28" s="149">
        <f>VALUE(F12-70.07/100*(F6-F9))</f>
        <v>11636.15812</v>
      </c>
      <c r="G28" s="149"/>
      <c r="H28" s="149">
        <f>VALUE(H12-70.07/100*(H6-H9))</f>
        <v>11568.462705</v>
      </c>
      <c r="I28" s="112"/>
      <c r="J28" s="149">
        <f>VALUE(J12-70.07/100*(J6-J9))</f>
        <v>0</v>
      </c>
      <c r="K28" s="150"/>
      <c r="L28" s="149">
        <f>VALUE(L12-70.07/100*(L6-L9))</f>
        <v>0</v>
      </c>
      <c r="M28" s="149"/>
      <c r="N28" s="149">
        <f>VALUE(N12-70.07/100*(N6-N9))</f>
        <v>0</v>
      </c>
      <c r="O28" s="112"/>
      <c r="P28" s="149">
        <f>VALUE(P12-70.07/100*(P6-P9))</f>
        <v>0</v>
      </c>
      <c r="Q28" s="150"/>
      <c r="R28" s="149">
        <f>VALUE(R12-70.07/100*(R6-R9))</f>
        <v>0</v>
      </c>
    </row>
    <row r="29" spans="1:18" ht="14.55" customHeight="1" x14ac:dyDescent="0.3">
      <c r="A29" s="152">
        <v>1</v>
      </c>
      <c r="B29" s="153">
        <f>VALUE(B12-100/100*(B6-B9))</f>
        <v>11713.7</v>
      </c>
      <c r="C29" s="154"/>
      <c r="D29" s="153">
        <f>VALUE(D12-100/100*(D6-D9))</f>
        <v>-80.100000000000364</v>
      </c>
      <c r="E29" s="153"/>
      <c r="F29" s="153">
        <f>VALUE(F12-100/100*(F6-F9))</f>
        <v>11609.7</v>
      </c>
      <c r="G29" s="153"/>
      <c r="H29" s="153">
        <f>VALUE(H12-100/100*(H6-H9))</f>
        <v>11529</v>
      </c>
      <c r="I29" s="154"/>
      <c r="J29" s="153">
        <f>VALUE(J12-100/100*(J6-J9))</f>
        <v>0</v>
      </c>
      <c r="K29" s="153"/>
      <c r="L29" s="153">
        <f>VALUE(L12-100/100*(L6-L9))</f>
        <v>0</v>
      </c>
      <c r="M29" s="153"/>
      <c r="N29" s="159">
        <f>VALUE(N12-100/100*(N6-N9))</f>
        <v>0</v>
      </c>
      <c r="O29" s="154"/>
      <c r="P29" s="153">
        <f>VALUE(P12-100/100*(P6-P9))</f>
        <v>0</v>
      </c>
      <c r="Q29" s="153"/>
      <c r="R29" s="153">
        <f>VALUE(R12-100/100*(R6-R9))</f>
        <v>0</v>
      </c>
    </row>
    <row r="30" spans="1:18" ht="14.55" customHeight="1" x14ac:dyDescent="0.3">
      <c r="A30" s="160">
        <v>1.236</v>
      </c>
      <c r="B30" s="161">
        <f>VALUE(B12-123.6/100*(B6-B9))</f>
        <v>11704.496000000001</v>
      </c>
      <c r="C30" s="162"/>
      <c r="D30" s="161">
        <f>VALUE(D12-123.6/100*(D6-D9))</f>
        <v>-99.003600000000446</v>
      </c>
      <c r="E30" s="161"/>
      <c r="F30" s="161">
        <f>VALUE(F12-123.6/100*(F6-F9))</f>
        <v>11588.837600000001</v>
      </c>
      <c r="G30" s="161"/>
      <c r="H30" s="161">
        <f>VALUE(H12-123.6/100*(H6-H9))</f>
        <v>11497.883400000001</v>
      </c>
      <c r="I30" s="162"/>
      <c r="J30" s="161">
        <f>VALUE(J12-123.6/100*(J6-J9))</f>
        <v>0</v>
      </c>
      <c r="K30" s="161"/>
      <c r="L30" s="161">
        <f>VALUE(L12-123.6/100*(L6-L9))</f>
        <v>0</v>
      </c>
      <c r="M30" s="161"/>
      <c r="N30" s="163">
        <f>VALUE(N12-123.6/100*(N6-N9))</f>
        <v>0</v>
      </c>
      <c r="O30" s="162"/>
      <c r="P30" s="161">
        <f>VALUE(P12-123.6/100*(P6-P9))</f>
        <v>0</v>
      </c>
      <c r="Q30" s="161"/>
      <c r="R30" s="161">
        <f>VALUE(R12-123.6/100*(R6-R9))</f>
        <v>0</v>
      </c>
    </row>
    <row r="31" spans="1:18" ht="14.55" customHeight="1" x14ac:dyDescent="0.3">
      <c r="A31" s="148">
        <v>1.3819999999999999</v>
      </c>
      <c r="B31" s="149">
        <f>VALUE(B12-138.2/100*(B6-B9))</f>
        <v>11698.802000000001</v>
      </c>
      <c r="C31" s="112"/>
      <c r="D31" s="149">
        <f>VALUE(D12-138.2/100*(D6-D9))</f>
        <v>-110.6982000000005</v>
      </c>
      <c r="E31" s="150"/>
      <c r="F31" s="149">
        <f>VALUE(F12-138.2/100*(F6-F9))</f>
        <v>11575.931200000001</v>
      </c>
      <c r="G31" s="149"/>
      <c r="H31" s="149">
        <f>VALUE(H12-138.2/100*(H6-H9))</f>
        <v>11478.6333</v>
      </c>
      <c r="I31" s="112"/>
      <c r="J31" s="149">
        <f>VALUE(J12-138.2/100*(J6-J9))</f>
        <v>0</v>
      </c>
      <c r="K31" s="150"/>
      <c r="L31" s="149">
        <f>VALUE(L12-138.2/100*(L6-L9))</f>
        <v>0</v>
      </c>
      <c r="M31" s="149"/>
      <c r="N31" s="149">
        <f>VALUE(N12-138.2/100*(N6-N9))</f>
        <v>0</v>
      </c>
      <c r="O31" s="112"/>
      <c r="P31" s="149">
        <f>VALUE(P12-138.2/100*(P6-P9))</f>
        <v>0</v>
      </c>
      <c r="Q31" s="150"/>
      <c r="R31" s="149">
        <f>VALUE(R12-138.2/100*(R6-R9))</f>
        <v>0</v>
      </c>
    </row>
    <row r="32" spans="1:18" ht="14.55" customHeight="1" x14ac:dyDescent="0.3">
      <c r="A32" s="148">
        <v>1.5</v>
      </c>
      <c r="B32" s="149">
        <f>VALUE(B12-150/100*(B6-B9))</f>
        <v>11694.2</v>
      </c>
      <c r="C32" s="112"/>
      <c r="D32" s="149">
        <f>VALUE(D12-150/100*(D6-D9))</f>
        <v>-120.15000000000055</v>
      </c>
      <c r="E32" s="150"/>
      <c r="F32" s="149">
        <f>VALUE(F12-150/100*(F6-F9))</f>
        <v>11565.5</v>
      </c>
      <c r="G32" s="149"/>
      <c r="H32" s="149">
        <f>VALUE(H12-150/100*(H6-H9))</f>
        <v>11463.075000000001</v>
      </c>
      <c r="I32" s="112"/>
      <c r="J32" s="149">
        <f>VALUE(J12-150/100*(J6-J9))</f>
        <v>0</v>
      </c>
      <c r="K32" s="150"/>
      <c r="L32" s="149">
        <f>VALUE(L12-150/100*(L6-L9))</f>
        <v>0</v>
      </c>
      <c r="M32" s="149"/>
      <c r="N32" s="149">
        <f>VALUE(N12-150/100*(N6-N9))</f>
        <v>0</v>
      </c>
      <c r="O32" s="112"/>
      <c r="P32" s="149">
        <f>VALUE(P12-150/100*(P6-P9))</f>
        <v>0</v>
      </c>
      <c r="Q32" s="150"/>
      <c r="R32" s="149">
        <f>VALUE(R12-150/100*(R6-R9))</f>
        <v>0</v>
      </c>
    </row>
    <row r="33" spans="1:18" ht="14.55" customHeight="1" x14ac:dyDescent="0.3">
      <c r="A33" s="156">
        <v>1.6180000000000001</v>
      </c>
      <c r="B33" s="157">
        <f>VALUE(B12-161.8/100*(B6-B9))</f>
        <v>11689.598</v>
      </c>
      <c r="C33" s="158"/>
      <c r="D33" s="157">
        <f>VALUE(D12-161.8/100*(D6-D9))</f>
        <v>-129.60180000000059</v>
      </c>
      <c r="E33" s="157"/>
      <c r="F33" s="157">
        <f>VALUE(F12-161.8/100*(F6-F9))</f>
        <v>11555.068800000001</v>
      </c>
      <c r="G33" s="157"/>
      <c r="H33" s="157">
        <f>VALUE(H12-161.8/100*(H6-H9))</f>
        <v>11447.5167</v>
      </c>
      <c r="I33" s="158"/>
      <c r="J33" s="157">
        <f>VALUE(J12-161.8/100*(J6-J9))</f>
        <v>0</v>
      </c>
      <c r="K33" s="157"/>
      <c r="L33" s="157">
        <f>VALUE(L12-161.8/100*(L6-L9))</f>
        <v>0</v>
      </c>
      <c r="M33" s="157"/>
      <c r="N33" s="157">
        <f>VALUE(N12-161.8/100*(N6-N9))</f>
        <v>0</v>
      </c>
      <c r="O33" s="158"/>
      <c r="P33" s="164">
        <f>VALUE(P12-161.8/100*(P6-P9))</f>
        <v>0</v>
      </c>
      <c r="Q33" s="157"/>
      <c r="R33" s="157">
        <f>VALUE(R12-161.8/100*(R6-R9))</f>
        <v>0</v>
      </c>
    </row>
    <row r="34" spans="1:18" ht="14.55" customHeight="1" x14ac:dyDescent="0.3">
      <c r="A34" s="148">
        <v>1.7070000000000001</v>
      </c>
      <c r="B34" s="149">
        <f>VALUE(B12-170.07/100*(B6-B9))</f>
        <v>11686.3727</v>
      </c>
      <c r="C34" s="112"/>
      <c r="D34" s="149">
        <f>VALUE(D12-170.07/100*(D6-D9))</f>
        <v>-136.22607000000062</v>
      </c>
      <c r="E34" s="150"/>
      <c r="F34" s="149">
        <f>VALUE(F12-170.07/100*(F6-F9))</f>
        <v>11547.75812</v>
      </c>
      <c r="G34" s="149"/>
      <c r="H34" s="149">
        <f>VALUE(H12-170.07/100*(H6-H9))</f>
        <v>11436.612705</v>
      </c>
      <c r="I34" s="112"/>
      <c r="J34" s="149">
        <f>VALUE(J12-170.07/100*(J6-J9))</f>
        <v>0</v>
      </c>
      <c r="K34" s="150"/>
      <c r="L34" s="149">
        <f>VALUE(L12-170.07/100*(L6-L9))</f>
        <v>0</v>
      </c>
      <c r="M34" s="149"/>
      <c r="N34" s="149">
        <f>VALUE(N12-170.07/100*(N6-N9))</f>
        <v>0</v>
      </c>
      <c r="O34" s="112"/>
      <c r="P34" s="149">
        <f>VALUE(P12-170.07/100*(P6-P9))</f>
        <v>0</v>
      </c>
      <c r="Q34" s="150"/>
      <c r="R34" s="149">
        <f>VALUE(R12-170.07/100*(R6-R9))</f>
        <v>0</v>
      </c>
    </row>
    <row r="35" spans="1:18" ht="14.55" customHeight="1" x14ac:dyDescent="0.3">
      <c r="A35" s="152">
        <v>2</v>
      </c>
      <c r="B35" s="153">
        <f>VALUE(B12-200/100*(B6-B9))</f>
        <v>11674.7</v>
      </c>
      <c r="C35" s="154"/>
      <c r="D35" s="153">
        <f>VALUE(D12-200/100*(D6-D9))</f>
        <v>-160.20000000000073</v>
      </c>
      <c r="E35" s="153"/>
      <c r="F35" s="153">
        <f>VALUE(F12-200/100*(F6-F9))</f>
        <v>11521.300000000001</v>
      </c>
      <c r="G35" s="153"/>
      <c r="H35" s="153">
        <f>VALUE(H12-200/100*(H6-H9))</f>
        <v>11397.15</v>
      </c>
      <c r="I35" s="154"/>
      <c r="J35" s="153">
        <f>VALUE(J12-200/100*(J6-J9))</f>
        <v>0</v>
      </c>
      <c r="K35" s="153"/>
      <c r="L35" s="153">
        <f>VALUE(L12-200/100*(L6-L9))</f>
        <v>0</v>
      </c>
      <c r="M35" s="153"/>
      <c r="N35" s="153">
        <f>VALUE(N12-200/100*(N6-N9))</f>
        <v>0</v>
      </c>
      <c r="O35" s="154"/>
      <c r="P35" s="153">
        <f>VALUE(P12-200/100*(P6-P9))</f>
        <v>0</v>
      </c>
      <c r="Q35" s="153"/>
      <c r="R35" s="153">
        <f>VALUE(R12-200/100*(R6-R9))</f>
        <v>0</v>
      </c>
    </row>
    <row r="36" spans="1:18" ht="14.55" customHeight="1" x14ac:dyDescent="0.3">
      <c r="A36" s="148">
        <v>2.2360000000000002</v>
      </c>
      <c r="B36" s="149">
        <f>VALUE(B12-223.6/100*(B6-B9))</f>
        <v>11665.496000000001</v>
      </c>
      <c r="C36" s="112"/>
      <c r="D36" s="149">
        <f>VALUE(D12-223.6/100*(D6-D9))</f>
        <v>-179.1036000000008</v>
      </c>
      <c r="E36" s="150"/>
      <c r="F36" s="149">
        <f>VALUE(F12-223.6/100*(F6-F9))</f>
        <v>11500.437600000001</v>
      </c>
      <c r="G36" s="149"/>
      <c r="H36" s="149">
        <f>VALUE(H12-223.6/100*(H6-H9))</f>
        <v>11366.0334</v>
      </c>
      <c r="I36" s="112"/>
      <c r="J36" s="149">
        <f>VALUE(J12-223.6/100*(J6-J9))</f>
        <v>0</v>
      </c>
      <c r="K36" s="150"/>
      <c r="L36" s="149">
        <f>VALUE(L12-223.6/100*(L6-L9))</f>
        <v>0</v>
      </c>
      <c r="M36" s="149"/>
      <c r="N36" s="149">
        <f>VALUE(N12-223.6/100*(N6-N9))</f>
        <v>0</v>
      </c>
      <c r="O36" s="112"/>
      <c r="P36" s="149">
        <f>VALUE(P12-223.6/100*(P6-P9))</f>
        <v>0</v>
      </c>
      <c r="Q36" s="150"/>
      <c r="R36" s="149">
        <f>VALUE(R12-223.6/100*(R6-R9))</f>
        <v>0</v>
      </c>
    </row>
    <row r="37" spans="1:18" ht="14.55" customHeight="1" x14ac:dyDescent="0.3">
      <c r="A37" s="152">
        <v>2.3820000000000001</v>
      </c>
      <c r="B37" s="153">
        <f>VALUE(B12-238.2/100*(B6-B9))</f>
        <v>11659.802000000001</v>
      </c>
      <c r="C37" s="154"/>
      <c r="D37" s="153">
        <f>VALUE(D12-238.2/100*(D6-D9))</f>
        <v>-190.79820000000083</v>
      </c>
      <c r="E37" s="153"/>
      <c r="F37" s="153">
        <f>VALUE(F12-238.2/100*(F6-F9))</f>
        <v>11487.531200000001</v>
      </c>
      <c r="G37" s="153"/>
      <c r="H37" s="153">
        <f>VALUE(H12-238.2/100*(H6-H9))</f>
        <v>11346.783299999999</v>
      </c>
      <c r="I37" s="154"/>
      <c r="J37" s="153">
        <f>VALUE(J12-238.2/100*(J6-J9))</f>
        <v>0</v>
      </c>
      <c r="K37" s="153"/>
      <c r="L37" s="153">
        <f>VALUE(L12-238.2/100*(L6-L9))</f>
        <v>0</v>
      </c>
      <c r="M37" s="153"/>
      <c r="N37" s="153">
        <f>VALUE(N12-238.2/100*(N6-N9))</f>
        <v>0</v>
      </c>
      <c r="O37" s="154"/>
      <c r="P37" s="153">
        <f>VALUE(P12-238.2/100*(P6-P9))</f>
        <v>0</v>
      </c>
      <c r="Q37" s="153"/>
      <c r="R37" s="153">
        <f>VALUE(R12-238.2/100*(R6-R9))</f>
        <v>0</v>
      </c>
    </row>
    <row r="38" spans="1:18" ht="14.55" customHeight="1" x14ac:dyDescent="0.3">
      <c r="A38" s="152">
        <v>2.6179999999999999</v>
      </c>
      <c r="B38" s="153">
        <f>VALUE(B12-261.8/100*(B6-B9))</f>
        <v>11650.598</v>
      </c>
      <c r="C38" s="154"/>
      <c r="D38" s="153">
        <f>VALUE(D12-261.8/100*(D6-D9))</f>
        <v>-209.70180000000099</v>
      </c>
      <c r="E38" s="153"/>
      <c r="F38" s="153">
        <f>VALUE(F12-261.8/100*(F6-F9))</f>
        <v>11466.668800000001</v>
      </c>
      <c r="G38" s="153"/>
      <c r="H38" s="153">
        <f>VALUE(H12-261.8/100*(H6-H9))</f>
        <v>11315.6667</v>
      </c>
      <c r="I38" s="154"/>
      <c r="J38" s="153">
        <f>VALUE(J12-261.8/100*(J6-J9))</f>
        <v>0</v>
      </c>
      <c r="K38" s="153"/>
      <c r="L38" s="153">
        <f>VALUE(L12-261.8/100*(L6-L9))</f>
        <v>0</v>
      </c>
      <c r="M38" s="153"/>
      <c r="N38" s="153">
        <f>VALUE(N12-261.8/100*(N6-N9))</f>
        <v>0</v>
      </c>
      <c r="O38" s="154"/>
      <c r="P38" s="153">
        <f>VALUE(P12-261.8/100*(P6-P9))</f>
        <v>0</v>
      </c>
      <c r="Q38" s="153"/>
      <c r="R38" s="153">
        <f>VALUE(R12-261.8/100*(R6-R9))</f>
        <v>0</v>
      </c>
    </row>
    <row r="39" spans="1:18" ht="14.55" customHeight="1" x14ac:dyDescent="0.3">
      <c r="A39" s="152">
        <v>3</v>
      </c>
      <c r="B39" s="153">
        <f>VALUE(B12-300/100*(B6-B9))</f>
        <v>11635.7</v>
      </c>
      <c r="C39" s="154"/>
      <c r="D39" s="153">
        <f>VALUE(D12-300/100*(D6-D9))</f>
        <v>-240.30000000000109</v>
      </c>
      <c r="E39" s="153"/>
      <c r="F39" s="153">
        <f>VALUE(F12-300/100*(F6-F9))</f>
        <v>11432.900000000001</v>
      </c>
      <c r="G39" s="153"/>
      <c r="H39" s="153">
        <f>VALUE(H12-300/100*(H6-H9))</f>
        <v>11265.3</v>
      </c>
      <c r="I39" s="154"/>
      <c r="J39" s="153">
        <f>VALUE(J12-300/100*(J6-J9))</f>
        <v>0</v>
      </c>
      <c r="K39" s="153"/>
      <c r="L39" s="153">
        <f>VALUE(L12-300/100*(L6-L9))</f>
        <v>0</v>
      </c>
      <c r="M39" s="153"/>
      <c r="N39" s="153">
        <f>VALUE(N12-300/100*(N6-N9))</f>
        <v>0</v>
      </c>
      <c r="O39" s="154"/>
      <c r="P39" s="153">
        <f>VALUE(P12-300/100*(P6-P9))</f>
        <v>0</v>
      </c>
      <c r="Q39" s="153"/>
      <c r="R39" s="153">
        <f>VALUE(R12-300/100*(R6-R9))</f>
        <v>0</v>
      </c>
    </row>
    <row r="40" spans="1:18" ht="14.55" customHeight="1" x14ac:dyDescent="0.3">
      <c r="A40" s="148">
        <v>3.2360000000000002</v>
      </c>
      <c r="B40" s="149">
        <f>VALUE(B12-323.6/100*(B6-B9))</f>
        <v>11626.496000000001</v>
      </c>
      <c r="C40" s="112"/>
      <c r="D40" s="149">
        <f>VALUE(D12-323.6/100*(D6-D9))</f>
        <v>-259.20360000000119</v>
      </c>
      <c r="E40" s="150"/>
      <c r="F40" s="149">
        <f>VALUE(F12-323.6/100*(F6-F9))</f>
        <v>11412.037600000001</v>
      </c>
      <c r="G40" s="149"/>
      <c r="H40" s="149">
        <f>VALUE(H12-323.6/100*(H6-H9))</f>
        <v>11234.1834</v>
      </c>
      <c r="I40" s="112"/>
      <c r="J40" s="149">
        <f>VALUE(J12-323.6/100*(J6-J9))</f>
        <v>0</v>
      </c>
      <c r="K40" s="150"/>
      <c r="L40" s="149">
        <f>VALUE(L12-323.6/100*(L6-L9))</f>
        <v>0</v>
      </c>
      <c r="M40" s="149"/>
      <c r="N40" s="149">
        <f>VALUE(N12-323.6/100*(N6-N9))</f>
        <v>0</v>
      </c>
      <c r="O40" s="112"/>
      <c r="P40" s="149">
        <f>VALUE(P12-323.6/100*(P6-P9))</f>
        <v>0</v>
      </c>
      <c r="Q40" s="150"/>
      <c r="R40" s="149">
        <f>VALUE(R12-323.6/100*(R6-R9))</f>
        <v>0</v>
      </c>
    </row>
    <row r="41" spans="1:18" ht="14.55" customHeight="1" x14ac:dyDescent="0.3">
      <c r="A41" s="152">
        <v>3.3820000000000001</v>
      </c>
      <c r="B41" s="153">
        <f>VALUE(B12-338.2/100*(B6-B9))</f>
        <v>11620.802000000001</v>
      </c>
      <c r="C41" s="154"/>
      <c r="D41" s="153">
        <f>VALUE(D12-338.2/100*(D6-D9))</f>
        <v>-270.89820000000122</v>
      </c>
      <c r="E41" s="153"/>
      <c r="F41" s="153">
        <f>VALUE(F12-338.2/100*(F6-F9))</f>
        <v>11399.131200000002</v>
      </c>
      <c r="G41" s="153"/>
      <c r="H41" s="153">
        <f>VALUE(H12-338.2/100*(H6-H9))</f>
        <v>11214.933299999999</v>
      </c>
      <c r="I41" s="154"/>
      <c r="J41" s="153">
        <f>VALUE(J12-338.2/100*(J6-J9))</f>
        <v>0</v>
      </c>
      <c r="K41" s="153"/>
      <c r="L41" s="153">
        <f>VALUE(L12-338.2/100*(L6-L9))</f>
        <v>0</v>
      </c>
      <c r="M41" s="153"/>
      <c r="N41" s="153">
        <f>VALUE(N12-338.2/100*(N6-N9))</f>
        <v>0</v>
      </c>
      <c r="O41" s="154"/>
      <c r="P41" s="153">
        <f>VALUE(P12-338.2/100*(P6-P9))</f>
        <v>0</v>
      </c>
      <c r="Q41" s="153"/>
      <c r="R41" s="153">
        <f>VALUE(R12-338.2/100*(R6-R9))</f>
        <v>0</v>
      </c>
    </row>
    <row r="42" spans="1:18" ht="14.55" customHeight="1" x14ac:dyDescent="0.3">
      <c r="A42" s="152">
        <v>3.6179999999999999</v>
      </c>
      <c r="B42" s="153">
        <f>VALUE(B12-361.8/100*(B6-B9))</f>
        <v>11611.598</v>
      </c>
      <c r="C42" s="154"/>
      <c r="D42" s="153">
        <f>VALUE(D12-361.8/100*(D6-D9))</f>
        <v>-289.80180000000132</v>
      </c>
      <c r="E42" s="153"/>
      <c r="F42" s="153">
        <f>VALUE(F12-361.8/100*(F6-F9))</f>
        <v>11378.268800000002</v>
      </c>
      <c r="G42" s="153"/>
      <c r="H42" s="153">
        <f>VALUE(H12-361.8/100*(H6-H9))</f>
        <v>11183.816699999999</v>
      </c>
      <c r="I42" s="154"/>
      <c r="J42" s="153">
        <f>VALUE(J12-361.8/100*(J6-J9))</f>
        <v>0</v>
      </c>
      <c r="K42" s="153"/>
      <c r="L42" s="153">
        <f>VALUE(L12-361.8/100*(L6-L9))</f>
        <v>0</v>
      </c>
      <c r="M42" s="153"/>
      <c r="N42" s="153">
        <f>VALUE(N12-361.8/100*(N6-N9))</f>
        <v>0</v>
      </c>
      <c r="O42" s="154"/>
      <c r="P42" s="153">
        <f>VALUE(P12-361.8/100*(P6-P9))</f>
        <v>0</v>
      </c>
      <c r="Q42" s="153"/>
      <c r="R42" s="153">
        <f>VALUE(R12-361.8/100*(R6-R9))</f>
        <v>0</v>
      </c>
    </row>
    <row r="43" spans="1:18" ht="14.55" customHeight="1" x14ac:dyDescent="0.3">
      <c r="A43" s="152">
        <v>4</v>
      </c>
      <c r="B43" s="153">
        <f>VALUE(B12-400/100*(B6-B9))</f>
        <v>11596.7</v>
      </c>
      <c r="C43" s="154"/>
      <c r="D43" s="153">
        <f>VALUE(D12-400/100*(D6-D9))</f>
        <v>-320.40000000000146</v>
      </c>
      <c r="E43" s="153"/>
      <c r="F43" s="153">
        <f>VALUE(F12-400/100*(F6-F9))</f>
        <v>11344.500000000002</v>
      </c>
      <c r="G43" s="153"/>
      <c r="H43" s="153">
        <f>VALUE(H12-400/100*(H6-H9))</f>
        <v>11133.449999999999</v>
      </c>
      <c r="I43" s="154"/>
      <c r="J43" s="153">
        <f>VALUE(J12-400/100*(J6-J9))</f>
        <v>0</v>
      </c>
      <c r="K43" s="153"/>
      <c r="L43" s="153">
        <f>VALUE(L12-400/100*(L6-L9))</f>
        <v>0</v>
      </c>
      <c r="M43" s="153"/>
      <c r="N43" s="153">
        <f>VALUE(N12-400/100*(N6-N9))</f>
        <v>0</v>
      </c>
      <c r="O43" s="154"/>
      <c r="P43" s="153">
        <f>VALUE(P12-400/100*(P6-P9))</f>
        <v>0</v>
      </c>
      <c r="Q43" s="153"/>
      <c r="R43" s="153">
        <f>VALUE(R12-400/100*(R6-R9))</f>
        <v>0</v>
      </c>
    </row>
    <row r="44" spans="1:18" ht="14.55" customHeight="1" x14ac:dyDescent="0.3">
      <c r="A44" s="148">
        <v>4.2359999999999998</v>
      </c>
      <c r="B44" s="149">
        <f>VALUE(B12-423.6/100*(B6-B9))</f>
        <v>11587.496000000001</v>
      </c>
      <c r="C44" s="112"/>
      <c r="D44" s="149">
        <f>VALUE(D12-423.6/100*(D6-D9))</f>
        <v>-339.30360000000161</v>
      </c>
      <c r="E44" s="150"/>
      <c r="F44" s="149">
        <f>VALUE(F12-423.6/100*(F6-F9))</f>
        <v>11323.637600000002</v>
      </c>
      <c r="G44" s="149"/>
      <c r="H44" s="149">
        <f>VALUE(H12-423.6/100*(H6-H9))</f>
        <v>11102.3334</v>
      </c>
      <c r="I44" s="112"/>
      <c r="J44" s="149">
        <f>VALUE(J12-423.6/100*(J6-J9))</f>
        <v>0</v>
      </c>
      <c r="K44" s="150"/>
      <c r="L44" s="149">
        <f>VALUE(L12-423.6/100*(L6-L9))</f>
        <v>0</v>
      </c>
      <c r="M44" s="149"/>
      <c r="N44" s="149">
        <f>VALUE(N12-423.6/100*(N6-N9))</f>
        <v>0</v>
      </c>
      <c r="O44" s="112"/>
      <c r="P44" s="149">
        <f>VALUE(P12-423.6/100*(P6-P9))</f>
        <v>0</v>
      </c>
      <c r="Q44" s="150"/>
      <c r="R44" s="149">
        <f>VALUE(R12-423.6/100*(R6-R9))</f>
        <v>0</v>
      </c>
    </row>
    <row r="45" spans="1:18" ht="14.55" customHeight="1" x14ac:dyDescent="0.3">
      <c r="A45" s="148">
        <v>4.3819999999999997</v>
      </c>
      <c r="B45" s="149">
        <f>VALUE(B12-438.2/100*(B6-B9))</f>
        <v>11581.802000000001</v>
      </c>
      <c r="C45" s="112"/>
      <c r="D45" s="149">
        <f>VALUE(D12-438.2/100*(D6-D9))</f>
        <v>-350.99820000000159</v>
      </c>
      <c r="E45" s="150"/>
      <c r="F45" s="149">
        <f>VALUE(F12-438.2/100*(F6-F9))</f>
        <v>11310.731200000002</v>
      </c>
      <c r="G45" s="149"/>
      <c r="H45" s="149">
        <f>VALUE(H12-438.2/100*(H6-H9))</f>
        <v>11083.083299999998</v>
      </c>
      <c r="I45" s="112"/>
      <c r="J45" s="149">
        <f>VALUE(J12-438.2/100*(J6-J9))</f>
        <v>0</v>
      </c>
      <c r="K45" s="150"/>
      <c r="L45" s="149">
        <f>VALUE(L12-438.2/100*(L6-L9))</f>
        <v>0</v>
      </c>
      <c r="M45" s="149"/>
      <c r="N45" s="149">
        <f>VALUE(N12-438.2/100*(N6-N9))</f>
        <v>0</v>
      </c>
      <c r="O45" s="112"/>
      <c r="P45" s="149">
        <f>VALUE(P12-438.2/100*(P6-P9))</f>
        <v>0</v>
      </c>
      <c r="Q45" s="150"/>
      <c r="R45" s="149">
        <f>VALUE(R12-438.2/100*(R6-R9))</f>
        <v>0</v>
      </c>
    </row>
    <row r="46" spans="1:18" ht="14.55" customHeight="1" x14ac:dyDescent="0.3">
      <c r="A46" s="148">
        <v>4.6180000000000003</v>
      </c>
      <c r="B46" s="149">
        <f>VALUE(B12-461.8/100*(B6-B9))</f>
        <v>11572.598</v>
      </c>
      <c r="C46" s="112"/>
      <c r="D46" s="149">
        <f>VALUE(D12-461.8/100*(D6-D9))</f>
        <v>-369.90180000000169</v>
      </c>
      <c r="E46" s="150"/>
      <c r="F46" s="149">
        <f>VALUE(F12-461.8/100*(F6-F9))</f>
        <v>11289.868800000002</v>
      </c>
      <c r="G46" s="149"/>
      <c r="H46" s="149">
        <f>VALUE(H12-461.8/100*(H6-H9))</f>
        <v>11051.966699999999</v>
      </c>
      <c r="I46" s="112"/>
      <c r="J46" s="149">
        <f>VALUE(J12-461.8/100*(J6-J9))</f>
        <v>0</v>
      </c>
      <c r="K46" s="150"/>
      <c r="L46" s="149">
        <f>VALUE(L12-461.8/100*(L6-L9))</f>
        <v>0</v>
      </c>
      <c r="M46" s="149"/>
      <c r="N46" s="149">
        <f>VALUE(N12-461.8/100*(N6-N9))</f>
        <v>0</v>
      </c>
      <c r="O46" s="112"/>
      <c r="P46" s="149">
        <f>VALUE(P12-461.8/100*(P6-P9))</f>
        <v>0</v>
      </c>
      <c r="Q46" s="150"/>
      <c r="R46" s="149">
        <f>VALUE(R12-461.8/100*(R6-R9))</f>
        <v>0</v>
      </c>
    </row>
    <row r="47" spans="1:18" ht="14.55" customHeight="1" x14ac:dyDescent="0.3">
      <c r="A47" s="148">
        <v>5</v>
      </c>
      <c r="B47" s="149">
        <f>VALUE(B12-500/100*(B6-B9))</f>
        <v>11557.7</v>
      </c>
      <c r="C47" s="112"/>
      <c r="D47" s="149">
        <f>VALUE(D12-500/100*(D6-D9))</f>
        <v>-400.50000000000182</v>
      </c>
      <c r="E47" s="150"/>
      <c r="F47" s="149">
        <f>VALUE(F12-500/100*(F6-F9))</f>
        <v>11256.100000000002</v>
      </c>
      <c r="G47" s="149"/>
      <c r="H47" s="149">
        <f>VALUE(H12-500/100*(H6-H9))</f>
        <v>11001.599999999999</v>
      </c>
      <c r="I47" s="112"/>
      <c r="J47" s="149">
        <f>VALUE(J12-500/100*(J6-J9))</f>
        <v>0</v>
      </c>
      <c r="K47" s="150"/>
      <c r="L47" s="149">
        <f>VALUE(L12-500/100*(L6-L9))</f>
        <v>0</v>
      </c>
      <c r="M47" s="149"/>
      <c r="N47" s="149">
        <f>VALUE(N12-500/100*(N6-N9))</f>
        <v>0</v>
      </c>
      <c r="O47" s="112"/>
      <c r="P47" s="149">
        <f>VALUE(P12-500/100*(P6-P9))</f>
        <v>0</v>
      </c>
      <c r="Q47" s="150"/>
      <c r="R47" s="149">
        <f>VALUE(R12-500/100*(R6-R9))</f>
        <v>0</v>
      </c>
    </row>
    <row r="48" spans="1:18" ht="14.55" customHeight="1" x14ac:dyDescent="0.3">
      <c r="A48" s="148">
        <v>5.2359999999999998</v>
      </c>
      <c r="B48" s="149">
        <f>VALUE(B12-523.6/100*(B6-B9))</f>
        <v>11548.496000000001</v>
      </c>
      <c r="C48" s="112"/>
      <c r="D48" s="149">
        <f>VALUE(D12-523.6/100*(D6-D9))</f>
        <v>-419.40360000000197</v>
      </c>
      <c r="E48" s="150"/>
      <c r="F48" s="149">
        <f>VALUE(F12-523.6/100*(F6-F9))</f>
        <v>11235.237600000002</v>
      </c>
      <c r="G48" s="149"/>
      <c r="H48" s="149">
        <f>VALUE(H12-523.6/100*(H6-H9))</f>
        <v>10970.483399999999</v>
      </c>
      <c r="I48" s="112"/>
      <c r="J48" s="149">
        <f>VALUE(J12-523.6/100*(J6-J9))</f>
        <v>0</v>
      </c>
      <c r="K48" s="150"/>
      <c r="L48" s="149">
        <f>VALUE(L12-523.6/100*(L6-L9))</f>
        <v>0</v>
      </c>
      <c r="M48" s="149"/>
      <c r="N48" s="149">
        <f>VALUE(N12-523.6/100*(N6-N9))</f>
        <v>0</v>
      </c>
      <c r="O48" s="112"/>
      <c r="P48" s="149">
        <f>VALUE(P12-523.6/100*(P6-P9))</f>
        <v>0</v>
      </c>
      <c r="Q48" s="150"/>
      <c r="R48" s="149">
        <f>VALUE(R12-523.6/100*(R6-R9))</f>
        <v>0</v>
      </c>
    </row>
    <row r="49" spans="1:18" ht="14.55" customHeight="1" x14ac:dyDescent="0.3">
      <c r="A49" s="148">
        <v>5.3819999999999997</v>
      </c>
      <c r="B49" s="149">
        <f>VALUE(B12-538.2/100*(B6-B9))</f>
        <v>11542.802000000001</v>
      </c>
      <c r="C49" s="112"/>
      <c r="D49" s="149">
        <f>VALUE(D12-538.2/100*(D6-D9))</f>
        <v>-431.09820000000201</v>
      </c>
      <c r="E49" s="150"/>
      <c r="F49" s="149">
        <f>VALUE(F12-538.2/100*(F6-F9))</f>
        <v>11222.331200000002</v>
      </c>
      <c r="G49" s="149"/>
      <c r="H49" s="149">
        <f>VALUE(H12-538.2/100*(H6-H9))</f>
        <v>10951.233299999998</v>
      </c>
      <c r="I49" s="112"/>
      <c r="J49" s="149">
        <f>VALUE(J12-538.2/100*(J6-J9))</f>
        <v>0</v>
      </c>
      <c r="K49" s="150"/>
      <c r="L49" s="149">
        <f>VALUE(L12-538.2/100*(L6-L9))</f>
        <v>0</v>
      </c>
      <c r="M49" s="149"/>
      <c r="N49" s="149">
        <f>VALUE(N12-538.2/100*(N6-N9))</f>
        <v>0</v>
      </c>
      <c r="O49" s="112"/>
      <c r="P49" s="149">
        <f>VALUE(P12-538.2/100*(P6-P9))</f>
        <v>0</v>
      </c>
      <c r="Q49" s="150"/>
      <c r="R49" s="149">
        <f>VALUE(R12-538.2/100*(R6-R9))</f>
        <v>0</v>
      </c>
    </row>
    <row r="50" spans="1:18" ht="14.55" customHeight="1" x14ac:dyDescent="0.3">
      <c r="A50" s="148">
        <v>5.6180000000000003</v>
      </c>
      <c r="B50" s="149">
        <f>VALUE(B12-561.8/100*(B6-B9))</f>
        <v>11533.598</v>
      </c>
      <c r="C50" s="112"/>
      <c r="D50" s="149">
        <f>VALUE(D12-561.8/100*(D6-D9))</f>
        <v>-450.00180000000199</v>
      </c>
      <c r="E50" s="150"/>
      <c r="F50" s="149">
        <f>VALUE(F12-561.8/100*(F6-F9))</f>
        <v>11201.468800000002</v>
      </c>
      <c r="G50" s="149"/>
      <c r="H50" s="149">
        <f>VALUE(H12-561.8/100*(H6-H9))</f>
        <v>10920.116699999999</v>
      </c>
      <c r="I50" s="112"/>
      <c r="J50" s="149">
        <f>VALUE(J12-561.8/100*(J6-J9))</f>
        <v>0</v>
      </c>
      <c r="K50" s="150"/>
      <c r="L50" s="149">
        <f>VALUE(L12-561.8/100*(L6-L9))</f>
        <v>0</v>
      </c>
      <c r="M50" s="149"/>
      <c r="N50" s="149">
        <f>VALUE(N12-561.8/100*(N6-N9))</f>
        <v>0</v>
      </c>
      <c r="O50" s="112"/>
      <c r="P50" s="149">
        <f>VALUE(P12-561.8/100*(P6-P9))</f>
        <v>0</v>
      </c>
      <c r="Q50" s="150"/>
      <c r="R50" s="14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0.8" x14ac:dyDescent="0.3">
      <c r="A1" s="101" t="s">
        <v>66</v>
      </c>
    </row>
    <row r="2" spans="1:1" ht="14.55" customHeight="1" x14ac:dyDescent="0.3">
      <c r="A2" s="91" t="s">
        <v>67</v>
      </c>
    </row>
    <row r="3" spans="1:1" ht="14.55" customHeight="1" x14ac:dyDescent="0.3">
      <c r="A3" s="91" t="s">
        <v>68</v>
      </c>
    </row>
    <row r="4" spans="1:1" ht="14.55" customHeight="1" x14ac:dyDescent="0.3">
      <c r="A4" s="91" t="s">
        <v>69</v>
      </c>
    </row>
    <row r="5" spans="1:1" ht="14.55" customHeight="1" x14ac:dyDescent="0.3">
      <c r="A5" s="91" t="s">
        <v>70</v>
      </c>
    </row>
    <row r="6" spans="1:1" ht="14.55" customHeight="1" x14ac:dyDescent="0.3">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75"/>
  <sheetViews>
    <sheetView showGridLines="0" topLeftCell="CB1" zoomScaleNormal="100" workbookViewId="0">
      <selection activeCell="CK1" sqref="CK1:CO1048576"/>
    </sheetView>
  </sheetViews>
  <sheetFormatPr defaultColWidth="8.77734375" defaultRowHeight="14.55" customHeight="1" x14ac:dyDescent="0.3"/>
  <cols>
    <col min="1" max="4" width="8.77734375" style="33" customWidth="1"/>
    <col min="5" max="49" width="10.77734375" style="33" customWidth="1"/>
    <col min="50" max="93" width="10.77734375" style="91" customWidth="1"/>
    <col min="94" max="300" width="8.77734375" style="33" customWidth="1"/>
  </cols>
  <sheetData>
    <row r="1" spans="1:93" ht="14.55" customHeight="1" x14ac:dyDescent="0.3">
      <c r="A1" s="223"/>
      <c r="B1" s="224"/>
      <c r="C1" s="224"/>
      <c r="D1" s="22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row>
    <row r="2" spans="1:93"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row>
    <row r="3" spans="1:93"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row>
    <row r="4" spans="1:93"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row>
    <row r="5" spans="1:93" ht="14.55" customHeight="1" x14ac:dyDescent="0.3">
      <c r="A5" s="221" t="s">
        <v>5</v>
      </c>
      <c r="B5" s="222"/>
      <c r="C5" s="222"/>
      <c r="D5" s="22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O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row>
    <row r="7" spans="1:93"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O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row>
    <row r="8" spans="1:93"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O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row>
    <row r="9" spans="1:93"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O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row>
    <row r="10" spans="1:93"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O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row>
    <row r="11" spans="1:93"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O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row>
    <row r="12" spans="1:9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row>
    <row r="13" spans="1:93"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O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row>
    <row r="14" spans="1:93"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O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row>
    <row r="15" spans="1:93"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O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row>
    <row r="16" spans="1:9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row>
    <row r="17" spans="1:93"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O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row>
    <row r="18" spans="1:93"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O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row>
    <row r="19" spans="1:93"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O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row>
    <row r="20" spans="1:93"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O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row>
    <row r="21" spans="1:93"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O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row>
    <row r="22" spans="1:93"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O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row>
    <row r="23" spans="1:93" ht="14.55" customHeight="1" x14ac:dyDescent="0.3">
      <c r="A23" s="221" t="s">
        <v>21</v>
      </c>
      <c r="B23" s="222"/>
      <c r="C23" s="222"/>
      <c r="D23" s="22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row>
    <row r="24" spans="1:93"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O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row>
    <row r="25" spans="1:93"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O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row>
    <row r="26" spans="1:93"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O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row>
    <row r="27" spans="1:93"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O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row>
    <row r="28" spans="1:93"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O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row>
    <row r="29" spans="1:93"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O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row>
    <row r="30" spans="1:93"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O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row>
    <row r="31" spans="1:93"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O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row>
    <row r="32" spans="1:93"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O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row>
    <row r="33" spans="1:93"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O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row>
    <row r="34" spans="1:93"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O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row>
    <row r="35" spans="1:93"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O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row>
    <row r="36" spans="1:93"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O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row>
    <row r="37" spans="1:93" ht="14.55" customHeight="1" x14ac:dyDescent="0.3">
      <c r="A37" s="221" t="s">
        <v>34</v>
      </c>
      <c r="B37" s="222"/>
      <c r="C37" s="222"/>
      <c r="D37" s="22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row>
    <row r="38" spans="1:93"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10">
        <v>12170.559100000002</v>
      </c>
      <c r="BX38" s="210"/>
      <c r="BY38" s="210"/>
      <c r="BZ38" s="210"/>
      <c r="CA38" s="210"/>
      <c r="CB38" s="210"/>
      <c r="CC38" s="210"/>
      <c r="CD38" s="210"/>
      <c r="CE38" s="210"/>
      <c r="CF38" s="15"/>
      <c r="CG38" s="15"/>
      <c r="CH38" s="15"/>
      <c r="CI38" s="15"/>
      <c r="CJ38" s="15"/>
      <c r="CK38" s="15"/>
      <c r="CL38" s="15"/>
      <c r="CM38" s="15"/>
      <c r="CN38" s="15"/>
      <c r="CO38" s="15"/>
    </row>
    <row r="39" spans="1:93"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row>
    <row r="40" spans="1:93"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row>
    <row r="41" spans="1:93"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row>
    <row r="42" spans="1:93"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11">
        <v>11164.1032</v>
      </c>
      <c r="BX42" s="211"/>
      <c r="BY42" s="211">
        <v>11353.332835000003</v>
      </c>
      <c r="BZ42" s="211">
        <v>11364.2</v>
      </c>
      <c r="CA42" s="213">
        <v>11485.948899999999</v>
      </c>
      <c r="CB42" s="211">
        <v>11364.2</v>
      </c>
      <c r="CC42" s="213">
        <v>11485.948899999999</v>
      </c>
      <c r="CD42" s="211"/>
      <c r="CE42" s="211"/>
      <c r="CF42" s="20"/>
      <c r="CG42" s="20">
        <v>11688.6913</v>
      </c>
      <c r="CH42" s="20">
        <v>11688.6913</v>
      </c>
      <c r="CI42" s="20"/>
      <c r="CJ42" s="20"/>
      <c r="CK42" s="20">
        <v>11688.6913</v>
      </c>
      <c r="CL42" s="20">
        <v>11688.6913</v>
      </c>
      <c r="CM42" s="20">
        <v>11688.6913</v>
      </c>
      <c r="CN42" s="20">
        <v>11688.6913</v>
      </c>
      <c r="CO42" s="20">
        <v>11688.6913</v>
      </c>
    </row>
    <row r="43" spans="1:93"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12">
        <f t="shared" ref="BW43:CO43" si="87">BW4</f>
        <v>11168.05</v>
      </c>
      <c r="BX43" s="212">
        <f t="shared" si="87"/>
        <v>11301.2</v>
      </c>
      <c r="BY43" s="212">
        <f t="shared" si="87"/>
        <v>11341.7</v>
      </c>
      <c r="BZ43" s="212">
        <f t="shared" si="87"/>
        <v>11343.25</v>
      </c>
      <c r="CA43" s="212">
        <f t="shared" si="87"/>
        <v>11426.85</v>
      </c>
      <c r="CB43" s="212">
        <f t="shared" si="87"/>
        <v>11462.2</v>
      </c>
      <c r="CC43" s="212">
        <f t="shared" si="87"/>
        <v>11532.4</v>
      </c>
      <c r="CD43" s="212">
        <f t="shared" si="87"/>
        <v>11521.05</v>
      </c>
      <c r="CE43" s="212">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row>
    <row r="44" spans="1:93"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1">
        <v>10538.007</v>
      </c>
      <c r="BP44" s="111">
        <v>10538.007</v>
      </c>
      <c r="BQ44" s="111">
        <v>10538.007</v>
      </c>
      <c r="BR44" s="21"/>
      <c r="BS44" s="166">
        <v>10945.363600000001</v>
      </c>
      <c r="BT44" s="166">
        <v>10989.143599999999</v>
      </c>
      <c r="BU44" s="166"/>
      <c r="BV44" s="166">
        <v>10989.143599999999</v>
      </c>
      <c r="BW44" s="166">
        <v>11140.3788</v>
      </c>
      <c r="BX44" s="166"/>
      <c r="BY44" s="166">
        <v>11268.8858</v>
      </c>
      <c r="BZ44" s="166">
        <v>11292.6844</v>
      </c>
      <c r="CA44" s="111">
        <v>11313.351200000001</v>
      </c>
      <c r="CB44" s="166">
        <v>11292.6844</v>
      </c>
      <c r="CC44" s="111">
        <v>11313.351200000001</v>
      </c>
      <c r="CD44" s="166"/>
      <c r="CE44" s="166"/>
      <c r="CF44" s="21"/>
      <c r="CG44" s="21">
        <v>11462.742399999999</v>
      </c>
      <c r="CH44" s="21">
        <v>11411.6824</v>
      </c>
      <c r="CI44" s="21"/>
      <c r="CJ44" s="21"/>
      <c r="CK44" s="21">
        <v>11661.376400000001</v>
      </c>
      <c r="CL44" s="21"/>
      <c r="CM44" s="21"/>
      <c r="CN44" s="21"/>
      <c r="CO44" s="21"/>
    </row>
    <row r="45" spans="1:93"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9">
        <v>10442</v>
      </c>
      <c r="BP45" s="109">
        <v>10442</v>
      </c>
      <c r="BQ45" s="109">
        <v>10442</v>
      </c>
      <c r="BR45" s="10"/>
      <c r="BS45" s="106">
        <v>10914.718199999999</v>
      </c>
      <c r="BT45" s="106">
        <v>10950.1032</v>
      </c>
      <c r="BU45" s="106"/>
      <c r="BV45" s="106">
        <v>10950.1032</v>
      </c>
      <c r="BW45" s="109">
        <v>11115.310600000001</v>
      </c>
      <c r="BX45" s="109"/>
      <c r="BY45" s="109">
        <v>11217.2821</v>
      </c>
      <c r="BZ45" s="109">
        <v>11236.532800000001</v>
      </c>
      <c r="CA45" s="106">
        <v>11205.9244</v>
      </c>
      <c r="CB45" s="109">
        <v>11236.532800000001</v>
      </c>
      <c r="CC45" s="106">
        <v>11205.9244</v>
      </c>
      <c r="CD45" s="109">
        <v>11366.143600000001</v>
      </c>
      <c r="CE45" s="109">
        <v>11366.143600000001</v>
      </c>
      <c r="CF45" s="10"/>
      <c r="CG45" s="10">
        <v>11441.703799999999</v>
      </c>
      <c r="CH45" s="10">
        <v>11311.6</v>
      </c>
      <c r="CI45" s="10"/>
      <c r="CJ45" s="10"/>
      <c r="CK45" s="10">
        <v>11613.9118</v>
      </c>
      <c r="CL45" s="10">
        <v>11613.9118</v>
      </c>
      <c r="CM45" s="10">
        <v>11613.9118</v>
      </c>
      <c r="CN45" s="10">
        <v>11613.9118</v>
      </c>
      <c r="CO45" s="10">
        <v>11613.9118</v>
      </c>
    </row>
    <row r="46" spans="1:93"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10">
        <v>10324.542799999999</v>
      </c>
      <c r="BP46" s="110">
        <v>10324.542799999999</v>
      </c>
      <c r="BQ46" s="110">
        <v>10324.542799999999</v>
      </c>
      <c r="BR46" s="22"/>
      <c r="BS46" s="110"/>
      <c r="BT46" s="110"/>
      <c r="BU46" s="110"/>
      <c r="BV46" s="110"/>
      <c r="BW46" s="110"/>
      <c r="BX46" s="110"/>
      <c r="BY46" s="110">
        <v>11210.440399999999</v>
      </c>
      <c r="BZ46" s="110">
        <v>11234.239000000001</v>
      </c>
      <c r="CA46" s="110"/>
      <c r="CB46" s="110">
        <v>11234.239000000001</v>
      </c>
      <c r="CC46" s="110"/>
      <c r="CD46" s="110">
        <v>11248.628200000001</v>
      </c>
      <c r="CE46" s="110">
        <v>11248.628200000001</v>
      </c>
      <c r="CF46" s="22"/>
      <c r="CG46" s="22"/>
      <c r="CH46" s="22"/>
      <c r="CI46" s="22"/>
      <c r="CJ46" s="22"/>
      <c r="CK46" s="22">
        <v>11505.1916</v>
      </c>
      <c r="CL46" s="22">
        <v>11505.1916</v>
      </c>
      <c r="CM46" s="22">
        <v>11505.1916</v>
      </c>
      <c r="CN46" s="22">
        <v>11505.1916</v>
      </c>
      <c r="CO46" s="22">
        <v>11505.1916</v>
      </c>
    </row>
    <row r="47" spans="1:93"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row>
    <row r="48" spans="1:93"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row>
    <row r="49" spans="1:93" ht="14.55" customHeight="1" x14ac:dyDescent="0.3">
      <c r="A49" s="221" t="s">
        <v>45</v>
      </c>
      <c r="B49" s="222"/>
      <c r="C49" s="222"/>
      <c r="D49" s="22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row>
    <row r="50" spans="1:93"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O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row>
    <row r="51" spans="1:93"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O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row>
    <row r="52" spans="1:93"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O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row>
    <row r="53" spans="1:93"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O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row>
    <row r="54" spans="1:93"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O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row>
    <row r="55" spans="1:93"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O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row>
    <row r="56" spans="1:93"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O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row>
    <row r="57" spans="1:93"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O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row>
    <row r="58" spans="1:93"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93"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93"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93"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93"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93"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93"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2019-04-09T20:41:02Z</dcterms:modified>
</cp:coreProperties>
</file>