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" l="1"/>
  <c r="J53" i="1"/>
  <c r="J56" i="1" s="1"/>
  <c r="J52" i="1"/>
  <c r="J50" i="1"/>
  <c r="J43" i="1"/>
  <c r="J30" i="1"/>
  <c r="J24" i="1"/>
  <c r="J36" i="1" s="1"/>
  <c r="J14" i="1"/>
  <c r="J18" i="1" s="1"/>
  <c r="J10" i="1" l="1"/>
  <c r="J11" i="1" s="1"/>
  <c r="J54" i="1"/>
  <c r="J57" i="1" s="1"/>
  <c r="J6" i="1"/>
  <c r="J17" i="1"/>
  <c r="J20" i="1"/>
  <c r="J19" i="1" s="1"/>
  <c r="J15" i="1"/>
  <c r="J13" i="1"/>
  <c r="J22" i="1"/>
  <c r="J21" i="1" s="1"/>
  <c r="J51" i="1"/>
  <c r="J8" i="1"/>
  <c r="I55" i="1"/>
  <c r="I53" i="1"/>
  <c r="I56" i="1" s="1"/>
  <c r="I54" i="1" s="1"/>
  <c r="I57" i="1" s="1"/>
  <c r="I13" i="1" s="1"/>
  <c r="I52" i="1"/>
  <c r="I50" i="1"/>
  <c r="I51" i="1" s="1"/>
  <c r="I43" i="1"/>
  <c r="I30" i="1"/>
  <c r="I24" i="1"/>
  <c r="I36" i="1" s="1"/>
  <c r="I14" i="1"/>
  <c r="I20" i="1" s="1"/>
  <c r="AO55" i="11"/>
  <c r="AN55" i="11"/>
  <c r="AO53" i="11"/>
  <c r="AO56" i="11" s="1"/>
  <c r="AN53" i="11"/>
  <c r="AN56" i="11" s="1"/>
  <c r="AN54" i="11" s="1"/>
  <c r="AN57" i="11" s="1"/>
  <c r="AO52" i="11"/>
  <c r="AN52" i="11"/>
  <c r="AO50" i="11"/>
  <c r="AO51" i="11" s="1"/>
  <c r="AN50" i="11"/>
  <c r="AN51" i="11" s="1"/>
  <c r="AO43" i="11"/>
  <c r="AN43" i="11"/>
  <c r="AO30" i="11"/>
  <c r="AN30" i="11"/>
  <c r="AO24" i="11"/>
  <c r="AO36" i="11" s="1"/>
  <c r="AN24" i="11"/>
  <c r="AN36" i="11" s="1"/>
  <c r="AO14" i="11"/>
  <c r="AO20" i="11" s="1"/>
  <c r="AN14" i="11"/>
  <c r="AN15" i="11" s="1"/>
  <c r="AM55" i="11"/>
  <c r="AM53" i="11"/>
  <c r="AM56" i="11" s="1"/>
  <c r="AM54" i="11" s="1"/>
  <c r="AM57" i="11" s="1"/>
  <c r="AM52" i="11"/>
  <c r="AM50" i="11"/>
  <c r="AM51" i="11" s="1"/>
  <c r="AM43" i="11"/>
  <c r="AM30" i="11"/>
  <c r="AM24" i="11"/>
  <c r="AM36" i="11" s="1"/>
  <c r="AM18" i="11"/>
  <c r="AM14" i="11"/>
  <c r="J9" i="1" l="1"/>
  <c r="J7" i="1"/>
  <c r="J33" i="1"/>
  <c r="J29" i="1"/>
  <c r="J31" i="1"/>
  <c r="J27" i="1"/>
  <c r="J34" i="1"/>
  <c r="J35" i="1" s="1"/>
  <c r="J26" i="1"/>
  <c r="J32" i="1"/>
  <c r="J28" i="1"/>
  <c r="I18" i="1"/>
  <c r="I22" i="1" s="1"/>
  <c r="I33" i="1"/>
  <c r="I29" i="1"/>
  <c r="I31" i="1"/>
  <c r="I32" i="1"/>
  <c r="I28" i="1"/>
  <c r="I27" i="1"/>
  <c r="I34" i="1"/>
  <c r="I26" i="1"/>
  <c r="I21" i="1"/>
  <c r="I8" i="1"/>
  <c r="I10" i="1"/>
  <c r="I15" i="1"/>
  <c r="AO54" i="11"/>
  <c r="AO57" i="11" s="1"/>
  <c r="AO15" i="11" s="1"/>
  <c r="AM13" i="11"/>
  <c r="AN8" i="11"/>
  <c r="AO10" i="11"/>
  <c r="AM20" i="11"/>
  <c r="AM19" i="11" s="1"/>
  <c r="AM17" i="11"/>
  <c r="AO8" i="11"/>
  <c r="AN32" i="11"/>
  <c r="AN29" i="11"/>
  <c r="AN26" i="11"/>
  <c r="AN27" i="11"/>
  <c r="AN34" i="11"/>
  <c r="AN33" i="11"/>
  <c r="AN31" i="11"/>
  <c r="AN28" i="11"/>
  <c r="AO34" i="11"/>
  <c r="AO33" i="11"/>
  <c r="AO32" i="11"/>
  <c r="AO31" i="11"/>
  <c r="AO29" i="11"/>
  <c r="AO28" i="11"/>
  <c r="AO27" i="11"/>
  <c r="AO26" i="11"/>
  <c r="AN10" i="11"/>
  <c r="AN13" i="11"/>
  <c r="AN18" i="11"/>
  <c r="AN20" i="11"/>
  <c r="AO18" i="11"/>
  <c r="AO17" i="11" s="1"/>
  <c r="AM33" i="11"/>
  <c r="AM29" i="11"/>
  <c r="AM31" i="11"/>
  <c r="AM32" i="11"/>
  <c r="AM28" i="11"/>
  <c r="AM27" i="11"/>
  <c r="AM34" i="11"/>
  <c r="AM26" i="11"/>
  <c r="AM8" i="11"/>
  <c r="AM22" i="11"/>
  <c r="AM10" i="11"/>
  <c r="AM15" i="11"/>
  <c r="H55" i="1"/>
  <c r="H54" i="1" s="1"/>
  <c r="H57" i="1" s="1"/>
  <c r="H53" i="1"/>
  <c r="H56" i="1" s="1"/>
  <c r="H52" i="1"/>
  <c r="H50" i="1"/>
  <c r="H51" i="1" s="1"/>
  <c r="H43" i="1"/>
  <c r="H30" i="1"/>
  <c r="H24" i="1"/>
  <c r="H36" i="1" s="1"/>
  <c r="H14" i="1"/>
  <c r="H20" i="1" s="1"/>
  <c r="H13" i="1" l="1"/>
  <c r="I19" i="1"/>
  <c r="J25" i="1"/>
  <c r="I25" i="1"/>
  <c r="I35" i="1"/>
  <c r="I17" i="1"/>
  <c r="I6" i="1"/>
  <c r="I7" i="1" s="1"/>
  <c r="I11" i="1"/>
  <c r="I9" i="1"/>
  <c r="AO13" i="11"/>
  <c r="AM21" i="11"/>
  <c r="AN9" i="11"/>
  <c r="AN25" i="11"/>
  <c r="AO9" i="11"/>
  <c r="AM35" i="11"/>
  <c r="AO35" i="11"/>
  <c r="AM25" i="11"/>
  <c r="AO25" i="11"/>
  <c r="AO11" i="11"/>
  <c r="AO6" i="11"/>
  <c r="AO7" i="11" s="1"/>
  <c r="AN11" i="11"/>
  <c r="AN6" i="11"/>
  <c r="AN7" i="11" s="1"/>
  <c r="AO22" i="11"/>
  <c r="AO21" i="11" s="1"/>
  <c r="AO19" i="11"/>
  <c r="AN19" i="11"/>
  <c r="AN22" i="11"/>
  <c r="AN21" i="11" s="1"/>
  <c r="AN17" i="11"/>
  <c r="AN35" i="11"/>
  <c r="AM6" i="11"/>
  <c r="AM7" i="11" s="1"/>
  <c r="AM11" i="11"/>
  <c r="AM9" i="11"/>
  <c r="H18" i="1"/>
  <c r="H17" i="1" s="1"/>
  <c r="H33" i="1"/>
  <c r="H29" i="1"/>
  <c r="H32" i="1"/>
  <c r="H28" i="1"/>
  <c r="H31" i="1"/>
  <c r="H27" i="1"/>
  <c r="H26" i="1"/>
  <c r="H34" i="1"/>
  <c r="H8" i="1"/>
  <c r="H10" i="1"/>
  <c r="H15" i="1"/>
  <c r="AL55" i="11"/>
  <c r="AK55" i="11"/>
  <c r="AL53" i="11"/>
  <c r="AL56" i="11" s="1"/>
  <c r="AK53" i="11"/>
  <c r="AK56" i="11" s="1"/>
  <c r="AL52" i="11"/>
  <c r="AK52" i="11"/>
  <c r="AL50" i="11"/>
  <c r="AL51" i="11" s="1"/>
  <c r="AL31" i="11" s="1"/>
  <c r="AK50" i="11"/>
  <c r="AK51" i="11" s="1"/>
  <c r="AL43" i="11"/>
  <c r="AK43" i="11"/>
  <c r="AL30" i="11"/>
  <c r="AK30" i="11"/>
  <c r="AL24" i="11"/>
  <c r="AL36" i="11" s="1"/>
  <c r="AK24" i="11"/>
  <c r="AK36" i="11" s="1"/>
  <c r="AL14" i="11"/>
  <c r="AL10" i="11" s="1"/>
  <c r="AL11" i="11" s="1"/>
  <c r="AK14" i="11"/>
  <c r="G55" i="1"/>
  <c r="G53" i="1"/>
  <c r="G56" i="1" s="1"/>
  <c r="G52" i="1"/>
  <c r="G50" i="1"/>
  <c r="G51" i="1" s="1"/>
  <c r="G43" i="1"/>
  <c r="G30" i="1"/>
  <c r="G24" i="1"/>
  <c r="G36" i="1" s="1"/>
  <c r="G14" i="1"/>
  <c r="G8" i="1" s="1"/>
  <c r="H22" i="1" l="1"/>
  <c r="H21" i="1" s="1"/>
  <c r="H9" i="1"/>
  <c r="H19" i="1"/>
  <c r="AK54" i="11"/>
  <c r="AK57" i="11" s="1"/>
  <c r="AL18" i="11"/>
  <c r="AL8" i="11"/>
  <c r="AL9" i="11" s="1"/>
  <c r="AL22" i="11"/>
  <c r="AL20" i="11"/>
  <c r="AK20" i="11"/>
  <c r="AL6" i="11"/>
  <c r="AL7" i="11" s="1"/>
  <c r="AL17" i="11"/>
  <c r="H35" i="1"/>
  <c r="H25" i="1"/>
  <c r="H6" i="1"/>
  <c r="H7" i="1" s="1"/>
  <c r="H11" i="1"/>
  <c r="AK33" i="11"/>
  <c r="AK31" i="11"/>
  <c r="AK29" i="11"/>
  <c r="AK27" i="11"/>
  <c r="AK32" i="11"/>
  <c r="AK28" i="11"/>
  <c r="AK34" i="11"/>
  <c r="AK26" i="11"/>
  <c r="AK25" i="11" s="1"/>
  <c r="AL54" i="11"/>
  <c r="AL57" i="11" s="1"/>
  <c r="AL27" i="11"/>
  <c r="AL33" i="11"/>
  <c r="AL19" i="11"/>
  <c r="AL26" i="11"/>
  <c r="AL28" i="11"/>
  <c r="AL32" i="11"/>
  <c r="AL34" i="11"/>
  <c r="AL35" i="11" s="1"/>
  <c r="AL29" i="11"/>
  <c r="AK8" i="11"/>
  <c r="AK10" i="11"/>
  <c r="AK13" i="11"/>
  <c r="AK15" i="11"/>
  <c r="AK18" i="11"/>
  <c r="AK17" i="11" s="1"/>
  <c r="G33" i="1"/>
  <c r="G31" i="1"/>
  <c r="G27" i="1"/>
  <c r="G20" i="1"/>
  <c r="G18" i="1"/>
  <c r="G22" i="1" s="1"/>
  <c r="G54" i="1"/>
  <c r="G57" i="1" s="1"/>
  <c r="G13" i="1" s="1"/>
  <c r="G28" i="1"/>
  <c r="G17" i="1"/>
  <c r="G26" i="1"/>
  <c r="G34" i="1"/>
  <c r="G32" i="1"/>
  <c r="G10" i="1"/>
  <c r="G29" i="1"/>
  <c r="AH14" i="11"/>
  <c r="AH10" i="11" s="1"/>
  <c r="AI14" i="11"/>
  <c r="AJ14" i="11"/>
  <c r="AJ8" i="11" s="1"/>
  <c r="AH24" i="11"/>
  <c r="AH36" i="11" s="1"/>
  <c r="AI24" i="11"/>
  <c r="AI36" i="11" s="1"/>
  <c r="AJ24" i="11"/>
  <c r="AJ36" i="11" s="1"/>
  <c r="AH30" i="11"/>
  <c r="AI30" i="11"/>
  <c r="AJ30" i="11"/>
  <c r="AH43" i="11"/>
  <c r="AI43" i="11"/>
  <c r="AJ43" i="11"/>
  <c r="AH50" i="11"/>
  <c r="AI50" i="11"/>
  <c r="AI51" i="11" s="1"/>
  <c r="AI26" i="11" s="1"/>
  <c r="AJ50" i="11"/>
  <c r="AJ51" i="11" s="1"/>
  <c r="AH52" i="11"/>
  <c r="AI52" i="11"/>
  <c r="AJ52" i="11"/>
  <c r="AH53" i="11"/>
  <c r="AH56" i="11" s="1"/>
  <c r="AI53" i="11"/>
  <c r="AI56" i="11" s="1"/>
  <c r="AJ53" i="11"/>
  <c r="AJ56" i="11" s="1"/>
  <c r="AH55" i="11"/>
  <c r="AI55" i="11"/>
  <c r="AJ55" i="11"/>
  <c r="G15" i="1" l="1"/>
  <c r="G35" i="1"/>
  <c r="AL21" i="11"/>
  <c r="AH54" i="11"/>
  <c r="AH57" i="11" s="1"/>
  <c r="AH15" i="11" s="1"/>
  <c r="AK35" i="11"/>
  <c r="AH18" i="11"/>
  <c r="AH17" i="11" s="1"/>
  <c r="AL25" i="11"/>
  <c r="AJ54" i="11"/>
  <c r="AJ57" i="11" s="1"/>
  <c r="AJ15" i="11" s="1"/>
  <c r="AI20" i="11"/>
  <c r="AI18" i="11"/>
  <c r="AI54" i="11"/>
  <c r="AI57" i="11" s="1"/>
  <c r="AI8" i="11"/>
  <c r="AK6" i="11"/>
  <c r="AK7" i="11" s="1"/>
  <c r="AK11" i="11"/>
  <c r="AK22" i="11"/>
  <c r="AK21" i="11" s="1"/>
  <c r="AK19" i="11"/>
  <c r="AK9" i="11"/>
  <c r="AL15" i="11"/>
  <c r="AL13" i="11"/>
  <c r="G25" i="1"/>
  <c r="G21" i="1"/>
  <c r="G19" i="1"/>
  <c r="G6" i="1"/>
  <c r="G7" i="1" s="1"/>
  <c r="G11" i="1"/>
  <c r="G9" i="1"/>
  <c r="AH6" i="11"/>
  <c r="AH11" i="11"/>
  <c r="AJ27" i="11"/>
  <c r="AJ31" i="11"/>
  <c r="AJ26" i="11"/>
  <c r="AJ34" i="11"/>
  <c r="AJ28" i="11"/>
  <c r="AJ32" i="11"/>
  <c r="AJ29" i="11"/>
  <c r="AJ33" i="11"/>
  <c r="AI13" i="11"/>
  <c r="AI15" i="11"/>
  <c r="AI31" i="11"/>
  <c r="AI27" i="11"/>
  <c r="AI25" i="11" s="1"/>
  <c r="AH51" i="11"/>
  <c r="AI32" i="11"/>
  <c r="AI28" i="11"/>
  <c r="AJ20" i="11"/>
  <c r="AH13" i="11"/>
  <c r="AJ10" i="11"/>
  <c r="AJ9" i="11" s="1"/>
  <c r="AH8" i="11"/>
  <c r="AH9" i="11" s="1"/>
  <c r="AI33" i="11"/>
  <c r="AI29" i="11"/>
  <c r="AI10" i="11"/>
  <c r="AI34" i="11"/>
  <c r="AH20" i="11"/>
  <c r="AJ18" i="11"/>
  <c r="AJ13" i="11"/>
  <c r="AI9" i="11" l="1"/>
  <c r="AH22" i="11"/>
  <c r="AH21" i="11" s="1"/>
  <c r="AI35" i="11"/>
  <c r="AI19" i="11"/>
  <c r="AI22" i="11"/>
  <c r="AI21" i="11" s="1"/>
  <c r="AJ25" i="11"/>
  <c r="AI17" i="11"/>
  <c r="AI11" i="11"/>
  <c r="AI6" i="11"/>
  <c r="AI7" i="11" s="1"/>
  <c r="AH7" i="11"/>
  <c r="AJ35" i="11"/>
  <c r="AH29" i="11"/>
  <c r="AH33" i="11"/>
  <c r="AH26" i="11"/>
  <c r="AH34" i="11"/>
  <c r="AH28" i="11"/>
  <c r="AH32" i="11"/>
  <c r="AH27" i="11"/>
  <c r="AH31" i="11"/>
  <c r="AJ22" i="11"/>
  <c r="AJ21" i="11" s="1"/>
  <c r="AJ19" i="11"/>
  <c r="AJ17" i="11"/>
  <c r="AJ11" i="11"/>
  <c r="AJ6" i="11"/>
  <c r="AJ7" i="11" s="1"/>
  <c r="AH19" i="1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G30" i="11"/>
  <c r="AF30" i="11"/>
  <c r="AE30" i="11"/>
  <c r="AD30" i="11"/>
  <c r="AC30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 l="1"/>
  <c r="AF8" i="11"/>
  <c r="AF9" i="11" s="1"/>
  <c r="AF20" i="11"/>
  <c r="AF51" i="11"/>
  <c r="AF28" i="11" s="1"/>
  <c r="AD8" i="11"/>
  <c r="AD32" i="11"/>
  <c r="AD31" i="11"/>
  <c r="AD33" i="11"/>
  <c r="AD27" i="11"/>
  <c r="AD29" i="11"/>
  <c r="AC54" i="11"/>
  <c r="AC57" i="11" s="1"/>
  <c r="AC13" i="11" s="1"/>
  <c r="AG54" i="11"/>
  <c r="AG57" i="11" s="1"/>
  <c r="AG13" i="11" s="1"/>
  <c r="AD18" i="11"/>
  <c r="AD17" i="11" s="1"/>
  <c r="AD10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G33" i="11"/>
  <c r="AG29" i="11"/>
  <c r="AG32" i="11"/>
  <c r="AG28" i="11"/>
  <c r="AG31" i="11"/>
  <c r="AG27" i="11"/>
  <c r="AG34" i="11"/>
  <c r="AG26" i="11"/>
  <c r="AF54" i="11"/>
  <c r="AF57" i="11" s="1"/>
  <c r="AF22" i="11"/>
  <c r="AF21" i="11" s="1"/>
  <c r="AC8" i="11"/>
  <c r="AG8" i="11"/>
  <c r="AE10" i="11"/>
  <c r="AE15" i="11"/>
  <c r="AC18" i="11"/>
  <c r="AG18" i="11"/>
  <c r="AF19" i="11"/>
  <c r="AE20" i="11"/>
  <c r="AD26" i="11"/>
  <c r="AD34" i="11"/>
  <c r="AE17" i="11"/>
  <c r="AE8" i="11"/>
  <c r="AC10" i="11"/>
  <c r="AG10" i="11"/>
  <c r="AE13" i="11"/>
  <c r="AC15" i="1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V18" i="11"/>
  <c r="V17" i="11" s="1"/>
  <c r="H24" i="11"/>
  <c r="H36" i="11" s="1"/>
  <c r="I24" i="11"/>
  <c r="I36" i="11" s="1"/>
  <c r="J24" i="11"/>
  <c r="J36" i="11" s="1"/>
  <c r="K24" i="11"/>
  <c r="K36" i="11" s="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U36" i="11" s="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I50" i="11"/>
  <c r="J50" i="11"/>
  <c r="J20" i="11" s="1"/>
  <c r="K50" i="11"/>
  <c r="L50" i="11"/>
  <c r="M50" i="11"/>
  <c r="M51" i="11" s="1"/>
  <c r="M32" i="11" s="1"/>
  <c r="N50" i="11"/>
  <c r="N20" i="11" s="1"/>
  <c r="O50" i="11"/>
  <c r="P50" i="1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V51" i="11" s="1"/>
  <c r="V31" i="11" s="1"/>
  <c r="W50" i="11"/>
  <c r="X50" i="11"/>
  <c r="Y50" i="11"/>
  <c r="Y51" i="11" s="1"/>
  <c r="Z50" i="11"/>
  <c r="Z20" i="11" s="1"/>
  <c r="AA50" i="11"/>
  <c r="AB50" i="11"/>
  <c r="AB51" i="11" s="1"/>
  <c r="I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S18" i="11" l="1"/>
  <c r="AF26" i="11"/>
  <c r="AD35" i="11"/>
  <c r="AG15" i="11"/>
  <c r="AF32" i="11"/>
  <c r="AE21" i="11"/>
  <c r="AF11" i="11"/>
  <c r="AF6" i="11"/>
  <c r="AF7" i="11" s="1"/>
  <c r="AD22" i="11"/>
  <c r="AD21" i="11" s="1"/>
  <c r="X20" i="11"/>
  <c r="P20" i="11"/>
  <c r="L20" i="11"/>
  <c r="H20" i="11"/>
  <c r="AD25" i="11"/>
  <c r="AD9" i="11"/>
  <c r="AF34" i="11"/>
  <c r="AF29" i="11"/>
  <c r="AF33" i="11"/>
  <c r="AF27" i="11"/>
  <c r="AF31" i="11"/>
  <c r="AE35" i="1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J31" i="11"/>
  <c r="AA6" i="11"/>
  <c r="AA20" i="11"/>
  <c r="K6" i="11"/>
  <c r="K20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0" i="11"/>
  <c r="U20" i="11"/>
  <c r="U8" i="11"/>
  <c r="U9" i="11" s="1"/>
  <c r="Q8" i="11"/>
  <c r="Q9" i="11" s="1"/>
  <c r="Q20" i="11"/>
  <c r="M8" i="11"/>
  <c r="M9" i="11" s="1"/>
  <c r="M20" i="11"/>
  <c r="I8" i="11"/>
  <c r="I9" i="11" s="1"/>
  <c r="I22" i="11"/>
  <c r="I20" i="11"/>
  <c r="Y32" i="11"/>
  <c r="Q32" i="11"/>
  <c r="I32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O17" i="11"/>
  <c r="AB10" i="11"/>
  <c r="AB8" i="11"/>
  <c r="AB18" i="11"/>
  <c r="X10" i="11"/>
  <c r="X8" i="11"/>
  <c r="X18" i="11"/>
  <c r="T10" i="11"/>
  <c r="T8" i="11"/>
  <c r="T18" i="11"/>
  <c r="T15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S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AF25" i="11" l="1"/>
  <c r="Z29" i="11"/>
  <c r="Y22" i="11"/>
  <c r="Y21" i="11" s="1"/>
  <c r="Z15" i="11"/>
  <c r="K17" i="11"/>
  <c r="Z31" i="11"/>
  <c r="M22" i="11"/>
  <c r="J34" i="11"/>
  <c r="J35" i="11" s="1"/>
  <c r="K19" i="11"/>
  <c r="J33" i="11"/>
  <c r="AF35" i="11"/>
  <c r="W13" i="11"/>
  <c r="P15" i="11"/>
  <c r="V13" i="11"/>
  <c r="F13" i="11"/>
  <c r="AA13" i="11"/>
  <c r="Z26" i="11"/>
  <c r="Z25" i="11" s="1"/>
  <c r="AA22" i="11"/>
  <c r="AA21" i="11" s="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5" i="11" s="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R32" i="11"/>
  <c r="I25" i="11"/>
  <c r="F9" i="11"/>
  <c r="M7" i="11"/>
  <c r="U7" i="11"/>
  <c r="N9" i="11"/>
  <c r="R26" i="11"/>
  <c r="R31" i="11"/>
  <c r="J13" i="11"/>
  <c r="F25" i="11"/>
  <c r="M25" i="11"/>
  <c r="Q35" i="11"/>
  <c r="T35" i="11"/>
  <c r="E15" i="11"/>
  <c r="Q15" i="11"/>
  <c r="I7" i="11"/>
  <c r="Y7" i="11"/>
  <c r="R9" i="11"/>
  <c r="L9" i="11"/>
  <c r="X9" i="11"/>
  <c r="W21" i="11"/>
  <c r="U22" i="11"/>
  <c r="U21" i="11" s="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H17" i="11"/>
  <c r="J6" i="11"/>
  <c r="J7" i="11" s="1"/>
  <c r="J11" i="11"/>
  <c r="T6" i="11"/>
  <c r="T7" i="11" s="1"/>
  <c r="T11" i="11"/>
  <c r="O19" i="11"/>
  <c r="K26" i="11"/>
  <c r="K27" i="11"/>
  <c r="K31" i="11"/>
  <c r="K28" i="11"/>
  <c r="K32" i="11"/>
  <c r="K29" i="11"/>
  <c r="K33" i="11"/>
  <c r="K34" i="11"/>
  <c r="AA26" i="11"/>
  <c r="AA27" i="11"/>
  <c r="AA31" i="11"/>
  <c r="AA28" i="11"/>
  <c r="AA32" i="11"/>
  <c r="AA29" i="11"/>
  <c r="AA33" i="11"/>
  <c r="AA34" i="11"/>
  <c r="Q19" i="11"/>
  <c r="U19" i="11"/>
  <c r="L29" i="11"/>
  <c r="L26" i="11"/>
  <c r="L34" i="11"/>
  <c r="L27" i="11"/>
  <c r="L31" i="11"/>
  <c r="L28" i="11"/>
  <c r="L32" i="11"/>
  <c r="L33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35" i="11" s="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K35" i="11" l="1"/>
  <c r="N25" i="11"/>
  <c r="Z35" i="11"/>
  <c r="N35" i="11"/>
  <c r="AA35" i="11"/>
  <c r="E18" i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<sst xmlns="http://schemas.openxmlformats.org/spreadsheetml/2006/main" count="151" uniqueCount="70">
  <si>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</si>
  <si>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</si>
  <si>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</si>
  <si>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</si>
  <si>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</si>
  <si>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</si>
  <si>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</si>
  <si>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</si>
  <si>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</si>
  <si>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</si>
  <si>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</si>
  <si>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</si>
  <si>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</si>
  <si>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</si>
  <si>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</si>
  <si>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</si>
  <si>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</si>
  <si>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</si>
  <si>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</si>
  <si>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</si>
  <si>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</si>
  <si>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</si>
  <si>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</si>
  <si>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</si>
  <si>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</si>
  <si>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</si>
  <si>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</si>
  <si>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</si>
  <si>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</si>
  <si>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</si>
  <si>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</si>
  <si>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</si>
  <si>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</si>
  <si>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</si>
  <si>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</si>
  <si>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</si>
  <si>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</si>
  <si>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</si>
  <si>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</si>
  <si>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</si>
  <si>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</si>
  <si>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</si>
  <si>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</si>
  <si>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</si>
  <si>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</si>
  <si>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</si>
  <si>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</si>
  <si>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</si>
  <si>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</si>
  <si>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</si>
  <si>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</si>
  <si>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</si>
  <si>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</si>
  <si>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</si>
  <si>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</si>
  <si>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</si>
  <si>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</si>
  <si>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</si>
  <si>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</si>
  <si>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</si>
  <si>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</si>
  <si>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</si>
  <si>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</si>
  <si>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</si>
  <si>
    <t>60% Proj</t>
  </si>
  <si>
    <t>100% Proj</t>
  </si>
  <si>
    <t>23% Ret</t>
  </si>
  <si>
    <t>38% Ret</t>
  </si>
  <si>
    <t>161% Proj</t>
  </si>
  <si>
    <t>50% Ret L W/ 38% Full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</si>
</sst>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4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43" fontId="27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4" fontId="26" fillId="2" borderId="0" xfId="0" applyNumberFormat="1" applyFont="1" applyFill="1" applyBorder="1" applyAlignment="1">
      <alignment horizontal="right"/>
    </xf>
    <xf numFmtId="4" fontId="26" fillId="6" borderId="0" xfId="0" applyNumberFormat="1" applyFont="1" applyFill="1" applyBorder="1" applyAlignment="1">
      <alignment horizontal="right"/>
    </xf>
    <xf numFmtId="4" fontId="26" fillId="16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topLeftCell="A12" zoomScale="115" zoomScaleNormal="115" workbookViewId="0">
      <selection activeCell="J40" sqref="J40:J41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10" width="10.77734375" style="41" customWidth="1"/>
    <col min="11" max="11" width="10.44140625" style="60" bestFit="1" customWidth="1"/>
    <col min="12" max="16384" width="8.88671875" style="60"/>
  </cols>
  <sheetData>
    <row r="1" spans="1:14" x14ac:dyDescent="0.3">
      <c r="A1" s="100"/>
      <c r="B1" s="100"/>
      <c r="C1" s="100"/>
      <c r="D1" s="100"/>
      <c r="E1" s="58" t="s">
        <v>58</v>
      </c>
      <c r="F1" s="59" t="s">
        <v>52</v>
      </c>
      <c r="G1" s="59">
        <v>43486</v>
      </c>
      <c r="H1" s="59">
        <v>43487</v>
      </c>
      <c r="I1" s="59">
        <v>43488</v>
      </c>
      <c r="J1" s="59">
        <v>43489</v>
      </c>
    </row>
    <row r="2" spans="1:14" x14ac:dyDescent="0.3">
      <c r="A2" s="42"/>
      <c r="B2" s="42"/>
      <c r="C2" s="42"/>
      <c r="D2" s="43" t="s">
        <v>2</v>
      </c>
      <c r="E2" s="53">
        <v>10985.15</v>
      </c>
      <c r="F2" s="53">
        <v>10930.65</v>
      </c>
      <c r="G2" s="53">
        <v>10987.45</v>
      </c>
      <c r="H2" s="53">
        <v>10949.8</v>
      </c>
      <c r="I2" s="53">
        <v>10944.8</v>
      </c>
      <c r="J2" s="53">
        <v>10866.6</v>
      </c>
      <c r="K2" s="92"/>
      <c r="L2" s="92"/>
      <c r="M2" s="92"/>
      <c r="N2" s="92"/>
    </row>
    <row r="3" spans="1:14" x14ac:dyDescent="0.3">
      <c r="A3" s="42"/>
      <c r="B3" s="43"/>
      <c r="C3" s="44"/>
      <c r="D3" s="43" t="s">
        <v>1</v>
      </c>
      <c r="E3" s="54">
        <v>10333.85</v>
      </c>
      <c r="F3" s="54">
        <v>10692.35</v>
      </c>
      <c r="G3" s="54">
        <v>10885.75</v>
      </c>
      <c r="H3" s="54">
        <v>10864.15</v>
      </c>
      <c r="I3" s="54">
        <v>10811.95</v>
      </c>
      <c r="J3" s="54">
        <v>10798.65</v>
      </c>
      <c r="K3" s="93"/>
      <c r="L3" s="92"/>
      <c r="M3" s="92"/>
      <c r="N3" s="92"/>
    </row>
    <row r="4" spans="1:14" x14ac:dyDescent="0.3">
      <c r="A4" s="42"/>
      <c r="B4" s="43"/>
      <c r="C4" s="44"/>
      <c r="D4" s="43" t="s">
        <v>0</v>
      </c>
      <c r="E4" s="50">
        <v>10862.55</v>
      </c>
      <c r="F4" s="50">
        <v>10906.95</v>
      </c>
      <c r="G4" s="50">
        <v>10961.85</v>
      </c>
      <c r="H4" s="50">
        <v>10922.75</v>
      </c>
      <c r="I4" s="50">
        <v>10831.5</v>
      </c>
      <c r="J4" s="50">
        <v>10849.8</v>
      </c>
      <c r="K4" s="93"/>
      <c r="L4" s="92"/>
      <c r="M4" s="92"/>
      <c r="N4" s="92"/>
    </row>
    <row r="5" spans="1:14" x14ac:dyDescent="0.3">
      <c r="A5" s="99" t="s">
        <v>24</v>
      </c>
      <c r="B5" s="99"/>
      <c r="C5" s="99"/>
      <c r="D5" s="99"/>
      <c r="E5" s="61"/>
      <c r="F5" s="61"/>
      <c r="G5" s="61"/>
      <c r="H5" s="61"/>
      <c r="I5" s="61"/>
      <c r="J5" s="61"/>
      <c r="K5" s="93"/>
      <c r="L5" s="92"/>
      <c r="M5" s="92"/>
      <c r="N5" s="92"/>
    </row>
    <row r="6" spans="1:14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11232.583333333334</v>
      </c>
      <c r="G6" s="62">
        <f t="shared" ref="G6" si="0">G10+G50</f>
        <v>11105.983333333337</v>
      </c>
      <c r="H6" s="62">
        <f t="shared" ref="H6:I6" si="1">H10+H50</f>
        <v>11045.966666666664</v>
      </c>
      <c r="I6" s="62">
        <f t="shared" si="1"/>
        <v>11046.399999999998</v>
      </c>
      <c r="J6" s="62">
        <f t="shared" ref="J6" si="2">J10+J50</f>
        <v>10946.000000000002</v>
      </c>
      <c r="K6" s="93"/>
      <c r="L6" s="92"/>
      <c r="M6" s="92"/>
      <c r="N6" s="92"/>
    </row>
    <row r="7" spans="1:14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11157.1</v>
      </c>
      <c r="G7" s="47">
        <f t="shared" ref="G7:H7" si="3">(G6+G8)/2</f>
        <v>11076.350000000002</v>
      </c>
      <c r="H7" s="47">
        <f t="shared" si="3"/>
        <v>11021.924999999997</v>
      </c>
      <c r="I7" s="47">
        <f t="shared" ref="I7:J7" si="4">(I6+I8)/2</f>
        <v>11020.999999999998</v>
      </c>
      <c r="J7" s="47">
        <f t="shared" si="4"/>
        <v>10926.150000000001</v>
      </c>
      <c r="K7" s="93"/>
      <c r="L7" s="92"/>
      <c r="M7" s="92"/>
      <c r="N7" s="92"/>
    </row>
    <row r="8" spans="1:14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11081.616666666667</v>
      </c>
      <c r="G8" s="48">
        <f t="shared" ref="G8" si="5">G14+G50</f>
        <v>11046.716666666669</v>
      </c>
      <c r="H8" s="48">
        <f t="shared" ref="H8:I8" si="6">H14+H50</f>
        <v>10997.883333333331</v>
      </c>
      <c r="I8" s="48">
        <f t="shared" si="6"/>
        <v>10995.599999999999</v>
      </c>
      <c r="J8" s="48">
        <f t="shared" ref="J8" si="7">J14+J50</f>
        <v>10906.300000000001</v>
      </c>
      <c r="K8" s="93"/>
      <c r="L8" s="92"/>
      <c r="M8" s="92"/>
      <c r="N8" s="92"/>
    </row>
    <row r="9" spans="1:14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11037.95</v>
      </c>
      <c r="G9" s="47">
        <f t="shared" ref="G9:H9" si="8">(G8+G10)/2</f>
        <v>11025.500000000004</v>
      </c>
      <c r="H9" s="47">
        <f t="shared" si="8"/>
        <v>10979.099999999999</v>
      </c>
      <c r="I9" s="47">
        <f t="shared" ref="I9:J9" si="9">(I8+I10)/2</f>
        <v>10954.574999999999</v>
      </c>
      <c r="J9" s="47">
        <f t="shared" si="9"/>
        <v>10892.175000000001</v>
      </c>
      <c r="K9" s="93"/>
      <c r="L9" s="92"/>
      <c r="M9" s="92"/>
      <c r="N9" s="92"/>
    </row>
    <row r="10" spans="1:14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10994.283333333335</v>
      </c>
      <c r="G10" s="49">
        <f t="shared" ref="G10:H10" si="10">(2*G14)-G3</f>
        <v>11004.283333333336</v>
      </c>
      <c r="H10" s="49">
        <f t="shared" si="10"/>
        <v>10960.316666666664</v>
      </c>
      <c r="I10" s="49">
        <f t="shared" ref="I10:J10" si="11">(2*I14)-I3</f>
        <v>10913.55</v>
      </c>
      <c r="J10" s="49">
        <f t="shared" si="11"/>
        <v>10878.050000000001</v>
      </c>
      <c r="K10" s="93"/>
      <c r="L10" s="92"/>
      <c r="M10" s="92"/>
      <c r="N10" s="92"/>
    </row>
    <row r="11" spans="1:14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10918.800000000001</v>
      </c>
      <c r="G11" s="47">
        <f t="shared" ref="G11:H11" si="12">(G10+G14)/2</f>
        <v>10974.650000000001</v>
      </c>
      <c r="H11" s="47">
        <f t="shared" si="12"/>
        <v>10936.274999999998</v>
      </c>
      <c r="I11" s="47">
        <f t="shared" ref="I11:J11" si="13">(I10+I14)/2</f>
        <v>10888.15</v>
      </c>
      <c r="J11" s="47">
        <f t="shared" si="13"/>
        <v>10858.2</v>
      </c>
      <c r="K11" s="93"/>
      <c r="L11" s="92"/>
      <c r="M11" s="92"/>
      <c r="N11" s="92"/>
    </row>
    <row r="12" spans="1:14" ht="3" customHeight="1" x14ac:dyDescent="0.3">
      <c r="A12" s="45"/>
      <c r="B12" s="45"/>
      <c r="C12" s="45"/>
      <c r="D12" s="46"/>
      <c r="E12" s="50"/>
      <c r="F12" s="50"/>
      <c r="G12" s="50"/>
      <c r="H12" s="50"/>
      <c r="I12" s="50"/>
      <c r="J12" s="50"/>
      <c r="K12" s="93"/>
      <c r="L12" s="92"/>
      <c r="M12" s="92"/>
      <c r="N12" s="92"/>
    </row>
    <row r="13" spans="1:14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10875.133333333335</v>
      </c>
      <c r="G13" s="55">
        <f t="shared" ref="G13" si="14">G14+G57/2</f>
        <v>10953.433333333336</v>
      </c>
      <c r="H13" s="55">
        <f t="shared" ref="H13:I13" si="15">H14+H57/2</f>
        <v>10917.491666666665</v>
      </c>
      <c r="I13" s="55">
        <f t="shared" si="15"/>
        <v>10878.375</v>
      </c>
      <c r="J13" s="55">
        <f t="shared" ref="J13" si="16">J14+J57/2</f>
        <v>10844.075000000001</v>
      </c>
      <c r="K13" s="93"/>
      <c r="L13" s="92"/>
      <c r="M13" s="92"/>
      <c r="N13" s="92"/>
    </row>
    <row r="14" spans="1:14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10843.316666666668</v>
      </c>
      <c r="G14" s="50">
        <f t="shared" ref="G14:H14" si="17">(G2+G3+G4)/3</f>
        <v>10945.016666666668</v>
      </c>
      <c r="H14" s="50">
        <f t="shared" si="17"/>
        <v>10912.233333333332</v>
      </c>
      <c r="I14" s="50">
        <f t="shared" ref="I14:J14" si="18">(I2+I3+I4)/3</f>
        <v>10862.75</v>
      </c>
      <c r="J14" s="50">
        <f t="shared" si="18"/>
        <v>10838.35</v>
      </c>
      <c r="K14" s="92"/>
      <c r="L14" s="92"/>
      <c r="M14" s="92"/>
      <c r="N14" s="92"/>
    </row>
    <row r="15" spans="1:14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10811.5</v>
      </c>
      <c r="G15" s="56">
        <f t="shared" ref="G15" si="19">G14-G57/2</f>
        <v>10936.6</v>
      </c>
      <c r="H15" s="56">
        <f t="shared" ref="H15:I15" si="20">H14-H57/2</f>
        <v>10906.974999999999</v>
      </c>
      <c r="I15" s="56">
        <f t="shared" si="20"/>
        <v>10847.125</v>
      </c>
      <c r="J15" s="56">
        <f t="shared" ref="J15" si="21">J14-J57/2</f>
        <v>10832.625</v>
      </c>
      <c r="K15" s="92"/>
      <c r="L15" s="92"/>
      <c r="M15" s="92"/>
      <c r="N15" s="92"/>
    </row>
    <row r="16" spans="1:14" ht="3" customHeight="1" x14ac:dyDescent="0.3">
      <c r="A16" s="45"/>
      <c r="B16" s="45"/>
      <c r="C16" s="45"/>
      <c r="D16" s="46"/>
      <c r="E16" s="50"/>
      <c r="F16" s="50"/>
      <c r="G16" s="50"/>
      <c r="H16" s="50"/>
      <c r="I16" s="50"/>
      <c r="J16" s="50"/>
      <c r="K16" s="92"/>
      <c r="L16" s="92"/>
      <c r="M16" s="92"/>
      <c r="N16" s="92"/>
    </row>
    <row r="17" spans="1:14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10799.650000000001</v>
      </c>
      <c r="G17" s="47">
        <f t="shared" ref="G17:H17" si="22">(G14+G18)/2</f>
        <v>10923.800000000003</v>
      </c>
      <c r="H17" s="47">
        <f t="shared" si="22"/>
        <v>10893.449999999997</v>
      </c>
      <c r="I17" s="47">
        <f t="shared" ref="I17:J17" si="23">(I14+I18)/2</f>
        <v>10821.725</v>
      </c>
      <c r="J17" s="47">
        <f t="shared" si="23"/>
        <v>10824.225</v>
      </c>
      <c r="K17" s="92"/>
      <c r="L17" s="92"/>
      <c r="M17" s="92"/>
      <c r="N17" s="92"/>
    </row>
    <row r="18" spans="1:14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10755.983333333335</v>
      </c>
      <c r="G18" s="51">
        <f t="shared" ref="G18:H18" si="24">2*G14-G2</f>
        <v>10902.583333333336</v>
      </c>
      <c r="H18" s="51">
        <f t="shared" si="24"/>
        <v>10874.666666666664</v>
      </c>
      <c r="I18" s="51">
        <f t="shared" ref="I18:J18" si="25">2*I14-I2</f>
        <v>10780.7</v>
      </c>
      <c r="J18" s="51">
        <f t="shared" si="25"/>
        <v>10810.1</v>
      </c>
      <c r="K18" s="92"/>
      <c r="L18" s="92"/>
      <c r="M18" s="92"/>
      <c r="N18" s="92"/>
    </row>
    <row r="19" spans="1:14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10680.500000000002</v>
      </c>
      <c r="G19" s="47">
        <f t="shared" ref="G19:H19" si="26">(G18+G20)/2</f>
        <v>10872.95</v>
      </c>
      <c r="H19" s="47">
        <f t="shared" si="26"/>
        <v>10850.624999999998</v>
      </c>
      <c r="I19" s="47">
        <f t="shared" ref="I19:J19" si="27">(I18+I20)/2</f>
        <v>10755.300000000001</v>
      </c>
      <c r="J19" s="47">
        <f t="shared" si="27"/>
        <v>10790.25</v>
      </c>
      <c r="K19" s="92"/>
      <c r="L19" s="92"/>
      <c r="M19" s="92"/>
      <c r="N19" s="92"/>
    </row>
    <row r="20" spans="1:14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10605.016666666668</v>
      </c>
      <c r="G20" s="52">
        <f t="shared" ref="G20" si="28">G14-G50</f>
        <v>10843.316666666668</v>
      </c>
      <c r="H20" s="52">
        <f t="shared" ref="H20:I20" si="29">H14-H50</f>
        <v>10826.583333333332</v>
      </c>
      <c r="I20" s="52">
        <f t="shared" si="29"/>
        <v>10729.900000000001</v>
      </c>
      <c r="J20" s="52">
        <f t="shared" ref="J20" si="30">J14-J50</f>
        <v>10770.4</v>
      </c>
      <c r="K20" s="92"/>
      <c r="L20" s="92"/>
      <c r="M20" s="92"/>
      <c r="N20" s="92"/>
    </row>
    <row r="21" spans="1:14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10561.350000000002</v>
      </c>
      <c r="G21" s="47">
        <f t="shared" ref="G21:H21" si="31">(G20+G22)/2</f>
        <v>10822.100000000002</v>
      </c>
      <c r="H21" s="47">
        <f t="shared" si="31"/>
        <v>10807.8</v>
      </c>
      <c r="I21" s="47">
        <f t="shared" ref="I21:J21" si="32">(I20+I22)/2</f>
        <v>10688.875000000002</v>
      </c>
      <c r="J21" s="47">
        <f t="shared" si="32"/>
        <v>10756.275</v>
      </c>
      <c r="K21" s="92"/>
      <c r="L21" s="92"/>
      <c r="M21" s="92"/>
      <c r="N21" s="92"/>
    </row>
    <row r="22" spans="1:14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10517.683333333336</v>
      </c>
      <c r="G22" s="63">
        <f t="shared" ref="G22" si="33">G18-G50</f>
        <v>10800.883333333335</v>
      </c>
      <c r="H22" s="63">
        <f t="shared" ref="H22:I22" si="34">H18-H50</f>
        <v>10789.016666666665</v>
      </c>
      <c r="I22" s="63">
        <f t="shared" si="34"/>
        <v>10647.850000000002</v>
      </c>
      <c r="J22" s="63">
        <f t="shared" ref="J22" si="35">J18-J50</f>
        <v>10742.15</v>
      </c>
      <c r="K22" s="92"/>
      <c r="L22" s="92"/>
      <c r="M22" s="92"/>
      <c r="N22" s="92"/>
    </row>
    <row r="23" spans="1:14" x14ac:dyDescent="0.3">
      <c r="A23" s="99" t="s">
        <v>23</v>
      </c>
      <c r="B23" s="99"/>
      <c r="C23" s="99"/>
      <c r="D23" s="99"/>
      <c r="E23" s="64"/>
      <c r="F23" s="64"/>
      <c r="G23" s="64"/>
      <c r="H23" s="64"/>
      <c r="I23" s="64"/>
      <c r="J23" s="64"/>
      <c r="K23" s="92"/>
      <c r="L23" s="92"/>
      <c r="M23" s="92"/>
      <c r="N23" s="92"/>
    </row>
    <row r="24" spans="1:14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11150.032782082517</v>
      </c>
      <c r="G24" s="48">
        <f t="shared" ref="G24:H24" si="36">(G2/G3)*G4</f>
        <v>11064.260963415476</v>
      </c>
      <c r="H24" s="48">
        <f t="shared" si="36"/>
        <v>11008.861986441645</v>
      </c>
      <c r="I24" s="48">
        <f t="shared" ref="I24:J24" si="37">(I2/I3)*I4</f>
        <v>10964.590217305849</v>
      </c>
      <c r="J24" s="48">
        <f t="shared" si="37"/>
        <v>10918.071858982374</v>
      </c>
      <c r="K24" s="92"/>
      <c r="L24" s="92"/>
      <c r="M24" s="92"/>
      <c r="N24" s="92"/>
    </row>
    <row r="25" spans="1:14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11114.556959999998</v>
      </c>
      <c r="G25" s="47">
        <f t="shared" ref="G25:H25" si="38">G26+1.168*(G26-G27)</f>
        <v>11050.451040000002</v>
      </c>
      <c r="H25" s="47">
        <f t="shared" si="38"/>
        <v>10997.368280000001</v>
      </c>
      <c r="I25" s="47">
        <f t="shared" ref="I25:J25" si="39">I26+1.168*(I26-I27)</f>
        <v>10947.23892</v>
      </c>
      <c r="J25" s="47">
        <f t="shared" si="39"/>
        <v>10908.998040000002</v>
      </c>
      <c r="K25" s="92"/>
      <c r="L25" s="92"/>
      <c r="M25" s="92"/>
      <c r="N25" s="92"/>
    </row>
    <row r="26" spans="1:14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11038.014999999999</v>
      </c>
      <c r="G26" s="49">
        <f t="shared" ref="G26:H26" si="40">G4+G51/2</f>
        <v>11017.785000000002</v>
      </c>
      <c r="H26" s="49">
        <f t="shared" si="40"/>
        <v>10969.8575</v>
      </c>
      <c r="I26" s="49">
        <f t="shared" ref="I26:J26" si="41">I4+I51/2</f>
        <v>10904.567499999999</v>
      </c>
      <c r="J26" s="49">
        <f t="shared" si="41"/>
        <v>10887.172500000001</v>
      </c>
      <c r="K26" s="92"/>
      <c r="L26" s="92"/>
      <c r="M26" s="92"/>
      <c r="N26" s="92"/>
    </row>
    <row r="27" spans="1:14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10972.4825</v>
      </c>
      <c r="G27" s="53">
        <f t="shared" ref="G27:H27" si="42">G4+G51/4</f>
        <v>10989.817500000001</v>
      </c>
      <c r="H27" s="53">
        <f t="shared" si="42"/>
        <v>10946.303749999999</v>
      </c>
      <c r="I27" s="53">
        <f t="shared" ref="I27:J27" si="43">I4+I51/4</f>
        <v>10868.033749999999</v>
      </c>
      <c r="J27" s="53">
        <f t="shared" si="43"/>
        <v>10868.48625</v>
      </c>
      <c r="K27" s="92"/>
      <c r="L27" s="92"/>
      <c r="M27" s="92"/>
      <c r="N27" s="92"/>
    </row>
    <row r="28" spans="1:14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10950.638333333334</v>
      </c>
      <c r="G28" s="47">
        <f t="shared" ref="G28:H28" si="44">G4+G51/6</f>
        <v>10980.495000000001</v>
      </c>
      <c r="H28" s="47">
        <f t="shared" si="44"/>
        <v>10938.452499999999</v>
      </c>
      <c r="I28" s="47">
        <f t="shared" ref="I28:J28" si="45">I4+I51/6</f>
        <v>10855.855833333333</v>
      </c>
      <c r="J28" s="47">
        <f t="shared" si="45"/>
        <v>10862.2575</v>
      </c>
      <c r="K28" s="92"/>
      <c r="L28" s="92"/>
      <c r="M28" s="92"/>
      <c r="N28" s="92"/>
    </row>
    <row r="29" spans="1:14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10928.794166666667</v>
      </c>
      <c r="G29" s="47">
        <f t="shared" ref="G29:H29" si="46">G4+G51/12</f>
        <v>10971.172500000001</v>
      </c>
      <c r="H29" s="47">
        <f t="shared" si="46"/>
        <v>10930.60125</v>
      </c>
      <c r="I29" s="47">
        <f t="shared" ref="I29:J29" si="47">I4+I51/12</f>
        <v>10843.677916666667</v>
      </c>
      <c r="J29" s="47">
        <f t="shared" si="47"/>
        <v>10856.028749999999</v>
      </c>
      <c r="K29" s="92"/>
      <c r="L29" s="92"/>
      <c r="M29" s="92"/>
      <c r="N29" s="92"/>
    </row>
    <row r="30" spans="1:14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10906.95</v>
      </c>
      <c r="G30" s="50">
        <f t="shared" ref="G30:H30" si="48">G4</f>
        <v>10961.85</v>
      </c>
      <c r="H30" s="50">
        <f t="shared" si="48"/>
        <v>10922.75</v>
      </c>
      <c r="I30" s="50">
        <f t="shared" ref="I30:J30" si="49">I4</f>
        <v>10831.5</v>
      </c>
      <c r="J30" s="50">
        <f t="shared" si="49"/>
        <v>10849.8</v>
      </c>
      <c r="K30" s="92"/>
      <c r="L30" s="92"/>
      <c r="M30" s="92"/>
      <c r="N30" s="92"/>
    </row>
    <row r="31" spans="1:14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10885.105833333335</v>
      </c>
      <c r="G31" s="47">
        <f t="shared" ref="G31:H31" si="50">G4-G51/12</f>
        <v>10952.5275</v>
      </c>
      <c r="H31" s="47">
        <f t="shared" si="50"/>
        <v>10914.89875</v>
      </c>
      <c r="I31" s="47">
        <f t="shared" ref="I31:J31" si="51">I4-I51/12</f>
        <v>10819.322083333333</v>
      </c>
      <c r="J31" s="47">
        <f t="shared" si="51"/>
        <v>10843.571249999999</v>
      </c>
      <c r="K31" s="92"/>
      <c r="L31" s="92"/>
      <c r="M31" s="92"/>
      <c r="N31" s="92"/>
    </row>
    <row r="32" spans="1:14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10863.261666666667</v>
      </c>
      <c r="G32" s="47">
        <f t="shared" ref="G32:H32" si="52">G4-G51/6</f>
        <v>10943.205</v>
      </c>
      <c r="H32" s="47">
        <f t="shared" si="52"/>
        <v>10907.047500000001</v>
      </c>
      <c r="I32" s="47">
        <f t="shared" ref="I32:J32" si="53">I4-I51/6</f>
        <v>10807.144166666667</v>
      </c>
      <c r="J32" s="47">
        <f t="shared" si="53"/>
        <v>10837.342499999999</v>
      </c>
      <c r="K32" s="92"/>
      <c r="L32" s="92"/>
      <c r="M32" s="92"/>
      <c r="N32" s="92"/>
    </row>
    <row r="33" spans="1:14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10841.417500000001</v>
      </c>
      <c r="G33" s="54">
        <f t="shared" ref="G33:H33" si="54">G4-G51/4</f>
        <v>10933.8825</v>
      </c>
      <c r="H33" s="54">
        <f t="shared" si="54"/>
        <v>10899.196250000001</v>
      </c>
      <c r="I33" s="54">
        <f t="shared" ref="I33:J33" si="55">I4-I51/4</f>
        <v>10794.966250000001</v>
      </c>
      <c r="J33" s="54">
        <f t="shared" si="55"/>
        <v>10831.113749999999</v>
      </c>
      <c r="K33" s="92"/>
      <c r="L33" s="92"/>
      <c r="M33" s="92"/>
      <c r="N33" s="92"/>
    </row>
    <row r="34" spans="1:14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10775.885000000002</v>
      </c>
      <c r="G34" s="51">
        <f t="shared" ref="G34:H34" si="56">G4-G51/2</f>
        <v>10905.914999999999</v>
      </c>
      <c r="H34" s="51">
        <f t="shared" si="56"/>
        <v>10875.6425</v>
      </c>
      <c r="I34" s="51">
        <f t="shared" ref="I34:J34" si="57">I4-I51/2</f>
        <v>10758.432500000001</v>
      </c>
      <c r="J34" s="51">
        <f t="shared" si="57"/>
        <v>10812.427499999998</v>
      </c>
      <c r="K34" s="92"/>
      <c r="L34" s="92"/>
      <c r="M34" s="92"/>
      <c r="N34" s="92"/>
    </row>
    <row r="35" spans="1:14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10699.343040000003</v>
      </c>
      <c r="G35" s="47">
        <f t="shared" ref="G35:H35" si="58">G34-1.168*(G33-G34)</f>
        <v>10873.248959999999</v>
      </c>
      <c r="H35" s="47">
        <f t="shared" si="58"/>
        <v>10848.131719999999</v>
      </c>
      <c r="I35" s="47">
        <f t="shared" ref="I35:J35" si="59">I34-1.168*(I33-I34)</f>
        <v>10715.76108</v>
      </c>
      <c r="J35" s="47">
        <f t="shared" si="59"/>
        <v>10790.601959999996</v>
      </c>
      <c r="K35" s="92"/>
      <c r="L35" s="92"/>
      <c r="M35" s="92"/>
      <c r="N35" s="92"/>
    </row>
    <row r="36" spans="1:14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10663.867217917485</v>
      </c>
      <c r="G36" s="52">
        <f t="shared" ref="G36:H36" si="60">G4-(G24-G4)</f>
        <v>10859.439036584525</v>
      </c>
      <c r="H36" s="52">
        <f t="shared" si="60"/>
        <v>10836.638013558355</v>
      </c>
      <c r="I36" s="52">
        <f t="shared" ref="I36:J36" si="61">I4-(I24-I4)</f>
        <v>10698.409782694151</v>
      </c>
      <c r="J36" s="52">
        <f t="shared" si="61"/>
        <v>10781.528141017625</v>
      </c>
      <c r="K36" s="92"/>
      <c r="L36" s="92"/>
      <c r="M36" s="92"/>
      <c r="N36" s="92"/>
    </row>
    <row r="37" spans="1:14" x14ac:dyDescent="0.3">
      <c r="A37" s="99" t="s">
        <v>25</v>
      </c>
      <c r="B37" s="99"/>
      <c r="C37" s="99"/>
      <c r="D37" s="99"/>
      <c r="E37" s="65" t="s">
        <v>53</v>
      </c>
      <c r="F37" s="66"/>
      <c r="G37" s="64"/>
      <c r="H37" s="64"/>
      <c r="I37" s="64"/>
      <c r="J37" s="101">
        <v>11223.6</v>
      </c>
      <c r="K37" s="60" t="s">
        <v>65</v>
      </c>
    </row>
    <row r="38" spans="1:14" x14ac:dyDescent="0.3">
      <c r="A38" s="46"/>
      <c r="B38" s="46"/>
      <c r="C38" s="46"/>
      <c r="D38" s="46" t="s">
        <v>55</v>
      </c>
      <c r="E38" s="62"/>
      <c r="F38" s="62"/>
      <c r="G38" s="62"/>
      <c r="H38" s="62"/>
      <c r="I38" s="62"/>
      <c r="J38" s="62">
        <v>11116.016615</v>
      </c>
    </row>
    <row r="39" spans="1:14" x14ac:dyDescent="0.3">
      <c r="A39" s="46"/>
      <c r="B39" s="46"/>
      <c r="C39" s="46"/>
      <c r="D39" s="46" t="s">
        <v>54</v>
      </c>
      <c r="E39" s="48"/>
      <c r="F39" s="48"/>
      <c r="G39" s="48"/>
      <c r="H39" s="48">
        <v>11159.15</v>
      </c>
      <c r="I39" s="89"/>
      <c r="J39" s="89">
        <v>11086.2901</v>
      </c>
      <c r="K39" s="60" t="s">
        <v>68</v>
      </c>
    </row>
    <row r="40" spans="1:14" x14ac:dyDescent="0.3">
      <c r="A40" s="45"/>
      <c r="B40" s="46"/>
      <c r="C40" s="45"/>
      <c r="D40" s="46" t="s">
        <v>33</v>
      </c>
      <c r="E40" s="49"/>
      <c r="F40" s="49"/>
      <c r="G40" s="49">
        <v>11082</v>
      </c>
      <c r="H40" s="49">
        <v>11046.46</v>
      </c>
      <c r="I40" s="49">
        <v>10877.5</v>
      </c>
      <c r="J40" s="91">
        <v>10872.0203</v>
      </c>
      <c r="K40" s="60" t="s">
        <v>69</v>
      </c>
    </row>
    <row r="41" spans="1:14" x14ac:dyDescent="0.3">
      <c r="A41" s="45"/>
      <c r="B41" s="45"/>
      <c r="C41" s="45"/>
      <c r="D41" s="46" t="s">
        <v>30</v>
      </c>
      <c r="E41" s="53"/>
      <c r="F41" s="53"/>
      <c r="G41" s="53">
        <v>11030.334500000001</v>
      </c>
      <c r="H41" s="53">
        <v>10961.0638</v>
      </c>
      <c r="I41" s="98">
        <v>10861</v>
      </c>
      <c r="J41" s="98">
        <v>10854.173699999999</v>
      </c>
      <c r="K41" s="60" t="s">
        <v>67</v>
      </c>
    </row>
    <row r="42" spans="1:14" x14ac:dyDescent="0.3">
      <c r="A42" s="45"/>
      <c r="B42" s="45"/>
      <c r="C42" s="45"/>
      <c r="D42" s="46" t="s">
        <v>30</v>
      </c>
      <c r="E42" s="55"/>
      <c r="F42" s="55"/>
      <c r="G42" s="55">
        <v>10998.415499999999</v>
      </c>
      <c r="H42" s="55">
        <v>10940.349400000001</v>
      </c>
      <c r="I42" s="55">
        <v>10842</v>
      </c>
      <c r="J42" s="55">
        <v>10832.952600000001</v>
      </c>
      <c r="K42" s="60" t="s">
        <v>66</v>
      </c>
    </row>
    <row r="43" spans="1:14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10906.95</v>
      </c>
      <c r="G43" s="50">
        <f t="shared" ref="G43:H43" si="62">G4</f>
        <v>10961.85</v>
      </c>
      <c r="H43" s="50">
        <f t="shared" si="62"/>
        <v>10922.75</v>
      </c>
      <c r="I43" s="50">
        <f t="shared" ref="I43:J43" si="63">I4</f>
        <v>10831.5</v>
      </c>
      <c r="J43" s="50">
        <f t="shared" si="63"/>
        <v>10849.8</v>
      </c>
    </row>
    <row r="44" spans="1:14" x14ac:dyDescent="0.3">
      <c r="A44" s="45"/>
      <c r="B44" s="45"/>
      <c r="C44" s="45"/>
      <c r="D44" s="46" t="s">
        <v>31</v>
      </c>
      <c r="E44" s="56"/>
      <c r="F44" s="56"/>
      <c r="G44" s="56">
        <v>10955.531000000001</v>
      </c>
      <c r="H44" s="56">
        <v>10917.639000000001</v>
      </c>
      <c r="I44" s="56"/>
      <c r="J44" s="102">
        <v>10749.9216</v>
      </c>
      <c r="K44" s="60" t="s">
        <v>64</v>
      </c>
    </row>
    <row r="45" spans="1:14" x14ac:dyDescent="0.3">
      <c r="A45" s="45"/>
      <c r="B45" s="45"/>
      <c r="C45" s="45"/>
      <c r="D45" s="46" t="s">
        <v>32</v>
      </c>
      <c r="E45" s="54"/>
      <c r="F45" s="54"/>
      <c r="G45" s="54">
        <v>10935.784500000002</v>
      </c>
      <c r="H45" s="54">
        <v>10874.605500000001</v>
      </c>
      <c r="I45" s="54">
        <v>10692</v>
      </c>
      <c r="J45" s="54">
        <v>10734.307839999999</v>
      </c>
    </row>
    <row r="46" spans="1:14" x14ac:dyDescent="0.3">
      <c r="A46" s="45"/>
      <c r="B46" s="45"/>
      <c r="C46" s="45"/>
      <c r="D46" s="46" t="s">
        <v>34</v>
      </c>
      <c r="E46" s="51"/>
      <c r="F46" s="51"/>
      <c r="G46" s="51">
        <v>10919.825000000001</v>
      </c>
      <c r="H46" s="51">
        <v>10854.800599999999</v>
      </c>
      <c r="I46" s="51">
        <v>10628</v>
      </c>
      <c r="J46" s="103">
        <v>10677.8</v>
      </c>
      <c r="K46" s="60" t="s">
        <v>65</v>
      </c>
    </row>
    <row r="47" spans="1:14" x14ac:dyDescent="0.3">
      <c r="A47" s="45"/>
      <c r="B47" s="45"/>
      <c r="C47" s="45"/>
      <c r="D47" s="46" t="s">
        <v>56</v>
      </c>
      <c r="E47" s="52"/>
      <c r="F47" s="52"/>
      <c r="G47" s="52"/>
      <c r="H47" s="52">
        <v>10731.500599999998</v>
      </c>
      <c r="I47" s="52"/>
      <c r="J47" s="52"/>
    </row>
    <row r="48" spans="1:14" x14ac:dyDescent="0.3">
      <c r="A48" s="45"/>
      <c r="B48" s="45"/>
      <c r="C48" s="45"/>
      <c r="D48" s="46" t="s">
        <v>57</v>
      </c>
      <c r="E48" s="63"/>
      <c r="F48" s="63"/>
      <c r="G48" s="63"/>
      <c r="H48" s="63"/>
      <c r="I48" s="63"/>
      <c r="J48" s="63"/>
    </row>
    <row r="49" spans="1:10" x14ac:dyDescent="0.3">
      <c r="A49" s="99" t="s">
        <v>60</v>
      </c>
      <c r="B49" s="99"/>
      <c r="C49" s="99"/>
      <c r="D49" s="99"/>
      <c r="E49" s="64"/>
      <c r="F49" s="64"/>
      <c r="G49" s="64"/>
      <c r="H49" s="64"/>
      <c r="I49" s="64"/>
      <c r="J49" s="64"/>
    </row>
    <row r="50" spans="1:10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238.29999999999927</v>
      </c>
      <c r="G50" s="47">
        <f t="shared" ref="G50:H50" si="64">ABS(G2-G3)</f>
        <v>101.70000000000073</v>
      </c>
      <c r="H50" s="47">
        <f t="shared" si="64"/>
        <v>85.649999999999636</v>
      </c>
      <c r="I50" s="47">
        <f t="shared" ref="I50:J50" si="65">ABS(I2-I3)</f>
        <v>132.84999999999854</v>
      </c>
      <c r="J50" s="47">
        <f t="shared" si="65"/>
        <v>67.950000000000728</v>
      </c>
    </row>
    <row r="51" spans="1:10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262.1299999999992</v>
      </c>
      <c r="G51" s="47">
        <f t="shared" ref="G51:H51" si="66">G50*1.1</f>
        <v>111.87000000000081</v>
      </c>
      <c r="H51" s="47">
        <f t="shared" si="66"/>
        <v>94.214999999999606</v>
      </c>
      <c r="I51" s="47">
        <f t="shared" ref="I51:J51" si="67">I50*1.1</f>
        <v>146.1349999999984</v>
      </c>
      <c r="J51" s="47">
        <f t="shared" si="67"/>
        <v>74.7450000000008</v>
      </c>
    </row>
    <row r="52" spans="1:10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21623</v>
      </c>
      <c r="G52" s="47">
        <f t="shared" ref="G52:H52" si="68">(G2+G3)</f>
        <v>21873.200000000001</v>
      </c>
      <c r="H52" s="47">
        <f t="shared" si="68"/>
        <v>21813.949999999997</v>
      </c>
      <c r="I52" s="47">
        <f t="shared" ref="I52:J52" si="69">(I2+I3)</f>
        <v>21756.75</v>
      </c>
      <c r="J52" s="47">
        <f t="shared" si="69"/>
        <v>21665.25</v>
      </c>
    </row>
    <row r="53" spans="1:10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10811.5</v>
      </c>
      <c r="G53" s="47">
        <f t="shared" ref="G53:H53" si="70">(G2+G3)/2</f>
        <v>10936.6</v>
      </c>
      <c r="H53" s="47">
        <f t="shared" si="70"/>
        <v>10906.974999999999</v>
      </c>
      <c r="I53" s="47">
        <f t="shared" ref="I53:J53" si="71">(I2+I3)/2</f>
        <v>10878.375</v>
      </c>
      <c r="J53" s="47">
        <f t="shared" si="71"/>
        <v>10832.625</v>
      </c>
    </row>
    <row r="54" spans="1:10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10875.133333333335</v>
      </c>
      <c r="G54" s="47">
        <f t="shared" ref="G54:H54" si="72">G55-G56+G55</f>
        <v>10953.433333333336</v>
      </c>
      <c r="H54" s="47">
        <f t="shared" si="72"/>
        <v>10917.491666666665</v>
      </c>
      <c r="I54" s="47">
        <f t="shared" ref="I54:J54" si="73">I55-I56+I55</f>
        <v>10847.125</v>
      </c>
      <c r="J54" s="47">
        <f t="shared" si="73"/>
        <v>10844.075000000001</v>
      </c>
    </row>
    <row r="55" spans="1:10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10843.316666666668</v>
      </c>
      <c r="G55" s="47">
        <f t="shared" ref="G55:H55" si="74">(G2+G3+G4)/3</f>
        <v>10945.016666666668</v>
      </c>
      <c r="H55" s="47">
        <f t="shared" si="74"/>
        <v>10912.233333333332</v>
      </c>
      <c r="I55" s="47">
        <f t="shared" ref="I55:J55" si="75">(I2+I3+I4)/3</f>
        <v>10862.75</v>
      </c>
      <c r="J55" s="47">
        <f t="shared" si="75"/>
        <v>10838.35</v>
      </c>
    </row>
    <row r="56" spans="1:10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10811.5</v>
      </c>
      <c r="G56" s="47">
        <f t="shared" ref="G56:H56" si="76">G53</f>
        <v>10936.6</v>
      </c>
      <c r="H56" s="47">
        <f t="shared" si="76"/>
        <v>10906.974999999999</v>
      </c>
      <c r="I56" s="47">
        <f t="shared" ref="I56:J56" si="77">I53</f>
        <v>10878.375</v>
      </c>
      <c r="J56" s="47">
        <f t="shared" si="77"/>
        <v>10832.625</v>
      </c>
    </row>
    <row r="57" spans="1:10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63.633333333335031</v>
      </c>
      <c r="G57" s="67">
        <f t="shared" ref="G57:H57" si="78">ABS(G54-G56)</f>
        <v>16.833333333335759</v>
      </c>
      <c r="H57" s="67">
        <f t="shared" si="78"/>
        <v>10.516666666666424</v>
      </c>
      <c r="I57" s="67">
        <f t="shared" ref="I57:J57" si="79">ABS(I54-I56)</f>
        <v>31.25</v>
      </c>
      <c r="J57" s="67">
        <f t="shared" si="79"/>
        <v>11.450000000000728</v>
      </c>
    </row>
    <row r="58" spans="1:10" x14ac:dyDescent="0.3">
      <c r="E58" s="41"/>
      <c r="F58" s="41"/>
    </row>
    <row r="59" spans="1:10" x14ac:dyDescent="0.3">
      <c r="E59" s="41"/>
      <c r="F59" s="41"/>
    </row>
    <row r="60" spans="1:10" x14ac:dyDescent="0.3">
      <c r="E60" s="41"/>
      <c r="F60" s="41"/>
    </row>
    <row r="61" spans="1:10" x14ac:dyDescent="0.3">
      <c r="E61" s="41"/>
      <c r="F61" s="41"/>
    </row>
    <row r="62" spans="1:10" x14ac:dyDescent="0.3">
      <c r="E62" s="41"/>
      <c r="F62" s="41"/>
    </row>
    <row r="63" spans="1:10" x14ac:dyDescent="0.3">
      <c r="E63" s="41"/>
      <c r="F63" s="41"/>
    </row>
    <row r="64" spans="1:10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17" sqref="E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10987.45</v>
      </c>
      <c r="D6" s="10"/>
      <c r="E6" s="11">
        <v>10987.45</v>
      </c>
      <c r="F6" s="10"/>
      <c r="G6" s="12">
        <v>10798.65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10864.5</v>
      </c>
      <c r="D9" s="10"/>
      <c r="E9" s="11">
        <v>10798.65</v>
      </c>
      <c r="F9" s="10"/>
      <c r="G9" s="12">
        <v>10802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10944.5</v>
      </c>
      <c r="D12" s="10" t="s">
        <v>45</v>
      </c>
      <c r="E12" s="11">
        <v>10866.6</v>
      </c>
      <c r="F12" s="10"/>
      <c r="G12" s="12">
        <v>10866.6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10893.5162</v>
      </c>
      <c r="D16" s="36"/>
      <c r="E16" s="35">
        <f>VALUE(23.6/100*(E6-E9)+E9)</f>
        <v>10843.2068</v>
      </c>
      <c r="F16" s="37"/>
      <c r="G16" s="38">
        <f>VALUE(23.6/100*(G6-G9)+G9)</f>
        <v>10801.2094</v>
      </c>
    </row>
    <row r="17" spans="2:7" x14ac:dyDescent="0.3">
      <c r="B17" s="29">
        <v>0.38200000000000001</v>
      </c>
      <c r="C17" s="30">
        <f>38.2/100*(C6-C9)+C9</f>
        <v>10911.466899999999</v>
      </c>
      <c r="D17" s="31"/>
      <c r="E17" s="30">
        <f>VALUE(38.2/100*(E6-E9)+E9)</f>
        <v>10870.7716</v>
      </c>
      <c r="F17" s="32"/>
      <c r="G17" s="33">
        <f>VALUE(38.2/100*(G6-G9)+G9)</f>
        <v>10800.720299999999</v>
      </c>
    </row>
    <row r="18" spans="2:7" x14ac:dyDescent="0.3">
      <c r="B18" s="34">
        <v>0.5</v>
      </c>
      <c r="C18" s="35">
        <f>VALUE(50/100*(C6-C9)+C9)</f>
        <v>10925.975</v>
      </c>
      <c r="D18" s="36"/>
      <c r="E18" s="35">
        <f>VALUE(50/100*(E6-E9)+E9)</f>
        <v>10893.05</v>
      </c>
      <c r="F18" s="37"/>
      <c r="G18" s="38">
        <f>VALUE(50/100*(G6-G9)+G9)</f>
        <v>10800.325000000001</v>
      </c>
    </row>
    <row r="19" spans="2:7" x14ac:dyDescent="0.3">
      <c r="B19" s="34">
        <v>0.61799999999999999</v>
      </c>
      <c r="C19" s="35">
        <f>VALUE(61.8/100*(C6-C9)+C9)</f>
        <v>10940.483100000001</v>
      </c>
      <c r="D19" s="36"/>
      <c r="E19" s="35">
        <f>VALUE(61.8/100*(E6-E9)+E9)</f>
        <v>10915.3284</v>
      </c>
      <c r="F19" s="37"/>
      <c r="G19" s="38">
        <f>VALUE(61.8/100*(G6-G9)+G9)</f>
        <v>10799.929700000001</v>
      </c>
    </row>
    <row r="20" spans="2:7" x14ac:dyDescent="0.3">
      <c r="B20" s="18">
        <v>0.70699999999999996</v>
      </c>
      <c r="C20" s="19">
        <f>VALUE(70.7/100*(C6-C9)+C9)</f>
        <v>10951.425650000001</v>
      </c>
      <c r="D20" s="20"/>
      <c r="E20" s="19">
        <f>VALUE(70.7/100*(E6-E9)+E9)</f>
        <v>10932.131600000001</v>
      </c>
      <c r="F20" s="21"/>
      <c r="G20" s="22">
        <f>VALUE(70.7/100*(G6-G9)+G9)</f>
        <v>10799.63155</v>
      </c>
    </row>
    <row r="21" spans="2:7" x14ac:dyDescent="0.3">
      <c r="B21" s="18">
        <v>0.78600000000000003</v>
      </c>
      <c r="C21" s="19">
        <f>VALUE(78.6/100*(C6-C9)+C9)</f>
        <v>10961.138700000001</v>
      </c>
      <c r="D21" s="20"/>
      <c r="E21" s="19">
        <f>VALUE(78.6/100*(E6-E9)+E9)</f>
        <v>10947.0468</v>
      </c>
      <c r="F21" s="21"/>
      <c r="G21" s="22">
        <f>VALUE(78.6/100*(G6-G9)+G9)</f>
        <v>10799.366899999999</v>
      </c>
    </row>
    <row r="22" spans="2:7" x14ac:dyDescent="0.3">
      <c r="B22" s="18">
        <v>1</v>
      </c>
      <c r="C22" s="19">
        <f>VALUE(100/100*(C6-C9)+C9)</f>
        <v>10987.45</v>
      </c>
      <c r="D22" s="20"/>
      <c r="E22" s="19">
        <f>VALUE(100/100*(E6-E9)+E9)</f>
        <v>10987.45</v>
      </c>
      <c r="F22" s="21"/>
      <c r="G22" s="22">
        <f>VALUE(100/100*(G6-G9)+G9)</f>
        <v>10798.65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10897.533100000001</v>
      </c>
      <c r="D25" s="39"/>
      <c r="E25" s="27">
        <f>VALUE(E12-38.2/100*(E6-E9))</f>
        <v>10794.4784</v>
      </c>
      <c r="F25" s="40"/>
      <c r="G25" s="27">
        <f>VALUE(G12-38.2/100*(G6-G9))</f>
        <v>10867.879700000001</v>
      </c>
    </row>
    <row r="26" spans="2:7" x14ac:dyDescent="0.3">
      <c r="B26" s="24">
        <v>0.5</v>
      </c>
      <c r="C26" s="27">
        <f>VALUE(C12-50/100*(C6-C9))</f>
        <v>10883.025</v>
      </c>
      <c r="D26" s="39"/>
      <c r="E26" s="27">
        <f>VALUE(E12-50/100*(E6-E9))</f>
        <v>10772.2</v>
      </c>
      <c r="F26" s="40"/>
      <c r="G26" s="27">
        <f>VALUE(G12-50/100*(G6-G9))</f>
        <v>10868.275000000001</v>
      </c>
    </row>
    <row r="27" spans="2:7" x14ac:dyDescent="0.3">
      <c r="B27" s="24">
        <v>0.61799999999999999</v>
      </c>
      <c r="C27" s="27">
        <f>VALUE(C12-61.8/100*(C6-C9))</f>
        <v>10868.516899999999</v>
      </c>
      <c r="D27" s="39"/>
      <c r="E27" s="27">
        <f>VALUE(E12-61.8/100*(E6-E9))</f>
        <v>10749.9216</v>
      </c>
      <c r="F27" s="40"/>
      <c r="G27" s="27">
        <f>VALUE(G12-61.8/100*(G6-G9))</f>
        <v>10868.6703</v>
      </c>
    </row>
    <row r="28" spans="2:7" x14ac:dyDescent="0.3">
      <c r="B28" s="18">
        <v>0.70699999999999996</v>
      </c>
      <c r="C28" s="22">
        <f>VALUE(C12-70.07/100*(C6-C9))</f>
        <v>10858.348935</v>
      </c>
      <c r="D28" s="20"/>
      <c r="E28" s="22">
        <f>VALUE(E12-70.07/100*(E6-E9))</f>
        <v>10734.307839999999</v>
      </c>
      <c r="F28" s="21"/>
      <c r="G28" s="22">
        <f>VALUE(G12-70.07/100*(G6-G9))</f>
        <v>10868.947345</v>
      </c>
    </row>
    <row r="29" spans="2:7" x14ac:dyDescent="0.3">
      <c r="B29" s="24">
        <v>1</v>
      </c>
      <c r="C29" s="27">
        <f>VALUE(C12-100/100*(C6-C9))</f>
        <v>10821.55</v>
      </c>
      <c r="D29" s="39"/>
      <c r="E29" s="27">
        <f>VALUE(E12-100/100*(E6-E9))</f>
        <v>10677.8</v>
      </c>
      <c r="F29" s="40"/>
      <c r="G29" s="27">
        <f>VALUE(G12-100/100*(G6-G9))</f>
        <v>10869.95</v>
      </c>
    </row>
    <row r="30" spans="2:7" x14ac:dyDescent="0.3">
      <c r="B30" s="18">
        <v>1.236</v>
      </c>
      <c r="C30" s="22">
        <f>VALUE(C12-123.6/100*(C6-C9))</f>
        <v>10792.533799999999</v>
      </c>
      <c r="D30" s="20"/>
      <c r="E30" s="22">
        <f>VALUE(E12-123.6/100*(E6-E9))</f>
        <v>10633.243199999999</v>
      </c>
      <c r="F30" s="21"/>
      <c r="G30" s="22">
        <f>VALUE(G12-123.6/100*(G6-G9))</f>
        <v>10870.740600000001</v>
      </c>
    </row>
    <row r="31" spans="2:7" x14ac:dyDescent="0.3">
      <c r="B31" s="18">
        <v>1.3819999999999999</v>
      </c>
      <c r="C31" s="22">
        <f>VALUE(C12-138.2/100*(C6-C9))</f>
        <v>10774.5831</v>
      </c>
      <c r="D31" s="20"/>
      <c r="E31" s="22">
        <f>VALUE(E12-138.2/100*(E6-E9))</f>
        <v>10605.678399999999</v>
      </c>
      <c r="F31" s="21"/>
      <c r="G31" s="22">
        <f>VALUE(G12-138.2/100*(G6-G9))</f>
        <v>10871.229700000002</v>
      </c>
    </row>
    <row r="32" spans="2:7" x14ac:dyDescent="0.3">
      <c r="B32" s="18">
        <v>1.5</v>
      </c>
      <c r="C32" s="22">
        <f>VALUE(C12-150/100*(C6-C9))</f>
        <v>10760.074999999999</v>
      </c>
      <c r="D32" s="20"/>
      <c r="E32" s="22">
        <f>VALUE(E12-150/100*(E6-E9))</f>
        <v>10583.399999999998</v>
      </c>
      <c r="F32" s="21"/>
      <c r="G32" s="22">
        <f>VALUE(G12-150/100*(G6-G9))</f>
        <v>10871.625</v>
      </c>
    </row>
    <row r="33" spans="2:7" x14ac:dyDescent="0.3">
      <c r="B33" s="24">
        <v>1.6180000000000001</v>
      </c>
      <c r="C33" s="27">
        <f>VALUE(C12-161.8/100*(C6-C9))</f>
        <v>10745.566899999998</v>
      </c>
      <c r="D33" s="39"/>
      <c r="E33" s="27">
        <f>VALUE(E12-161.8/100*(E6-E9))</f>
        <v>10561.121599999999</v>
      </c>
      <c r="F33" s="40"/>
      <c r="G33" s="27">
        <f>VALUE(G12-161.8/100*(G6-G9))</f>
        <v>10872.0203</v>
      </c>
    </row>
    <row r="34" spans="2:7" x14ac:dyDescent="0.3">
      <c r="B34" s="18">
        <v>1.7070000000000001</v>
      </c>
      <c r="C34" s="22">
        <f>VALUE(C12-170.07/100*(C6-C9))</f>
        <v>10735.398934999999</v>
      </c>
      <c r="D34" s="20"/>
      <c r="E34" s="22">
        <f>VALUE(E12-170.07/100*(E6-E9))</f>
        <v>10545.507839999998</v>
      </c>
      <c r="F34" s="21"/>
      <c r="G34" s="22">
        <f>VALUE(G12-170.07/100*(G6-G9))</f>
        <v>10872.297345000001</v>
      </c>
    </row>
    <row r="35" spans="2:7" x14ac:dyDescent="0.3">
      <c r="B35" s="24">
        <v>2</v>
      </c>
      <c r="C35" s="27">
        <f>VALUE(C12-200/100*(C6-C9))</f>
        <v>10698.599999999999</v>
      </c>
      <c r="D35" s="39"/>
      <c r="E35" s="27">
        <f>VALUE(E12-200/100*(E6-E9))</f>
        <v>10488.999999999998</v>
      </c>
      <c r="F35" s="40"/>
      <c r="G35" s="27">
        <f>VALUE(G12-200/100*(G6-G9))</f>
        <v>10873.300000000001</v>
      </c>
    </row>
    <row r="36" spans="2:7" x14ac:dyDescent="0.3">
      <c r="B36" s="18">
        <v>2.2360000000000002</v>
      </c>
      <c r="C36" s="22">
        <f>VALUE(C12-223.6/100*(C6-C9))</f>
        <v>10669.583799999999</v>
      </c>
      <c r="D36" s="20"/>
      <c r="E36" s="22">
        <f>VALUE(E12-223.6/100*(E6-E9))</f>
        <v>10444.443199999998</v>
      </c>
      <c r="F36" s="21"/>
      <c r="G36" s="22">
        <f>VALUE(G12-223.6/100*(G6-G9))</f>
        <v>10874.090600000001</v>
      </c>
    </row>
    <row r="37" spans="2:7" x14ac:dyDescent="0.3">
      <c r="B37" s="24">
        <v>2.3820000000000001</v>
      </c>
      <c r="C37" s="27">
        <f>VALUE(C12-238.2/100*(C6-C9))</f>
        <v>10651.633099999999</v>
      </c>
      <c r="D37" s="39"/>
      <c r="E37" s="27">
        <f>VALUE(E12-238.2/100*(E6-E9))</f>
        <v>10416.878399999998</v>
      </c>
      <c r="F37" s="40"/>
      <c r="G37" s="27">
        <f>VALUE(G12-238.2/100*(G6-G9))</f>
        <v>10874.579700000002</v>
      </c>
    </row>
    <row r="38" spans="2:7" x14ac:dyDescent="0.3">
      <c r="B38" s="24">
        <v>2.6179999999999999</v>
      </c>
      <c r="C38" s="27">
        <f>VALUE(C12-261.8/100*(C6-C9))</f>
        <v>10622.616899999997</v>
      </c>
      <c r="D38" s="39"/>
      <c r="E38" s="27">
        <f>VALUE(E12-261.8/100*(E6-E9))</f>
        <v>10372.321599999997</v>
      </c>
      <c r="F38" s="40"/>
      <c r="G38" s="27">
        <f>VALUE(G12-261.8/100*(G6-G9))</f>
        <v>10875.3703</v>
      </c>
    </row>
    <row r="39" spans="2:7" x14ac:dyDescent="0.3">
      <c r="B39" s="24">
        <v>3</v>
      </c>
      <c r="C39" s="27">
        <f>VALUE(C12-300/100*(C6-C9))</f>
        <v>10575.649999999998</v>
      </c>
      <c r="D39" s="39"/>
      <c r="E39" s="27">
        <f>VALUE(E12-300/100*(E6-E9))</f>
        <v>10300.199999999997</v>
      </c>
      <c r="F39" s="40"/>
      <c r="G39" s="27">
        <f>VALUE(G12-300/100*(G6-G9))</f>
        <v>10876.650000000001</v>
      </c>
    </row>
    <row r="40" spans="2:7" x14ac:dyDescent="0.3">
      <c r="B40" s="18">
        <v>3.2360000000000002</v>
      </c>
      <c r="C40" s="22">
        <f>VALUE(C12-323.6/100*(C6-C9))</f>
        <v>10546.633799999998</v>
      </c>
      <c r="D40" s="20"/>
      <c r="E40" s="22">
        <f>VALUE(E12-323.6/100*(E6-E9))</f>
        <v>10255.643199999997</v>
      </c>
      <c r="F40" s="21"/>
      <c r="G40" s="22">
        <f>VALUE(G12-323.6/100*(G6-G9))</f>
        <v>10877.440600000002</v>
      </c>
    </row>
    <row r="41" spans="2:7" x14ac:dyDescent="0.3">
      <c r="B41" s="24">
        <v>3.3820000000000001</v>
      </c>
      <c r="C41" s="27">
        <f>VALUE(C12-338.2/100*(C6-C9))</f>
        <v>10528.683099999998</v>
      </c>
      <c r="D41" s="39"/>
      <c r="E41" s="27">
        <f>VALUE(E12-338.2/100*(E6-E9))</f>
        <v>10228.078399999997</v>
      </c>
      <c r="F41" s="40"/>
      <c r="G41" s="27">
        <f>VALUE(G12-338.2/100*(G6-G9))</f>
        <v>10877.929700000002</v>
      </c>
    </row>
    <row r="42" spans="2:7" x14ac:dyDescent="0.3">
      <c r="B42" s="24">
        <v>3.6179999999999999</v>
      </c>
      <c r="C42" s="27">
        <f>VALUE(C12-361.8/100*(C6-C9))</f>
        <v>10499.666899999997</v>
      </c>
      <c r="D42" s="39"/>
      <c r="E42" s="27">
        <f>VALUE(E12-361.8/100*(E6-E9))</f>
        <v>10183.521599999996</v>
      </c>
      <c r="F42" s="40"/>
      <c r="G42" s="27">
        <f>VALUE(G12-361.8/100*(G6-G9))</f>
        <v>10878.720300000001</v>
      </c>
    </row>
    <row r="43" spans="2:7" x14ac:dyDescent="0.3">
      <c r="B43" s="24">
        <v>4</v>
      </c>
      <c r="C43" s="27">
        <f>VALUE(C12-400/100*(C6-C9))</f>
        <v>10452.699999999997</v>
      </c>
      <c r="D43" s="39"/>
      <c r="E43" s="27">
        <f>VALUE(E12-400/100*(E6-E9))</f>
        <v>10111.399999999996</v>
      </c>
      <c r="F43" s="40"/>
      <c r="G43" s="27">
        <f>VALUE(G12-400/100*(G6-G9))</f>
        <v>10880.000000000002</v>
      </c>
    </row>
    <row r="44" spans="2:7" x14ac:dyDescent="0.3">
      <c r="B44" s="18">
        <v>4.2359999999999998</v>
      </c>
      <c r="C44" s="22">
        <f>VALUE(C12-423.6/100*(C6-C9))</f>
        <v>10423.683799999997</v>
      </c>
      <c r="D44" s="20"/>
      <c r="E44" s="22">
        <f>VALUE(E12-423.6/100*(E6-E9))</f>
        <v>10066.843199999996</v>
      </c>
      <c r="F44" s="21"/>
      <c r="G44" s="22">
        <f>VALUE(G12-423.6/100*(G6-G9))</f>
        <v>10880.790600000002</v>
      </c>
    </row>
    <row r="45" spans="2:7" x14ac:dyDescent="0.3">
      <c r="B45" s="18">
        <v>4.3819999999999997</v>
      </c>
      <c r="C45" s="22">
        <f>VALUE(C12-438.2/100*(C6-C9))</f>
        <v>10405.733099999998</v>
      </c>
      <c r="D45" s="20"/>
      <c r="E45" s="22">
        <f>VALUE(E12-438.2/100*(E6-E9))</f>
        <v>10039.278399999996</v>
      </c>
      <c r="F45" s="21"/>
      <c r="G45" s="22">
        <f>VALUE(G12-438.2/100*(G6-G9))</f>
        <v>10881.279700000003</v>
      </c>
    </row>
    <row r="46" spans="2:7" x14ac:dyDescent="0.3">
      <c r="B46" s="18">
        <v>4.6180000000000003</v>
      </c>
      <c r="C46" s="22">
        <f>VALUE(C12-461.8/100*(C6-C9))</f>
        <v>10376.716899999996</v>
      </c>
      <c r="D46" s="20"/>
      <c r="E46" s="22">
        <f>VALUE(E12-461.8/100*(E6-E9))</f>
        <v>9994.7215999999953</v>
      </c>
      <c r="F46" s="21"/>
      <c r="G46" s="22">
        <f>VALUE(G12-461.8/100*(G6-G9))</f>
        <v>10882.070300000001</v>
      </c>
    </row>
    <row r="47" spans="2:7" x14ac:dyDescent="0.3">
      <c r="B47" s="18">
        <v>5</v>
      </c>
      <c r="C47" s="22">
        <f>VALUE(C12-500/100*(C6-C9))</f>
        <v>10329.749999999996</v>
      </c>
      <c r="D47" s="20"/>
      <c r="E47" s="22">
        <f>VALUE(E12-500/100*(E6-E9))</f>
        <v>9922.5999999999949</v>
      </c>
      <c r="F47" s="21"/>
      <c r="G47" s="22">
        <f>VALUE(G12-500/100*(G6-G9))</f>
        <v>10883.350000000002</v>
      </c>
    </row>
    <row r="48" spans="2:7" x14ac:dyDescent="0.3">
      <c r="B48" s="18">
        <v>5.2359999999999998</v>
      </c>
      <c r="C48" s="22">
        <f>VALUE(C12-523.6/100*(C6-C9))</f>
        <v>10300.733799999996</v>
      </c>
      <c r="D48" s="20"/>
      <c r="E48" s="22">
        <f>VALUE(E12-523.6/100*(E6-E9))</f>
        <v>9878.0431999999946</v>
      </c>
      <c r="F48" s="21"/>
      <c r="G48" s="22">
        <f>VALUE(G12-523.6/100*(G6-G9))</f>
        <v>10884.140600000002</v>
      </c>
    </row>
    <row r="49" spans="2:7" x14ac:dyDescent="0.3">
      <c r="B49" s="18">
        <v>5.3819999999999997</v>
      </c>
      <c r="C49" s="22">
        <f>VALUE(C12-538.2/100*(C6-C9))</f>
        <v>10282.783099999997</v>
      </c>
      <c r="D49" s="20"/>
      <c r="E49" s="22">
        <f>VALUE(E12-538.2/100*(E6-E9))</f>
        <v>9850.4783999999945</v>
      </c>
      <c r="F49" s="21"/>
      <c r="G49" s="22">
        <f>VALUE(G12-538.2/100*(G6-G9))</f>
        <v>10884.629700000003</v>
      </c>
    </row>
    <row r="50" spans="2:7" x14ac:dyDescent="0.3">
      <c r="B50" s="18">
        <v>5.6180000000000003</v>
      </c>
      <c r="C50" s="22">
        <f>VALUE(C12-561.8/100*(C6-C9))</f>
        <v>10253.766899999995</v>
      </c>
      <c r="D50" s="20"/>
      <c r="E50" s="22">
        <f>VALUE(E12-561.8/100*(E6-E9))</f>
        <v>9805.9215999999942</v>
      </c>
      <c r="F50" s="21"/>
      <c r="G50" s="22">
        <f>VALUE(G12-561.8/100*(G6-G9))</f>
        <v>10885.420300000002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32" sqref="E32:E33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10534.85</v>
      </c>
      <c r="D6" s="10"/>
      <c r="E6" s="11">
        <v>10628.8</v>
      </c>
      <c r="F6" s="10"/>
      <c r="G6" s="12">
        <v>10692.45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10923.1</v>
      </c>
      <c r="D9" s="10"/>
      <c r="E9" s="11">
        <v>10870.35</v>
      </c>
      <c r="F9" s="10"/>
      <c r="G9" s="12">
        <v>10987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10628.8</v>
      </c>
      <c r="D12" s="10"/>
      <c r="E12" s="11">
        <v>10692.45</v>
      </c>
      <c r="F12" s="10"/>
      <c r="G12" s="12">
        <v>10798.65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10831.473</v>
      </c>
      <c r="D16" s="36"/>
      <c r="E16" s="35">
        <f>VALUE(23.6/100*(E6-E9)+E9)</f>
        <v>10813.3442</v>
      </c>
      <c r="F16" s="37"/>
      <c r="G16" s="38">
        <f>VALUE(23.6/100*(G6-G9)+G9)</f>
        <v>10917.486199999999</v>
      </c>
    </row>
    <row r="17" spans="2:7" x14ac:dyDescent="0.3">
      <c r="B17" s="29">
        <v>0.38200000000000001</v>
      </c>
      <c r="C17" s="30">
        <f>38.2/100*(C6-C9)+C9</f>
        <v>10774.788500000001</v>
      </c>
      <c r="D17" s="31"/>
      <c r="E17" s="30">
        <f>VALUE(38.2/100*(E6-E9)+E9)</f>
        <v>10778.0779</v>
      </c>
      <c r="F17" s="32"/>
      <c r="G17" s="33">
        <f>VALUE(38.2/100*(G6-G9)+G9)</f>
        <v>10874.481900000001</v>
      </c>
    </row>
    <row r="18" spans="2:7" x14ac:dyDescent="0.3">
      <c r="B18" s="34">
        <v>0.5</v>
      </c>
      <c r="C18" s="35">
        <f>VALUE(50/100*(C6-C9)+C9)</f>
        <v>10728.975</v>
      </c>
      <c r="D18" s="36"/>
      <c r="E18" s="35">
        <f>VALUE(50/100*(E6-E9)+E9)</f>
        <v>10749.575000000001</v>
      </c>
      <c r="F18" s="37"/>
      <c r="G18" s="38">
        <f>VALUE(50/100*(G6-G9)+G9)</f>
        <v>10839.725</v>
      </c>
    </row>
    <row r="19" spans="2:7" x14ac:dyDescent="0.3">
      <c r="B19" s="34">
        <v>0.61799999999999999</v>
      </c>
      <c r="C19" s="35">
        <f>VALUE(61.8/100*(C6-C9)+C9)</f>
        <v>10683.1615</v>
      </c>
      <c r="D19" s="36"/>
      <c r="E19" s="35">
        <f>VALUE(61.8/100*(E6-E9)+E9)</f>
        <v>10721.072099999999</v>
      </c>
      <c r="F19" s="37"/>
      <c r="G19" s="38">
        <f>VALUE(61.8/100*(G6-G9)+G9)</f>
        <v>10804.9681</v>
      </c>
    </row>
    <row r="20" spans="2:7" x14ac:dyDescent="0.3">
      <c r="B20" s="18">
        <v>0.70699999999999996</v>
      </c>
      <c r="C20" s="19">
        <f>VALUE(70.7/100*(C6-C9)+C9)</f>
        <v>10648.607250000001</v>
      </c>
      <c r="D20" s="20"/>
      <c r="E20" s="19">
        <f>VALUE(70.7/100*(E6-E9)+E9)</f>
        <v>10699.57415</v>
      </c>
      <c r="F20" s="21"/>
      <c r="G20" s="22">
        <f>VALUE(70.7/100*(G6-G9)+G9)</f>
        <v>10778.75315</v>
      </c>
    </row>
    <row r="21" spans="2:7" x14ac:dyDescent="0.3">
      <c r="B21" s="18">
        <v>0.78600000000000003</v>
      </c>
      <c r="C21" s="19">
        <f>VALUE(78.6/100*(C6-C9)+C9)</f>
        <v>10617.9355</v>
      </c>
      <c r="D21" s="20"/>
      <c r="E21" s="19">
        <f>VALUE(78.6/100*(E6-E9)+E9)</f>
        <v>10680.491699999999</v>
      </c>
      <c r="F21" s="21"/>
      <c r="G21" s="22">
        <f>VALUE(78.6/100*(G6-G9)+G9)</f>
        <v>10755.483700000001</v>
      </c>
    </row>
    <row r="22" spans="2:7" x14ac:dyDescent="0.3">
      <c r="B22" s="18">
        <v>1</v>
      </c>
      <c r="C22" s="19">
        <f>VALUE(100/100*(C6-C9)+C9)</f>
        <v>10534.85</v>
      </c>
      <c r="D22" s="20"/>
      <c r="E22" s="19">
        <f>VALUE(100/100*(E6-E9)+E9)</f>
        <v>10628.8</v>
      </c>
      <c r="F22" s="21"/>
      <c r="G22" s="22">
        <f>VALUE(100/100*(G6-G9)+G9)</f>
        <v>10692.45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10777.111499999999</v>
      </c>
      <c r="D25" s="39"/>
      <c r="E25" s="27">
        <f>VALUE(E12-38.2/100*(E6-E9))</f>
        <v>10784.722100000001</v>
      </c>
      <c r="F25" s="40"/>
      <c r="G25" s="27">
        <f>VALUE(G12-38.2/100*(G6-G9))</f>
        <v>10911.168099999999</v>
      </c>
    </row>
    <row r="26" spans="2:7" x14ac:dyDescent="0.3">
      <c r="B26" s="94">
        <v>0.5</v>
      </c>
      <c r="C26" s="95">
        <f>VALUE(C12-50/100*(C6-C9))</f>
        <v>10822.924999999999</v>
      </c>
      <c r="D26" s="96"/>
      <c r="E26" s="95">
        <f>VALUE(E12-50/100*(E6-E9))</f>
        <v>10813.225000000002</v>
      </c>
      <c r="F26" s="97"/>
      <c r="G26" s="95">
        <f>VALUE(G12-50/100*(G6-G9))</f>
        <v>10945.924999999999</v>
      </c>
    </row>
    <row r="27" spans="2:7" x14ac:dyDescent="0.3">
      <c r="B27" s="24">
        <v>0.61799999999999999</v>
      </c>
      <c r="C27" s="27">
        <f>VALUE(C12-61.8/100*(C6-C9))</f>
        <v>10868.738499999999</v>
      </c>
      <c r="D27" s="39"/>
      <c r="E27" s="27">
        <f>VALUE(E12-61.8/100*(E6-E9))</f>
        <v>10841.727900000002</v>
      </c>
      <c r="F27" s="40"/>
      <c r="G27" s="27">
        <f>VALUE(G12-61.8/100*(G6-G9))</f>
        <v>10980.6819</v>
      </c>
    </row>
    <row r="28" spans="2:7" x14ac:dyDescent="0.3">
      <c r="B28" s="18">
        <v>0.70699999999999996</v>
      </c>
      <c r="C28" s="22">
        <f>VALUE(C12-70.07/100*(C6-C9))</f>
        <v>10900.846775</v>
      </c>
      <c r="D28" s="20"/>
      <c r="E28" s="22">
        <f>VALUE(E12-70.07/100*(E6-E9))</f>
        <v>10861.704085000001</v>
      </c>
      <c r="F28" s="21"/>
      <c r="G28" s="22">
        <f>VALUE(G12-70.07/100*(G6-G9))</f>
        <v>11005.041184999998</v>
      </c>
    </row>
    <row r="29" spans="2:7" x14ac:dyDescent="0.3">
      <c r="B29" s="24">
        <v>1</v>
      </c>
      <c r="C29" s="27">
        <f>VALUE(C12-100/100*(C6-C9))</f>
        <v>11017.05</v>
      </c>
      <c r="D29" s="39"/>
      <c r="E29" s="27">
        <f>VALUE(E12-100/100*(E6-E9))</f>
        <v>10934.000000000002</v>
      </c>
      <c r="F29" s="40"/>
      <c r="G29" s="27">
        <f>VALUE(G12-100/100*(G6-G9))</f>
        <v>11093.199999999999</v>
      </c>
    </row>
    <row r="30" spans="2:7" x14ac:dyDescent="0.3">
      <c r="B30" s="94">
        <v>1.236</v>
      </c>
      <c r="C30" s="95">
        <f>VALUE(C12-123.6/100*(C6-C9))</f>
        <v>11108.677</v>
      </c>
      <c r="D30" s="96"/>
      <c r="E30" s="95">
        <f>VALUE(E12-123.6/100*(E6-E9))</f>
        <v>10991.005800000003</v>
      </c>
      <c r="F30" s="97"/>
      <c r="G30" s="95">
        <f>VALUE(G12-123.6/100*(G6-G9))</f>
        <v>11162.7138</v>
      </c>
    </row>
    <row r="31" spans="2:7" x14ac:dyDescent="0.3">
      <c r="B31" s="18">
        <v>1.3819999999999999</v>
      </c>
      <c r="C31" s="22">
        <f>VALUE(C12-138.2/100*(C6-C9))</f>
        <v>11165.361499999999</v>
      </c>
      <c r="D31" s="20"/>
      <c r="E31" s="22">
        <f>VALUE(E12-138.2/100*(E6-E9))</f>
        <v>11026.272100000002</v>
      </c>
      <c r="F31" s="21"/>
      <c r="G31" s="22">
        <f>VALUE(G12-138.2/100*(G6-G9))</f>
        <v>11205.718099999998</v>
      </c>
    </row>
    <row r="32" spans="2:7" x14ac:dyDescent="0.3">
      <c r="B32" s="18">
        <v>1.5</v>
      </c>
      <c r="C32" s="22">
        <f>VALUE(C12-150/100*(C6-C9))</f>
        <v>11211.174999999999</v>
      </c>
      <c r="D32" s="20"/>
      <c r="E32" s="22">
        <f>VALUE(E12-150/100*(E6-E9))</f>
        <v>11054.775000000001</v>
      </c>
      <c r="F32" s="21"/>
      <c r="G32" s="22">
        <f>VALUE(G12-150/100*(G6-G9))</f>
        <v>11240.474999999999</v>
      </c>
    </row>
    <row r="33" spans="2:7" x14ac:dyDescent="0.3">
      <c r="B33" s="24">
        <v>1.6180000000000001</v>
      </c>
      <c r="C33" s="27">
        <f>VALUE(C12-161.8/100*(C6-C9))</f>
        <v>11256.988499999999</v>
      </c>
      <c r="D33" s="39"/>
      <c r="E33" s="27">
        <f>VALUE(E12-161.8/100*(E6-E9))</f>
        <v>11083.277900000003</v>
      </c>
      <c r="F33" s="40"/>
      <c r="G33" s="27">
        <f>VALUE(G12-161.8/100*(G6-G9))</f>
        <v>11275.231899999999</v>
      </c>
    </row>
    <row r="34" spans="2:7" x14ac:dyDescent="0.3">
      <c r="B34" s="18">
        <v>1.7070000000000001</v>
      </c>
      <c r="C34" s="22">
        <f>VALUE(C12-170.07/100*(C6-C9))</f>
        <v>11289.096775</v>
      </c>
      <c r="D34" s="20"/>
      <c r="E34" s="22">
        <f>VALUE(E12-170.07/100*(E6-E9))</f>
        <v>11103.254085000002</v>
      </c>
      <c r="F34" s="21"/>
      <c r="G34" s="22">
        <f>VALUE(G12-170.07/100*(G6-G9))</f>
        <v>11299.591184999997</v>
      </c>
    </row>
    <row r="35" spans="2:7" x14ac:dyDescent="0.3">
      <c r="B35" s="24">
        <v>2</v>
      </c>
      <c r="C35" s="27">
        <f>VALUE(C12-200/100*(C6-C9))</f>
        <v>11405.3</v>
      </c>
      <c r="D35" s="39"/>
      <c r="E35" s="27">
        <f>VALUE(E12-200/100*(E6-E9))</f>
        <v>11175.550000000003</v>
      </c>
      <c r="F35" s="40"/>
      <c r="G35" s="27">
        <f>VALUE(G12-200/100*(G6-G9))</f>
        <v>11387.749999999998</v>
      </c>
    </row>
    <row r="36" spans="2:7" x14ac:dyDescent="0.3">
      <c r="B36" s="18">
        <v>2.2360000000000002</v>
      </c>
      <c r="C36" s="22">
        <f>VALUE(C12-223.6/100*(C6-C9))</f>
        <v>11496.927</v>
      </c>
      <c r="D36" s="20"/>
      <c r="E36" s="22">
        <f>VALUE(E12-223.6/100*(E6-E9))</f>
        <v>11232.555800000004</v>
      </c>
      <c r="F36" s="21"/>
      <c r="G36" s="22">
        <f>VALUE(G12-223.6/100*(G6-G9))</f>
        <v>11457.263799999997</v>
      </c>
    </row>
    <row r="37" spans="2:7" x14ac:dyDescent="0.3">
      <c r="B37" s="24">
        <v>2.3820000000000001</v>
      </c>
      <c r="C37" s="27">
        <f>VALUE(C12-238.2/100*(C6-C9))</f>
        <v>11553.611499999999</v>
      </c>
      <c r="D37" s="39"/>
      <c r="E37" s="27">
        <f>VALUE(E12-238.2/100*(E6-E9))</f>
        <v>11267.822100000003</v>
      </c>
      <c r="F37" s="40"/>
      <c r="G37" s="27">
        <f>VALUE(G12-238.2/100*(G6-G9))</f>
        <v>11500.268099999998</v>
      </c>
    </row>
    <row r="38" spans="2:7" x14ac:dyDescent="0.3">
      <c r="B38" s="24">
        <v>2.6179999999999999</v>
      </c>
      <c r="C38" s="27">
        <f>VALUE(C12-261.8/100*(C6-C9))</f>
        <v>11645.238499999999</v>
      </c>
      <c r="D38" s="39"/>
      <c r="E38" s="27">
        <f>VALUE(E12-261.8/100*(E6-E9))</f>
        <v>11324.827900000004</v>
      </c>
      <c r="F38" s="40"/>
      <c r="G38" s="27">
        <f>VALUE(G12-261.8/100*(G6-G9))</f>
        <v>11569.781899999998</v>
      </c>
    </row>
    <row r="39" spans="2:7" x14ac:dyDescent="0.3">
      <c r="B39" s="24">
        <v>3</v>
      </c>
      <c r="C39" s="27">
        <f>VALUE(C12-300/100*(C6-C9))</f>
        <v>11793.55</v>
      </c>
      <c r="D39" s="39"/>
      <c r="E39" s="27">
        <f>VALUE(E12-300/100*(E6-E9))</f>
        <v>11417.100000000004</v>
      </c>
      <c r="F39" s="40"/>
      <c r="G39" s="27">
        <f>VALUE(G12-300/100*(G6-G9))</f>
        <v>11682.299999999997</v>
      </c>
    </row>
    <row r="40" spans="2:7" x14ac:dyDescent="0.3">
      <c r="B40" s="18">
        <v>3.2360000000000002</v>
      </c>
      <c r="C40" s="22">
        <f>VALUE(C12-323.6/100*(C6-C9))</f>
        <v>11885.177</v>
      </c>
      <c r="D40" s="20"/>
      <c r="E40" s="22">
        <f>VALUE(E12-323.6/100*(E6-E9))</f>
        <v>11474.105800000005</v>
      </c>
      <c r="F40" s="21"/>
      <c r="G40" s="22">
        <f>VALUE(G12-323.6/100*(G6-G9))</f>
        <v>11751.813799999998</v>
      </c>
    </row>
    <row r="41" spans="2:7" x14ac:dyDescent="0.3">
      <c r="B41" s="24">
        <v>3.3820000000000001</v>
      </c>
      <c r="C41" s="27">
        <f>VALUE(C12-338.2/100*(C6-C9))</f>
        <v>11941.861499999999</v>
      </c>
      <c r="D41" s="39"/>
      <c r="E41" s="27">
        <f>VALUE(E12-338.2/100*(E6-E9))</f>
        <v>11509.372100000004</v>
      </c>
      <c r="F41" s="40"/>
      <c r="G41" s="27">
        <f>VALUE(G12-338.2/100*(G6-G9))</f>
        <v>11794.818099999997</v>
      </c>
    </row>
    <row r="42" spans="2:7" x14ac:dyDescent="0.3">
      <c r="B42" s="24">
        <v>3.6179999999999999</v>
      </c>
      <c r="C42" s="27">
        <f>VALUE(C12-361.8/100*(C6-C9))</f>
        <v>12033.488499999999</v>
      </c>
      <c r="D42" s="39"/>
      <c r="E42" s="27">
        <f>VALUE(E12-361.8/100*(E6-E9))</f>
        <v>11566.377900000005</v>
      </c>
      <c r="F42" s="40"/>
      <c r="G42" s="27">
        <f>VALUE(G12-361.8/100*(G6-G9))</f>
        <v>11864.331899999997</v>
      </c>
    </row>
    <row r="43" spans="2:7" x14ac:dyDescent="0.3">
      <c r="B43" s="24">
        <v>4</v>
      </c>
      <c r="C43" s="27">
        <f>VALUE(C12-400/100*(C6-C9))</f>
        <v>12181.8</v>
      </c>
      <c r="D43" s="39"/>
      <c r="E43" s="27">
        <f>VALUE(E12-400/100*(E6-E9))</f>
        <v>11658.650000000005</v>
      </c>
      <c r="F43" s="40"/>
      <c r="G43" s="27">
        <f>VALUE(G12-400/100*(G6-G9))</f>
        <v>11976.849999999997</v>
      </c>
    </row>
    <row r="44" spans="2:7" x14ac:dyDescent="0.3">
      <c r="B44" s="18">
        <v>4.2359999999999998</v>
      </c>
      <c r="C44" s="22">
        <f>VALUE(C12-423.6/100*(C6-C9))</f>
        <v>12273.427</v>
      </c>
      <c r="D44" s="20"/>
      <c r="E44" s="22">
        <f>VALUE(E12-423.6/100*(E6-E9))</f>
        <v>11715.655800000006</v>
      </c>
      <c r="F44" s="21"/>
      <c r="G44" s="22">
        <f>VALUE(G12-423.6/100*(G6-G9))</f>
        <v>12046.363799999997</v>
      </c>
    </row>
    <row r="45" spans="2:7" x14ac:dyDescent="0.3">
      <c r="B45" s="18">
        <v>4.3819999999999997</v>
      </c>
      <c r="C45" s="22">
        <f>VALUE(C12-438.2/100*(C6-C9))</f>
        <v>12330.111499999999</v>
      </c>
      <c r="D45" s="20"/>
      <c r="E45" s="22">
        <f>VALUE(E12-438.2/100*(E6-E9))</f>
        <v>11750.922100000005</v>
      </c>
      <c r="F45" s="21"/>
      <c r="G45" s="22">
        <f>VALUE(G12-438.2/100*(G6-G9))</f>
        <v>12089.368099999996</v>
      </c>
    </row>
    <row r="46" spans="2:7" x14ac:dyDescent="0.3">
      <c r="B46" s="18">
        <v>4.6180000000000003</v>
      </c>
      <c r="C46" s="22">
        <f>VALUE(C12-461.8/100*(C6-C9))</f>
        <v>12421.738499999999</v>
      </c>
      <c r="D46" s="20"/>
      <c r="E46" s="22">
        <f>VALUE(E12-461.8/100*(E6-E9))</f>
        <v>11807.927900000006</v>
      </c>
      <c r="F46" s="21"/>
      <c r="G46" s="22">
        <f>VALUE(G12-461.8/100*(G6-G9))</f>
        <v>12158.881899999997</v>
      </c>
    </row>
    <row r="47" spans="2:7" x14ac:dyDescent="0.3">
      <c r="B47" s="18">
        <v>5</v>
      </c>
      <c r="C47" s="22">
        <f>VALUE(C12-500/100*(C6-C9))</f>
        <v>12570.05</v>
      </c>
      <c r="D47" s="20"/>
      <c r="E47" s="22">
        <f>VALUE(E12-500/100*(E6-E9))</f>
        <v>11900.200000000006</v>
      </c>
      <c r="F47" s="21"/>
      <c r="G47" s="22">
        <f>VALUE(G12-500/100*(G6-G9))</f>
        <v>12271.399999999996</v>
      </c>
    </row>
    <row r="48" spans="2:7" x14ac:dyDescent="0.3">
      <c r="B48" s="18">
        <v>5.2359999999999998</v>
      </c>
      <c r="C48" s="22">
        <f>VALUE(C12-523.6/100*(C6-C9))</f>
        <v>12661.677</v>
      </c>
      <c r="D48" s="20"/>
      <c r="E48" s="22">
        <f>VALUE(E12-523.6/100*(E6-E9))</f>
        <v>11957.205800000007</v>
      </c>
      <c r="F48" s="21"/>
      <c r="G48" s="22">
        <f>VALUE(G12-523.6/100*(G6-G9))</f>
        <v>12340.913799999997</v>
      </c>
    </row>
    <row r="49" spans="2:7" x14ac:dyDescent="0.3">
      <c r="B49" s="18">
        <v>5.3819999999999997</v>
      </c>
      <c r="C49" s="22">
        <f>VALUE(C12-538.2/100*(C6-C9))</f>
        <v>12718.361499999999</v>
      </c>
      <c r="D49" s="20"/>
      <c r="E49" s="22">
        <f>VALUE(E12-538.2/100*(E6-E9))</f>
        <v>11992.472100000006</v>
      </c>
      <c r="F49" s="21"/>
      <c r="G49" s="22">
        <f>VALUE(G12-538.2/100*(G6-G9))</f>
        <v>12383.918099999995</v>
      </c>
    </row>
    <row r="50" spans="2:7" x14ac:dyDescent="0.3">
      <c r="B50" s="18">
        <v>5.6180000000000003</v>
      </c>
      <c r="C50" s="22">
        <f>VALUE(C12-561.8/100*(C6-C9))</f>
        <v>12809.988499999999</v>
      </c>
      <c r="D50" s="20"/>
      <c r="E50" s="22">
        <f>VALUE(E12-561.8/100*(E6-E9))</f>
        <v>12049.477900000007</v>
      </c>
      <c r="F50" s="21"/>
      <c r="G50" s="22">
        <f>VALUE(G12-561.8/100*(G6-G9))</f>
        <v>12453.431899999996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G17" sqref="G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10692.45</v>
      </c>
      <c r="D6" s="10"/>
      <c r="E6" s="11">
        <v>10628</v>
      </c>
      <c r="F6" s="10"/>
      <c r="G6" s="12">
        <v>10944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10987.45</v>
      </c>
      <c r="F9" s="10"/>
      <c r="G9" s="12">
        <v>10798.65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10864.15</v>
      </c>
      <c r="D12" s="10"/>
      <c r="E12" s="11">
        <v>10864.15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10917.83</v>
      </c>
      <c r="D16" s="36"/>
      <c r="E16" s="35">
        <f>VALUE(23.6/100*(E6-E9)+E9)</f>
        <v>10902.6198</v>
      </c>
      <c r="F16" s="37"/>
      <c r="G16" s="38">
        <f>VALUE(23.6/100*(G6-G9)+G9)</f>
        <v>10832.952600000001</v>
      </c>
    </row>
    <row r="17" spans="2:7" x14ac:dyDescent="0.3">
      <c r="B17" s="29">
        <v>0.38200000000000001</v>
      </c>
      <c r="C17" s="30">
        <f>38.2/100*(C6-C9)+C9</f>
        <v>10874.76</v>
      </c>
      <c r="D17" s="31"/>
      <c r="E17" s="30">
        <f>VALUE(38.2/100*(E6-E9)+E9)</f>
        <v>10850.140100000001</v>
      </c>
      <c r="F17" s="32"/>
      <c r="G17" s="33">
        <f>VALUE(38.2/100*(G6-G9)+G9)</f>
        <v>10854.173699999999</v>
      </c>
    </row>
    <row r="18" spans="2:7" x14ac:dyDescent="0.3">
      <c r="B18" s="34">
        <v>0.5</v>
      </c>
      <c r="C18" s="35">
        <f>VALUE(50/100*(C6-C9)+C9)</f>
        <v>10839.95</v>
      </c>
      <c r="D18" s="36"/>
      <c r="E18" s="35">
        <f>VALUE(50/100*(E6-E9)+E9)</f>
        <v>10807.725</v>
      </c>
      <c r="F18" s="37"/>
      <c r="G18" s="38">
        <f>VALUE(50/100*(G6-G9)+G9)</f>
        <v>10871.325000000001</v>
      </c>
    </row>
    <row r="19" spans="2:7" x14ac:dyDescent="0.3">
      <c r="B19" s="34">
        <v>0.61799999999999999</v>
      </c>
      <c r="C19" s="35">
        <f>VALUE(61.8/100*(C6-C9)+C9)</f>
        <v>10805.140000000001</v>
      </c>
      <c r="D19" s="36"/>
      <c r="E19" s="35">
        <f>VALUE(61.8/100*(E6-E9)+E9)</f>
        <v>10765.3099</v>
      </c>
      <c r="F19" s="37"/>
      <c r="G19" s="38">
        <f>VALUE(61.8/100*(G6-G9)+G9)</f>
        <v>10888.4763</v>
      </c>
    </row>
    <row r="20" spans="2:7" x14ac:dyDescent="0.3">
      <c r="B20" s="18">
        <v>0.70699999999999996</v>
      </c>
      <c r="C20" s="19">
        <f>VALUE(70.7/100*(C6-C9)+C9)</f>
        <v>10778.885</v>
      </c>
      <c r="D20" s="20"/>
      <c r="E20" s="19">
        <f>VALUE(70.7/100*(E6-E9)+E9)</f>
        <v>10733.31885</v>
      </c>
      <c r="F20" s="21"/>
      <c r="G20" s="22">
        <f>VALUE(70.7/100*(G6-G9)+G9)</f>
        <v>10901.41245</v>
      </c>
    </row>
    <row r="21" spans="2:7" x14ac:dyDescent="0.3">
      <c r="B21" s="18">
        <v>0.78600000000000003</v>
      </c>
      <c r="C21" s="19">
        <f>VALUE(78.6/100*(C6-C9)+C9)</f>
        <v>10755.58</v>
      </c>
      <c r="D21" s="20"/>
      <c r="E21" s="19">
        <f>VALUE(78.6/100*(E6-E9)+E9)</f>
        <v>10704.9223</v>
      </c>
      <c r="F21" s="21"/>
      <c r="G21" s="22">
        <f>VALUE(78.6/100*(G6-G9)+G9)</f>
        <v>10912.8951</v>
      </c>
    </row>
    <row r="22" spans="2:7" x14ac:dyDescent="0.3">
      <c r="B22" s="18">
        <v>1</v>
      </c>
      <c r="C22" s="19">
        <f>VALUE(100/100*(C6-C9)+C9)</f>
        <v>10692.45</v>
      </c>
      <c r="D22" s="20"/>
      <c r="E22" s="19">
        <f>VALUE(100/100*(E6-E9)+E9)</f>
        <v>10628</v>
      </c>
      <c r="F22" s="21"/>
      <c r="G22" s="22">
        <f>VALUE(100/100*(G6-G9)+G9)</f>
        <v>10944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10976.84</v>
      </c>
      <c r="D25" s="39"/>
      <c r="E25" s="27">
        <f>VALUE(E12-38.2/100*(E6-E9))</f>
        <v>11001.4599</v>
      </c>
      <c r="F25" s="40"/>
      <c r="G25" s="27">
        <f>VALUE(G12-38.2/100*(G6-G9))</f>
        <v>-55.52370000000014</v>
      </c>
    </row>
    <row r="26" spans="2:7" x14ac:dyDescent="0.3">
      <c r="B26" s="24">
        <v>0.5</v>
      </c>
      <c r="C26" s="27">
        <f>VALUE(C12-50/100*(C6-C9))</f>
        <v>11011.65</v>
      </c>
      <c r="D26" s="39"/>
      <c r="E26" s="27">
        <f>VALUE(E12-50/100*(E6-E9))</f>
        <v>11043.875</v>
      </c>
      <c r="F26" s="40"/>
      <c r="G26" s="27">
        <f>VALUE(G12-50/100*(G6-G9))</f>
        <v>-72.675000000000182</v>
      </c>
    </row>
    <row r="27" spans="2:7" x14ac:dyDescent="0.3">
      <c r="B27" s="24">
        <v>0.61799999999999999</v>
      </c>
      <c r="C27" s="27">
        <f>VALUE(C12-61.8/100*(C6-C9))</f>
        <v>11046.46</v>
      </c>
      <c r="D27" s="39"/>
      <c r="E27" s="27">
        <f>VALUE(E12-61.8/100*(E6-E9))</f>
        <v>11086.2901</v>
      </c>
      <c r="F27" s="40"/>
      <c r="G27" s="27">
        <f>VALUE(G12-61.8/100*(G6-G9))</f>
        <v>-89.826300000000231</v>
      </c>
    </row>
    <row r="28" spans="2:7" x14ac:dyDescent="0.3">
      <c r="B28" s="18">
        <v>0.70699999999999996</v>
      </c>
      <c r="C28" s="22">
        <f>VALUE(C12-70.07/100*(C6-C9))</f>
        <v>11070.8565</v>
      </c>
      <c r="D28" s="20"/>
      <c r="E28" s="22">
        <f>VALUE(E12-70.07/100*(E6-E9))</f>
        <v>11116.016615</v>
      </c>
      <c r="F28" s="21"/>
      <c r="G28" s="22">
        <f>VALUE(G12-70.07/100*(G6-G9))</f>
        <v>-101.84674500000024</v>
      </c>
    </row>
    <row r="29" spans="2:7" x14ac:dyDescent="0.3">
      <c r="B29" s="24">
        <v>1</v>
      </c>
      <c r="C29" s="27">
        <f>VALUE(C12-100/100*(C6-C9))</f>
        <v>11159.15</v>
      </c>
      <c r="D29" s="39"/>
      <c r="E29" s="27">
        <f>VALUE(E12-100/100*(E6-E9))</f>
        <v>11223.6</v>
      </c>
      <c r="F29" s="40"/>
      <c r="G29" s="27">
        <f>VALUE(G12-100/100*(G6-G9))</f>
        <v>-145.35000000000036</v>
      </c>
    </row>
    <row r="30" spans="2:7" x14ac:dyDescent="0.3">
      <c r="B30" s="18">
        <v>1.236</v>
      </c>
      <c r="C30" s="22">
        <f>VALUE(C12-123.6/100*(C6-C9))</f>
        <v>11228.77</v>
      </c>
      <c r="D30" s="20"/>
      <c r="E30" s="22">
        <f>VALUE(E12-123.6/100*(E6-E9))</f>
        <v>11308.430200000001</v>
      </c>
      <c r="F30" s="21"/>
      <c r="G30" s="22">
        <f>VALUE(G12-123.6/100*(G6-G9))</f>
        <v>-179.65260000000046</v>
      </c>
    </row>
    <row r="31" spans="2:7" x14ac:dyDescent="0.3">
      <c r="B31" s="18">
        <v>1.3819999999999999</v>
      </c>
      <c r="C31" s="22">
        <f>VALUE(C12-138.2/100*(C6-C9))</f>
        <v>11271.84</v>
      </c>
      <c r="D31" s="20"/>
      <c r="E31" s="22">
        <f>VALUE(E12-138.2/100*(E6-E9))</f>
        <v>11360.909900000001</v>
      </c>
      <c r="F31" s="21"/>
      <c r="G31" s="22">
        <f>VALUE(G12-138.2/100*(G6-G9))</f>
        <v>-200.8737000000005</v>
      </c>
    </row>
    <row r="32" spans="2:7" x14ac:dyDescent="0.3">
      <c r="B32" s="18">
        <v>1.5</v>
      </c>
      <c r="C32" s="22">
        <f>VALUE(C12-150/100*(C6-C9))</f>
        <v>11306.65</v>
      </c>
      <c r="D32" s="20"/>
      <c r="E32" s="22">
        <f>VALUE(E12-150/100*(E6-E9))</f>
        <v>11403.325000000001</v>
      </c>
      <c r="F32" s="21"/>
      <c r="G32" s="22">
        <f>VALUE(G12-150/100*(G6-G9))</f>
        <v>-218.02500000000055</v>
      </c>
    </row>
    <row r="33" spans="2:7" x14ac:dyDescent="0.3">
      <c r="B33" s="24">
        <v>1.6180000000000001</v>
      </c>
      <c r="C33" s="27">
        <f>VALUE(C12-161.8/100*(C6-C9))</f>
        <v>11341.46</v>
      </c>
      <c r="D33" s="39"/>
      <c r="E33" s="27">
        <f>VALUE(E12-161.8/100*(E6-E9))</f>
        <v>11445.740100000001</v>
      </c>
      <c r="F33" s="40"/>
      <c r="G33" s="27">
        <f>VALUE(G12-161.8/100*(G6-G9))</f>
        <v>-235.17630000000059</v>
      </c>
    </row>
    <row r="34" spans="2:7" x14ac:dyDescent="0.3">
      <c r="B34" s="18">
        <v>1.7070000000000001</v>
      </c>
      <c r="C34" s="22">
        <f>VALUE(C12-170.07/100*(C6-C9))</f>
        <v>11365.8565</v>
      </c>
      <c r="D34" s="20"/>
      <c r="E34" s="22">
        <f>VALUE(E12-170.07/100*(E6-E9))</f>
        <v>11475.466615000001</v>
      </c>
      <c r="F34" s="21"/>
      <c r="G34" s="22">
        <f>VALUE(G12-170.07/100*(G6-G9))</f>
        <v>-247.19674500000059</v>
      </c>
    </row>
    <row r="35" spans="2:7" x14ac:dyDescent="0.3">
      <c r="B35" s="24">
        <v>2</v>
      </c>
      <c r="C35" s="27">
        <f>VALUE(C12-200/100*(C6-C9))</f>
        <v>11454.15</v>
      </c>
      <c r="D35" s="39"/>
      <c r="E35" s="27">
        <f>VALUE(E12-200/100*(E6-E9))</f>
        <v>11583.050000000001</v>
      </c>
      <c r="F35" s="40"/>
      <c r="G35" s="27">
        <f>VALUE(G12-200/100*(G6-G9))</f>
        <v>-290.70000000000073</v>
      </c>
    </row>
    <row r="36" spans="2:7" x14ac:dyDescent="0.3">
      <c r="B36" s="18">
        <v>2.2360000000000002</v>
      </c>
      <c r="C36" s="22">
        <f>VALUE(C12-223.6/100*(C6-C9))</f>
        <v>11523.77</v>
      </c>
      <c r="D36" s="20"/>
      <c r="E36" s="22">
        <f>VALUE(E12-223.6/100*(E6-E9))</f>
        <v>11667.880200000001</v>
      </c>
      <c r="F36" s="21"/>
      <c r="G36" s="22">
        <f>VALUE(G12-223.6/100*(G6-G9))</f>
        <v>-325.00260000000077</v>
      </c>
    </row>
    <row r="37" spans="2:7" x14ac:dyDescent="0.3">
      <c r="B37" s="24">
        <v>2.3820000000000001</v>
      </c>
      <c r="C37" s="27">
        <f>VALUE(C12-238.2/100*(C6-C9))</f>
        <v>11566.84</v>
      </c>
      <c r="D37" s="39"/>
      <c r="E37" s="27">
        <f>VALUE(E12-238.2/100*(E6-E9))</f>
        <v>11720.359900000001</v>
      </c>
      <c r="F37" s="40"/>
      <c r="G37" s="27">
        <f>VALUE(G12-238.2/100*(G6-G9))</f>
        <v>-346.2237000000008</v>
      </c>
    </row>
    <row r="38" spans="2:7" x14ac:dyDescent="0.3">
      <c r="B38" s="24">
        <v>2.6179999999999999</v>
      </c>
      <c r="C38" s="27">
        <f>VALUE(C12-261.8/100*(C6-C9))</f>
        <v>11636.46</v>
      </c>
      <c r="D38" s="39"/>
      <c r="E38" s="27">
        <f>VALUE(E12-261.8/100*(E6-E9))</f>
        <v>11805.190100000002</v>
      </c>
      <c r="F38" s="40"/>
      <c r="G38" s="27">
        <f>VALUE(G12-261.8/100*(G6-G9))</f>
        <v>-380.52630000000102</v>
      </c>
    </row>
    <row r="39" spans="2:7" x14ac:dyDescent="0.3">
      <c r="B39" s="24">
        <v>3</v>
      </c>
      <c r="C39" s="27">
        <f>VALUE(C12-300/100*(C6-C9))</f>
        <v>11749.15</v>
      </c>
      <c r="D39" s="39"/>
      <c r="E39" s="27">
        <f>VALUE(E12-300/100*(E6-E9))</f>
        <v>11942.500000000002</v>
      </c>
      <c r="F39" s="40"/>
      <c r="G39" s="27">
        <f>VALUE(G12-300/100*(G6-G9))</f>
        <v>-436.05000000000109</v>
      </c>
    </row>
    <row r="40" spans="2:7" x14ac:dyDescent="0.3">
      <c r="B40" s="18">
        <v>3.2360000000000002</v>
      </c>
      <c r="C40" s="22">
        <f>VALUE(C12-323.6/100*(C6-C9))</f>
        <v>11818.77</v>
      </c>
      <c r="D40" s="20"/>
      <c r="E40" s="22">
        <f>VALUE(E12-323.6/100*(E6-E9))</f>
        <v>12027.330200000002</v>
      </c>
      <c r="F40" s="21"/>
      <c r="G40" s="22">
        <f>VALUE(G12-323.6/100*(G6-G9))</f>
        <v>-470.35260000000119</v>
      </c>
    </row>
    <row r="41" spans="2:7" x14ac:dyDescent="0.3">
      <c r="B41" s="24">
        <v>3.3820000000000001</v>
      </c>
      <c r="C41" s="27">
        <f>VALUE(C12-338.2/100*(C6-C9))</f>
        <v>11861.84</v>
      </c>
      <c r="D41" s="39"/>
      <c r="E41" s="27">
        <f>VALUE(E12-338.2/100*(E6-E9))</f>
        <v>12079.809900000002</v>
      </c>
      <c r="F41" s="40"/>
      <c r="G41" s="27">
        <f>VALUE(G12-338.2/100*(G6-G9))</f>
        <v>-491.57370000000117</v>
      </c>
    </row>
    <row r="42" spans="2:7" x14ac:dyDescent="0.3">
      <c r="B42" s="24">
        <v>3.6179999999999999</v>
      </c>
      <c r="C42" s="27">
        <f>VALUE(C12-361.8/100*(C6-C9))</f>
        <v>11931.46</v>
      </c>
      <c r="D42" s="39"/>
      <c r="E42" s="27">
        <f>VALUE(E12-361.8/100*(E6-E9))</f>
        <v>12164.640100000002</v>
      </c>
      <c r="F42" s="40"/>
      <c r="G42" s="27">
        <f>VALUE(G12-361.8/100*(G6-G9))</f>
        <v>-525.87630000000138</v>
      </c>
    </row>
    <row r="43" spans="2:7" x14ac:dyDescent="0.3">
      <c r="B43" s="24">
        <v>4</v>
      </c>
      <c r="C43" s="27">
        <f>VALUE(C12-400/100*(C6-C9))</f>
        <v>12044.15</v>
      </c>
      <c r="D43" s="39"/>
      <c r="E43" s="27">
        <f>VALUE(E12-400/100*(E6-E9))</f>
        <v>12301.950000000003</v>
      </c>
      <c r="F43" s="40"/>
      <c r="G43" s="27">
        <f>VALUE(G12-400/100*(G6-G9))</f>
        <v>-581.40000000000146</v>
      </c>
    </row>
    <row r="44" spans="2:7" x14ac:dyDescent="0.3">
      <c r="B44" s="18">
        <v>4.2359999999999998</v>
      </c>
      <c r="C44" s="22">
        <f>VALUE(C12-423.6/100*(C6-C9))</f>
        <v>12113.77</v>
      </c>
      <c r="D44" s="20"/>
      <c r="E44" s="22">
        <f>VALUE(E12-423.6/100*(E6-E9))</f>
        <v>12386.780200000003</v>
      </c>
      <c r="F44" s="21"/>
      <c r="G44" s="22">
        <f>VALUE(G12-423.6/100*(G6-G9))</f>
        <v>-615.70260000000167</v>
      </c>
    </row>
    <row r="45" spans="2:7" x14ac:dyDescent="0.3">
      <c r="B45" s="18">
        <v>4.3819999999999997</v>
      </c>
      <c r="C45" s="22">
        <f>VALUE(C12-438.2/100*(C6-C9))</f>
        <v>12156.84</v>
      </c>
      <c r="D45" s="20"/>
      <c r="E45" s="22">
        <f>VALUE(E12-438.2/100*(E6-E9))</f>
        <v>12439.259900000003</v>
      </c>
      <c r="F45" s="21"/>
      <c r="G45" s="22">
        <f>VALUE(G12-438.2/100*(G6-G9))</f>
        <v>-636.92370000000153</v>
      </c>
    </row>
    <row r="46" spans="2:7" x14ac:dyDescent="0.3">
      <c r="B46" s="18">
        <v>4.6180000000000003</v>
      </c>
      <c r="C46" s="22">
        <f>VALUE(C12-461.8/100*(C6-C9))</f>
        <v>12226.46</v>
      </c>
      <c r="D46" s="20"/>
      <c r="E46" s="22">
        <f>VALUE(E12-461.8/100*(E6-E9))</f>
        <v>12524.090100000003</v>
      </c>
      <c r="F46" s="21"/>
      <c r="G46" s="22">
        <f>VALUE(G12-461.8/100*(G6-G9))</f>
        <v>-671.22630000000174</v>
      </c>
    </row>
    <row r="47" spans="2:7" x14ac:dyDescent="0.3">
      <c r="B47" s="18">
        <v>5</v>
      </c>
      <c r="C47" s="22">
        <f>VALUE(C12-500/100*(C6-C9))</f>
        <v>12339.15</v>
      </c>
      <c r="D47" s="20"/>
      <c r="E47" s="22">
        <f>VALUE(E12-500/100*(E6-E9))</f>
        <v>12661.400000000003</v>
      </c>
      <c r="F47" s="21"/>
      <c r="G47" s="22">
        <f>VALUE(G12-500/100*(G6-G9))</f>
        <v>-726.75000000000182</v>
      </c>
    </row>
    <row r="48" spans="2:7" x14ac:dyDescent="0.3">
      <c r="B48" s="18">
        <v>5.2359999999999998</v>
      </c>
      <c r="C48" s="22">
        <f>VALUE(C12-523.6/100*(C6-C9))</f>
        <v>12408.77</v>
      </c>
      <c r="D48" s="20"/>
      <c r="E48" s="22">
        <f>VALUE(E12-523.6/100*(E6-E9))</f>
        <v>12746.230200000004</v>
      </c>
      <c r="F48" s="21"/>
      <c r="G48" s="22">
        <f>VALUE(G12-523.6/100*(G6-G9))</f>
        <v>-761.05260000000203</v>
      </c>
    </row>
    <row r="49" spans="2:7" x14ac:dyDescent="0.3">
      <c r="B49" s="18">
        <v>5.3819999999999997</v>
      </c>
      <c r="C49" s="22">
        <f>VALUE(C12-538.2/100*(C6-C9))</f>
        <v>12451.84</v>
      </c>
      <c r="D49" s="20"/>
      <c r="E49" s="22">
        <f>VALUE(E12-538.2/100*(E6-E9))</f>
        <v>12798.709900000003</v>
      </c>
      <c r="F49" s="21"/>
      <c r="G49" s="22">
        <f>VALUE(G12-538.2/100*(G6-G9))</f>
        <v>-782.27370000000201</v>
      </c>
    </row>
    <row r="50" spans="2:7" x14ac:dyDescent="0.3">
      <c r="B50" s="18">
        <v>5.6180000000000003</v>
      </c>
      <c r="C50" s="22">
        <f>VALUE(C12-561.8/100*(C6-C9))</f>
        <v>12521.46</v>
      </c>
      <c r="D50" s="20"/>
      <c r="E50" s="22">
        <f>VALUE(E12-561.8/100*(E6-E9))</f>
        <v>12883.540100000004</v>
      </c>
      <c r="F50" s="21"/>
      <c r="G50" s="22">
        <f>VALUE(G12-561.8/100*(G6-G9))</f>
        <v>-816.57630000000199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topLeftCell="X1" zoomScale="115" zoomScaleNormal="115" workbookViewId="0">
      <selection activeCell="X20" sqref="X20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41" width="10.77734375" style="41" customWidth="1"/>
    <col min="42" max="16384" width="8.88671875" style="60"/>
  </cols>
  <sheetData>
    <row r="1" spans="1:41" x14ac:dyDescent="0.3">
      <c r="A1" s="100"/>
      <c r="B1" s="100"/>
      <c r="C1" s="100"/>
      <c r="D1" s="100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  <c r="AM1" s="59">
        <v>43486</v>
      </c>
      <c r="AN1" s="59">
        <v>43487</v>
      </c>
      <c r="AO1" s="59">
        <v>43488</v>
      </c>
    </row>
    <row r="2" spans="1:41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  <c r="AM2" s="53">
        <v>10987.45</v>
      </c>
      <c r="AN2" s="53">
        <v>10949.8</v>
      </c>
      <c r="AO2" s="53">
        <v>10944.8</v>
      </c>
    </row>
    <row r="3" spans="1:41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  <c r="AM3" s="54">
        <v>10885.75</v>
      </c>
      <c r="AN3" s="54">
        <v>10864.15</v>
      </c>
      <c r="AO3" s="54">
        <v>10811.95</v>
      </c>
    </row>
    <row r="4" spans="1:41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  <c r="AM4" s="50">
        <v>10961.85</v>
      </c>
      <c r="AN4" s="50">
        <v>10922.75</v>
      </c>
      <c r="AO4" s="50">
        <v>10831.5</v>
      </c>
    </row>
    <row r="5" spans="1:41" x14ac:dyDescent="0.3">
      <c r="A5" s="99" t="s">
        <v>24</v>
      </c>
      <c r="B5" s="99"/>
      <c r="C5" s="99"/>
      <c r="D5" s="99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</row>
    <row r="6" spans="1:41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:AM6" si="2">AL10+AL50</f>
        <v>11015.366666666669</v>
      </c>
      <c r="AM6" s="62">
        <f t="shared" si="2"/>
        <v>11105.983333333337</v>
      </c>
      <c r="AN6" s="62">
        <f>AN10+AN50</f>
        <v>11045.966666666664</v>
      </c>
      <c r="AO6" s="62">
        <f>AO10+AO50</f>
        <v>11046.399999999998</v>
      </c>
    </row>
    <row r="7" spans="1:41" x14ac:dyDescent="0.3">
      <c r="A7" s="45"/>
      <c r="B7" s="45"/>
      <c r="C7" s="45"/>
      <c r="D7" s="46" t="s">
        <v>47</v>
      </c>
      <c r="E7" s="75">
        <f t="shared" ref="E7:G7" si="3">(E6+E8)/2</f>
        <v>11008.325000000001</v>
      </c>
      <c r="F7" s="75">
        <f t="shared" si="3"/>
        <v>10937.825000000001</v>
      </c>
      <c r="G7" s="75">
        <f t="shared" si="3"/>
        <v>10875.074999999999</v>
      </c>
      <c r="H7" s="75">
        <f t="shared" ref="H7:AG7" si="4">(H6+H8)/2</f>
        <v>10796.3</v>
      </c>
      <c r="I7" s="75">
        <f t="shared" si="4"/>
        <v>10804.324999999999</v>
      </c>
      <c r="J7" s="75">
        <f t="shared" si="4"/>
        <v>10607.550000000001</v>
      </c>
      <c r="K7" s="75">
        <f t="shared" si="4"/>
        <v>10791.449999999999</v>
      </c>
      <c r="L7" s="75">
        <f t="shared" si="4"/>
        <v>10936.300000000001</v>
      </c>
      <c r="M7" s="75">
        <f t="shared" si="4"/>
        <v>10904.174999999999</v>
      </c>
      <c r="N7" s="75">
        <f t="shared" si="4"/>
        <v>10874.25</v>
      </c>
      <c r="O7" s="75">
        <f t="shared" si="4"/>
        <v>10949.85</v>
      </c>
      <c r="P7" s="75">
        <f t="shared" si="4"/>
        <v>11008.35</v>
      </c>
      <c r="Q7" s="75">
        <f t="shared" si="4"/>
        <v>11033.375</v>
      </c>
      <c r="R7" s="75">
        <f t="shared" si="4"/>
        <v>11039.625000000002</v>
      </c>
      <c r="S7" s="75">
        <f t="shared" si="4"/>
        <v>11083.825000000001</v>
      </c>
      <c r="T7" s="75">
        <f t="shared" si="4"/>
        <v>10855.95</v>
      </c>
      <c r="U7" s="75">
        <f t="shared" si="4"/>
        <v>10951.625</v>
      </c>
      <c r="V7" s="75">
        <f t="shared" si="4"/>
        <v>10876.75</v>
      </c>
      <c r="W7" s="75">
        <f t="shared" si="4"/>
        <v>10953.2</v>
      </c>
      <c r="X7" s="75">
        <f t="shared" si="4"/>
        <v>10963.399999999998</v>
      </c>
      <c r="Y7" s="75">
        <f t="shared" si="4"/>
        <v>11033.350000000002</v>
      </c>
      <c r="Z7" s="75">
        <f t="shared" si="4"/>
        <v>11004.225000000002</v>
      </c>
      <c r="AA7" s="75">
        <f t="shared" si="4"/>
        <v>10895.95</v>
      </c>
      <c r="AB7" s="75">
        <f t="shared" si="4"/>
        <v>10846.599999999997</v>
      </c>
      <c r="AC7" s="47">
        <f t="shared" si="4"/>
        <v>10889.674999999999</v>
      </c>
      <c r="AD7" s="47">
        <f t="shared" si="4"/>
        <v>10895.5</v>
      </c>
      <c r="AE7" s="47">
        <f t="shared" si="4"/>
        <v>10983.774999999998</v>
      </c>
      <c r="AF7" s="47">
        <f t="shared" si="4"/>
        <v>10898.025000000001</v>
      </c>
      <c r="AG7" s="47">
        <f t="shared" si="4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5">(AK6+AK8)/2</f>
        <v>11003.924999999999</v>
      </c>
      <c r="AL7" s="47">
        <f t="shared" si="5"/>
        <v>10993.575000000001</v>
      </c>
      <c r="AM7" s="47">
        <f t="shared" ref="AM7" si="6">(AM6+AM8)/2</f>
        <v>11076.350000000002</v>
      </c>
      <c r="AN7" s="47">
        <f>(AN6+AN8)/2</f>
        <v>11021.924999999997</v>
      </c>
      <c r="AO7" s="47">
        <f t="shared" ref="AO7" si="7">(AO6+AO8)/2</f>
        <v>11020.999999999998</v>
      </c>
    </row>
    <row r="8" spans="1:41" x14ac:dyDescent="0.3">
      <c r="A8" s="45"/>
      <c r="B8" s="45"/>
      <c r="C8" s="45"/>
      <c r="D8" s="46" t="s">
        <v>26</v>
      </c>
      <c r="E8" s="76">
        <f t="shared" ref="E8:G8" si="8">E14+E50</f>
        <v>10985.95</v>
      </c>
      <c r="F8" s="76">
        <f t="shared" si="8"/>
        <v>10922.2</v>
      </c>
      <c r="G8" s="76">
        <f t="shared" si="8"/>
        <v>10857.066666666666</v>
      </c>
      <c r="H8" s="76">
        <f t="shared" ref="H8:AG8" si="9">H14+H50</f>
        <v>10771.75</v>
      </c>
      <c r="I8" s="76">
        <f t="shared" si="9"/>
        <v>10771.066666666666</v>
      </c>
      <c r="J8" s="76">
        <f t="shared" si="9"/>
        <v>10591.316666666668</v>
      </c>
      <c r="K8" s="76">
        <f t="shared" si="9"/>
        <v>10716.683333333332</v>
      </c>
      <c r="L8" s="76">
        <f t="shared" si="9"/>
        <v>10874.933333333334</v>
      </c>
      <c r="M8" s="76">
        <f t="shared" si="9"/>
        <v>10882.316666666666</v>
      </c>
      <c r="N8" s="76">
        <f t="shared" si="9"/>
        <v>10854.75</v>
      </c>
      <c r="O8" s="76">
        <f t="shared" si="9"/>
        <v>10933.35</v>
      </c>
      <c r="P8" s="76">
        <f t="shared" si="9"/>
        <v>10977.366666666667</v>
      </c>
      <c r="Q8" s="76">
        <f t="shared" si="9"/>
        <v>11017.3</v>
      </c>
      <c r="R8" s="76">
        <f t="shared" si="9"/>
        <v>11013.933333333334</v>
      </c>
      <c r="S8" s="76">
        <f t="shared" si="9"/>
        <v>11043.766666666666</v>
      </c>
      <c r="T8" s="76">
        <f t="shared" si="9"/>
        <v>10831.4</v>
      </c>
      <c r="U8" s="76">
        <f t="shared" si="9"/>
        <v>10883.583333333334</v>
      </c>
      <c r="V8" s="76">
        <f t="shared" si="9"/>
        <v>10862.566666666668</v>
      </c>
      <c r="W8" s="76">
        <f t="shared" si="9"/>
        <v>10933.333333333334</v>
      </c>
      <c r="X8" s="76">
        <f t="shared" si="9"/>
        <v>10950.116666666665</v>
      </c>
      <c r="Y8" s="76">
        <f t="shared" si="9"/>
        <v>10996.766666666668</v>
      </c>
      <c r="Z8" s="76">
        <f t="shared" si="9"/>
        <v>10967.933333333334</v>
      </c>
      <c r="AA8" s="76">
        <f t="shared" si="9"/>
        <v>10868.65</v>
      </c>
      <c r="AB8" s="76">
        <f t="shared" si="9"/>
        <v>10811.416666666664</v>
      </c>
      <c r="AC8" s="48">
        <f t="shared" si="9"/>
        <v>10871.766666666666</v>
      </c>
      <c r="AD8" s="48">
        <f t="shared" si="9"/>
        <v>10869.816666666668</v>
      </c>
      <c r="AE8" s="48">
        <f t="shared" si="9"/>
        <v>10945.983333333332</v>
      </c>
      <c r="AF8" s="48">
        <f t="shared" si="9"/>
        <v>10885.133333333335</v>
      </c>
      <c r="AG8" s="48">
        <f t="shared" si="9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:AM8" si="10">AL14+AL50</f>
        <v>10971.783333333335</v>
      </c>
      <c r="AM8" s="48">
        <f t="shared" si="10"/>
        <v>11046.716666666669</v>
      </c>
      <c r="AN8" s="48">
        <f>AN14+AN50</f>
        <v>10997.883333333331</v>
      </c>
      <c r="AO8" s="48">
        <f>AO14+AO50</f>
        <v>10995.599999999999</v>
      </c>
    </row>
    <row r="9" spans="1:41" x14ac:dyDescent="0.3">
      <c r="A9" s="45"/>
      <c r="B9" s="45"/>
      <c r="C9" s="45"/>
      <c r="D9" s="46" t="s">
        <v>48</v>
      </c>
      <c r="E9" s="75">
        <f t="shared" ref="E9:G9" si="11">(E8+E10)/2</f>
        <v>10960.400000000001</v>
      </c>
      <c r="F9" s="75">
        <f t="shared" si="11"/>
        <v>10909.025000000001</v>
      </c>
      <c r="G9" s="75">
        <f t="shared" si="11"/>
        <v>10838.525</v>
      </c>
      <c r="H9" s="75">
        <f t="shared" ref="H9:AG9" si="12">(H8+H10)/2</f>
        <v>10729.1</v>
      </c>
      <c r="I9" s="75">
        <f t="shared" si="12"/>
        <v>10751.724999999999</v>
      </c>
      <c r="J9" s="75">
        <f t="shared" si="12"/>
        <v>10565.600000000002</v>
      </c>
      <c r="K9" s="75">
        <f t="shared" si="12"/>
        <v>10674.8</v>
      </c>
      <c r="L9" s="75">
        <f t="shared" si="12"/>
        <v>10840.6</v>
      </c>
      <c r="M9" s="75">
        <f t="shared" si="12"/>
        <v>10859.624999999998</v>
      </c>
      <c r="N9" s="75">
        <f t="shared" si="12"/>
        <v>10842.424999999999</v>
      </c>
      <c r="O9" s="75">
        <f t="shared" si="12"/>
        <v>10922.1</v>
      </c>
      <c r="P9" s="75">
        <f t="shared" si="12"/>
        <v>10960.2</v>
      </c>
      <c r="Q9" s="75">
        <f t="shared" si="12"/>
        <v>11004.8</v>
      </c>
      <c r="R9" s="75">
        <f t="shared" si="12"/>
        <v>10998.375000000002</v>
      </c>
      <c r="S9" s="75">
        <f t="shared" si="12"/>
        <v>10971.325000000001</v>
      </c>
      <c r="T9" s="75">
        <f t="shared" si="12"/>
        <v>10789.424999999999</v>
      </c>
      <c r="U9" s="75">
        <f t="shared" si="12"/>
        <v>10845.150000000001</v>
      </c>
      <c r="V9" s="75">
        <f t="shared" si="12"/>
        <v>10841.875</v>
      </c>
      <c r="W9" s="75">
        <f t="shared" si="12"/>
        <v>10914.975</v>
      </c>
      <c r="X9" s="75">
        <f t="shared" si="12"/>
        <v>10928.224999999999</v>
      </c>
      <c r="Y9" s="75">
        <f t="shared" si="12"/>
        <v>10975.100000000002</v>
      </c>
      <c r="Z9" s="75">
        <f t="shared" si="12"/>
        <v>10924.075000000001</v>
      </c>
      <c r="AA9" s="75">
        <f t="shared" si="12"/>
        <v>10819.55</v>
      </c>
      <c r="AB9" s="75">
        <f t="shared" si="12"/>
        <v>10790.399999999998</v>
      </c>
      <c r="AC9" s="47">
        <f t="shared" si="12"/>
        <v>10846.774999999998</v>
      </c>
      <c r="AD9" s="47">
        <f t="shared" si="12"/>
        <v>10852.900000000001</v>
      </c>
      <c r="AE9" s="47">
        <f t="shared" si="12"/>
        <v>10923.274999999998</v>
      </c>
      <c r="AF9" s="47">
        <f t="shared" si="12"/>
        <v>10869.250000000002</v>
      </c>
      <c r="AG9" s="47">
        <f t="shared" si="12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3">(AK8+AK10)/2</f>
        <v>10960.924999999999</v>
      </c>
      <c r="AL9" s="47">
        <f t="shared" si="13"/>
        <v>10955.575000000001</v>
      </c>
      <c r="AM9" s="47">
        <f t="shared" ref="AM9" si="14">(AM8+AM10)/2</f>
        <v>11025.500000000004</v>
      </c>
      <c r="AN9" s="47">
        <f>(AN8+AN10)/2</f>
        <v>10979.099999999999</v>
      </c>
      <c r="AO9" s="47">
        <f t="shared" ref="AO9" si="15">(AO8+AO10)/2</f>
        <v>10954.574999999999</v>
      </c>
    </row>
    <row r="10" spans="1:41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6">(2*H14)-H3</f>
        <v>10686.45</v>
      </c>
      <c r="I10" s="77">
        <f t="shared" si="16"/>
        <v>10732.383333333333</v>
      </c>
      <c r="J10" s="77">
        <f t="shared" si="16"/>
        <v>10539.883333333335</v>
      </c>
      <c r="K10" s="77">
        <f t="shared" si="16"/>
        <v>10632.916666666666</v>
      </c>
      <c r="L10" s="77">
        <f t="shared" si="16"/>
        <v>10806.266666666666</v>
      </c>
      <c r="M10" s="77">
        <f t="shared" si="16"/>
        <v>10836.933333333331</v>
      </c>
      <c r="N10" s="77">
        <f t="shared" si="16"/>
        <v>10830.1</v>
      </c>
      <c r="O10" s="77">
        <f t="shared" si="16"/>
        <v>10910.85</v>
      </c>
      <c r="P10" s="77">
        <f t="shared" si="16"/>
        <v>10943.033333333335</v>
      </c>
      <c r="Q10" s="77">
        <f t="shared" si="16"/>
        <v>10992.3</v>
      </c>
      <c r="R10" s="77">
        <f t="shared" si="16"/>
        <v>10982.816666666669</v>
      </c>
      <c r="S10" s="77">
        <f t="shared" si="16"/>
        <v>10898.883333333333</v>
      </c>
      <c r="T10" s="77">
        <f t="shared" si="16"/>
        <v>10747.45</v>
      </c>
      <c r="U10" s="77">
        <f t="shared" si="16"/>
        <v>10806.716666666667</v>
      </c>
      <c r="V10" s="77">
        <f t="shared" si="16"/>
        <v>10821.183333333334</v>
      </c>
      <c r="W10" s="77">
        <f t="shared" si="16"/>
        <v>10896.616666666667</v>
      </c>
      <c r="X10" s="77">
        <f t="shared" si="16"/>
        <v>10906.333333333332</v>
      </c>
      <c r="Y10" s="77">
        <f t="shared" si="16"/>
        <v>10953.433333333336</v>
      </c>
      <c r="Z10" s="77">
        <f t="shared" si="16"/>
        <v>10880.216666666667</v>
      </c>
      <c r="AA10" s="77">
        <f t="shared" si="16"/>
        <v>10770.45</v>
      </c>
      <c r="AB10" s="77">
        <f t="shared" si="16"/>
        <v>10769.38333333333</v>
      </c>
      <c r="AC10" s="49">
        <f t="shared" si="16"/>
        <v>10821.783333333331</v>
      </c>
      <c r="AD10" s="49">
        <f t="shared" si="16"/>
        <v>10835.983333333334</v>
      </c>
      <c r="AE10" s="49">
        <f t="shared" si="16"/>
        <v>10900.566666666664</v>
      </c>
      <c r="AF10" s="49">
        <f t="shared" si="16"/>
        <v>10853.366666666669</v>
      </c>
      <c r="AG10" s="49">
        <f t="shared" si="16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7">(2*AK14)-AK3</f>
        <v>10942.35</v>
      </c>
      <c r="AL10" s="49">
        <f t="shared" si="17"/>
        <v>10939.366666666669</v>
      </c>
      <c r="AM10" s="49">
        <f t="shared" ref="AM10" si="18">(2*AM14)-AM3</f>
        <v>11004.283333333336</v>
      </c>
      <c r="AN10" s="49">
        <f>(2*AN14)-AN3</f>
        <v>10960.316666666664</v>
      </c>
      <c r="AO10" s="49">
        <f t="shared" ref="AO10" si="19">(2*AO14)-AO3</f>
        <v>10913.55</v>
      </c>
    </row>
    <row r="11" spans="1:41" x14ac:dyDescent="0.3">
      <c r="A11" s="45"/>
      <c r="B11" s="45"/>
      <c r="C11" s="45"/>
      <c r="D11" s="46" t="s">
        <v>46</v>
      </c>
      <c r="E11" s="75">
        <f t="shared" ref="E11:G11" si="20">(E10+E14)/2</f>
        <v>10912.475</v>
      </c>
      <c r="F11" s="75">
        <f t="shared" si="20"/>
        <v>10880.225</v>
      </c>
      <c r="G11" s="75">
        <f t="shared" si="20"/>
        <v>10801.975</v>
      </c>
      <c r="H11" s="75">
        <f t="shared" ref="H11:AG11" si="21">(H10+H14)/2</f>
        <v>10661.900000000001</v>
      </c>
      <c r="I11" s="75">
        <f t="shared" si="21"/>
        <v>10699.125</v>
      </c>
      <c r="J11" s="75">
        <f t="shared" si="21"/>
        <v>10523.650000000001</v>
      </c>
      <c r="K11" s="75">
        <f t="shared" si="21"/>
        <v>10558.15</v>
      </c>
      <c r="L11" s="75">
        <f t="shared" si="21"/>
        <v>10744.9</v>
      </c>
      <c r="M11" s="75">
        <f t="shared" si="21"/>
        <v>10815.074999999997</v>
      </c>
      <c r="N11" s="75">
        <f t="shared" si="21"/>
        <v>10810.6</v>
      </c>
      <c r="O11" s="75">
        <f t="shared" si="21"/>
        <v>10894.35</v>
      </c>
      <c r="P11" s="75">
        <f t="shared" si="21"/>
        <v>10912.050000000001</v>
      </c>
      <c r="Q11" s="75">
        <f t="shared" si="21"/>
        <v>10976.224999999999</v>
      </c>
      <c r="R11" s="75">
        <f t="shared" si="21"/>
        <v>10957.125000000002</v>
      </c>
      <c r="S11" s="75">
        <f t="shared" si="21"/>
        <v>10858.825000000001</v>
      </c>
      <c r="T11" s="75">
        <f t="shared" si="21"/>
        <v>10722.900000000001</v>
      </c>
      <c r="U11" s="75">
        <f t="shared" si="21"/>
        <v>10738.674999999999</v>
      </c>
      <c r="V11" s="75">
        <f t="shared" si="21"/>
        <v>10807</v>
      </c>
      <c r="W11" s="75">
        <f t="shared" si="21"/>
        <v>10876.75</v>
      </c>
      <c r="X11" s="75">
        <f t="shared" si="21"/>
        <v>10893.05</v>
      </c>
      <c r="Y11" s="75">
        <f t="shared" si="21"/>
        <v>10916.850000000002</v>
      </c>
      <c r="Z11" s="75">
        <f t="shared" si="21"/>
        <v>10843.924999999999</v>
      </c>
      <c r="AA11" s="75">
        <f t="shared" si="21"/>
        <v>10743.150000000001</v>
      </c>
      <c r="AB11" s="75">
        <f t="shared" si="21"/>
        <v>10734.199999999997</v>
      </c>
      <c r="AC11" s="47">
        <f t="shared" si="21"/>
        <v>10803.874999999998</v>
      </c>
      <c r="AD11" s="47">
        <f t="shared" si="21"/>
        <v>10810.3</v>
      </c>
      <c r="AE11" s="47">
        <f t="shared" si="21"/>
        <v>10862.774999999998</v>
      </c>
      <c r="AF11" s="47">
        <f t="shared" si="21"/>
        <v>10840.475000000002</v>
      </c>
      <c r="AG11" s="47">
        <f t="shared" si="21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22">(AK10+AK14)/2</f>
        <v>10917.924999999999</v>
      </c>
      <c r="AL11" s="47">
        <f t="shared" si="22"/>
        <v>10917.575000000001</v>
      </c>
      <c r="AM11" s="47">
        <f t="shared" ref="AM11" si="23">(AM10+AM14)/2</f>
        <v>10974.650000000001</v>
      </c>
      <c r="AN11" s="47">
        <f>(AN10+AN14)/2</f>
        <v>10936.274999999998</v>
      </c>
      <c r="AO11" s="47">
        <f t="shared" ref="AO11" si="24">(AO10+AO14)/2</f>
        <v>10888.15</v>
      </c>
    </row>
    <row r="12" spans="1:41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</row>
    <row r="13" spans="1:41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25">H14+H57/2</f>
        <v>10655.45</v>
      </c>
      <c r="I13" s="78">
        <f t="shared" si="25"/>
        <v>10679.783333333333</v>
      </c>
      <c r="J13" s="78">
        <f t="shared" si="25"/>
        <v>10516.900000000001</v>
      </c>
      <c r="K13" s="78">
        <f t="shared" si="25"/>
        <v>10516.266666666666</v>
      </c>
      <c r="L13" s="78">
        <f t="shared" si="25"/>
        <v>10710.566666666666</v>
      </c>
      <c r="M13" s="78">
        <f t="shared" si="25"/>
        <v>10794.05</v>
      </c>
      <c r="N13" s="78">
        <f t="shared" si="25"/>
        <v>10798.275000000001</v>
      </c>
      <c r="O13" s="78">
        <f t="shared" si="25"/>
        <v>10883.1</v>
      </c>
      <c r="P13" s="78">
        <f t="shared" si="25"/>
        <v>10894.883333333335</v>
      </c>
      <c r="Q13" s="78">
        <f t="shared" si="25"/>
        <v>10963.724999999999</v>
      </c>
      <c r="R13" s="78">
        <f t="shared" si="25"/>
        <v>10941.566666666669</v>
      </c>
      <c r="S13" s="78">
        <f t="shared" si="25"/>
        <v>10851.15</v>
      </c>
      <c r="T13" s="78">
        <f t="shared" si="25"/>
        <v>10715.775</v>
      </c>
      <c r="U13" s="78">
        <f t="shared" si="25"/>
        <v>10700.241666666667</v>
      </c>
      <c r="V13" s="78">
        <f t="shared" si="25"/>
        <v>10799.325000000001</v>
      </c>
      <c r="W13" s="78">
        <f t="shared" si="25"/>
        <v>10858.391666666666</v>
      </c>
      <c r="X13" s="78">
        <f t="shared" si="25"/>
        <v>10888.375</v>
      </c>
      <c r="Y13" s="78">
        <f t="shared" si="25"/>
        <v>10895.183333333336</v>
      </c>
      <c r="Z13" s="78">
        <f t="shared" si="25"/>
        <v>10815.2</v>
      </c>
      <c r="AA13" s="78">
        <f t="shared" si="25"/>
        <v>10737.65</v>
      </c>
      <c r="AB13" s="78">
        <f t="shared" si="25"/>
        <v>10713.183333333331</v>
      </c>
      <c r="AC13" s="69">
        <f t="shared" si="25"/>
        <v>10793.05</v>
      </c>
      <c r="AD13" s="69">
        <f t="shared" si="25"/>
        <v>10793.383333333333</v>
      </c>
      <c r="AE13" s="69">
        <f t="shared" si="25"/>
        <v>10840.066666666664</v>
      </c>
      <c r="AF13" s="69">
        <f t="shared" si="25"/>
        <v>10830.575000000001</v>
      </c>
      <c r="AG13" s="69">
        <f t="shared" si="25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:AM13" si="26">AL14+AL57/2</f>
        <v>10901.366666666669</v>
      </c>
      <c r="AM13" s="55">
        <f t="shared" si="26"/>
        <v>10953.433333333336</v>
      </c>
      <c r="AN13" s="55">
        <f>AN14+AN57/2</f>
        <v>10917.491666666665</v>
      </c>
      <c r="AO13" s="55">
        <f>AO14+AO57/2</f>
        <v>10878.375</v>
      </c>
    </row>
    <row r="14" spans="1:41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27">(H2+H3+H4)/3</f>
        <v>10637.35</v>
      </c>
      <c r="I14" s="73">
        <f t="shared" si="27"/>
        <v>10665.866666666667</v>
      </c>
      <c r="J14" s="73">
        <f t="shared" si="27"/>
        <v>10507.416666666668</v>
      </c>
      <c r="K14" s="73">
        <f t="shared" si="27"/>
        <v>10483.383333333333</v>
      </c>
      <c r="L14" s="73">
        <f t="shared" si="27"/>
        <v>10683.533333333333</v>
      </c>
      <c r="M14" s="73">
        <f t="shared" si="27"/>
        <v>10793.216666666665</v>
      </c>
      <c r="N14" s="73">
        <f t="shared" si="27"/>
        <v>10791.1</v>
      </c>
      <c r="O14" s="73">
        <f t="shared" si="27"/>
        <v>10877.85</v>
      </c>
      <c r="P14" s="73">
        <f t="shared" si="27"/>
        <v>10881.066666666668</v>
      </c>
      <c r="Q14" s="73">
        <f t="shared" si="27"/>
        <v>10960.15</v>
      </c>
      <c r="R14" s="73">
        <f t="shared" si="27"/>
        <v>10931.433333333334</v>
      </c>
      <c r="S14" s="73">
        <f t="shared" si="27"/>
        <v>10818.766666666666</v>
      </c>
      <c r="T14" s="73">
        <f t="shared" si="27"/>
        <v>10698.35</v>
      </c>
      <c r="U14" s="73">
        <f t="shared" si="27"/>
        <v>10670.633333333333</v>
      </c>
      <c r="V14" s="73">
        <f t="shared" si="27"/>
        <v>10792.816666666668</v>
      </c>
      <c r="W14" s="73">
        <f t="shared" si="27"/>
        <v>10856.883333333333</v>
      </c>
      <c r="X14" s="73">
        <f t="shared" si="27"/>
        <v>10879.766666666666</v>
      </c>
      <c r="Y14" s="73">
        <f t="shared" si="27"/>
        <v>10880.266666666668</v>
      </c>
      <c r="Z14" s="73">
        <f t="shared" si="27"/>
        <v>10807.633333333333</v>
      </c>
      <c r="AA14" s="73">
        <f t="shared" si="27"/>
        <v>10715.85</v>
      </c>
      <c r="AB14" s="73">
        <f t="shared" si="27"/>
        <v>10699.016666666665</v>
      </c>
      <c r="AC14" s="50">
        <f t="shared" si="27"/>
        <v>10785.966666666665</v>
      </c>
      <c r="AD14" s="50">
        <f t="shared" si="27"/>
        <v>10784.616666666667</v>
      </c>
      <c r="AE14" s="50">
        <f t="shared" si="27"/>
        <v>10824.983333333332</v>
      </c>
      <c r="AF14" s="50">
        <f t="shared" si="27"/>
        <v>10827.583333333334</v>
      </c>
      <c r="AG14" s="50">
        <f t="shared" si="27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8">(AK2+AK3+AK4)/3</f>
        <v>10893.5</v>
      </c>
      <c r="AL14" s="50">
        <f t="shared" si="28"/>
        <v>10895.783333333335</v>
      </c>
      <c r="AM14" s="50">
        <f t="shared" ref="AM14" si="29">(AM2+AM3+AM4)/3</f>
        <v>10945.016666666668</v>
      </c>
      <c r="AN14" s="50">
        <f>(AN2+AN3+AN4)/3</f>
        <v>10912.233333333332</v>
      </c>
      <c r="AO14" s="50">
        <f t="shared" ref="AO14" si="30">(AO2+AO3+AO4)/3</f>
        <v>10862.75</v>
      </c>
    </row>
    <row r="15" spans="1:41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31">H14-H57/2</f>
        <v>10619.25</v>
      </c>
      <c r="I15" s="79">
        <f t="shared" si="31"/>
        <v>10651.95</v>
      </c>
      <c r="J15" s="79">
        <f t="shared" si="31"/>
        <v>10497.933333333334</v>
      </c>
      <c r="K15" s="79">
        <f t="shared" si="31"/>
        <v>10450.5</v>
      </c>
      <c r="L15" s="79">
        <f t="shared" si="31"/>
        <v>10656.5</v>
      </c>
      <c r="M15" s="79">
        <f t="shared" si="31"/>
        <v>10792.383333333331</v>
      </c>
      <c r="N15" s="79">
        <f t="shared" si="31"/>
        <v>10783.924999999999</v>
      </c>
      <c r="O15" s="79">
        <f t="shared" si="31"/>
        <v>10872.6</v>
      </c>
      <c r="P15" s="79">
        <f t="shared" si="31"/>
        <v>10867.25</v>
      </c>
      <c r="Q15" s="79">
        <f t="shared" si="31"/>
        <v>10956.575000000001</v>
      </c>
      <c r="R15" s="79">
        <f t="shared" si="31"/>
        <v>10921.3</v>
      </c>
      <c r="S15" s="79">
        <f t="shared" si="31"/>
        <v>10786.383333333333</v>
      </c>
      <c r="T15" s="79">
        <f t="shared" si="31"/>
        <v>10680.925000000001</v>
      </c>
      <c r="U15" s="79">
        <f t="shared" si="31"/>
        <v>10641.025</v>
      </c>
      <c r="V15" s="79">
        <f t="shared" si="31"/>
        <v>10786.308333333334</v>
      </c>
      <c r="W15" s="79">
        <f t="shared" si="31"/>
        <v>10855.375</v>
      </c>
      <c r="X15" s="79">
        <f t="shared" si="31"/>
        <v>10871.158333333333</v>
      </c>
      <c r="Y15" s="79">
        <f t="shared" si="31"/>
        <v>10865.35</v>
      </c>
      <c r="Z15" s="79">
        <f t="shared" si="31"/>
        <v>10800.066666666666</v>
      </c>
      <c r="AA15" s="79">
        <f t="shared" si="31"/>
        <v>10694.050000000001</v>
      </c>
      <c r="AB15" s="79">
        <f t="shared" si="31"/>
        <v>10684.849999999999</v>
      </c>
      <c r="AC15" s="70">
        <f t="shared" si="31"/>
        <v>10778.883333333331</v>
      </c>
      <c r="AD15" s="70">
        <f t="shared" si="31"/>
        <v>10775.85</v>
      </c>
      <c r="AE15" s="70">
        <f t="shared" si="31"/>
        <v>10809.9</v>
      </c>
      <c r="AF15" s="70">
        <f t="shared" si="31"/>
        <v>10824.591666666667</v>
      </c>
      <c r="AG15" s="70">
        <f t="shared" si="31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:AM15" si="32">AL14-AL57/2</f>
        <v>10890.2</v>
      </c>
      <c r="AM15" s="56">
        <f t="shared" si="32"/>
        <v>10936.6</v>
      </c>
      <c r="AN15" s="56">
        <f>AN14-AN57/2</f>
        <v>10906.974999999999</v>
      </c>
      <c r="AO15" s="56">
        <f>AO14-AO57/2</f>
        <v>10847.125</v>
      </c>
    </row>
    <row r="16" spans="1:41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</row>
    <row r="17" spans="1:41" x14ac:dyDescent="0.3">
      <c r="A17" s="45"/>
      <c r="B17" s="45"/>
      <c r="C17" s="45"/>
      <c r="D17" s="46" t="s">
        <v>49</v>
      </c>
      <c r="E17" s="75">
        <f t="shared" ref="E17:G17" si="33">(E14+E18)/2</f>
        <v>10864.55</v>
      </c>
      <c r="F17" s="75">
        <f t="shared" si="33"/>
        <v>10851.424999999999</v>
      </c>
      <c r="G17" s="75">
        <f t="shared" si="33"/>
        <v>10765.425000000001</v>
      </c>
      <c r="H17" s="75">
        <f t="shared" ref="H17:AG17" si="34">(H14+H18)/2</f>
        <v>10594.7</v>
      </c>
      <c r="I17" s="75">
        <f t="shared" si="34"/>
        <v>10646.525000000001</v>
      </c>
      <c r="J17" s="75">
        <f t="shared" si="34"/>
        <v>10481.700000000001</v>
      </c>
      <c r="K17" s="75">
        <f t="shared" si="34"/>
        <v>10441.5</v>
      </c>
      <c r="L17" s="75">
        <f t="shared" si="34"/>
        <v>10649.199999999999</v>
      </c>
      <c r="M17" s="75">
        <f t="shared" si="34"/>
        <v>10770.524999999998</v>
      </c>
      <c r="N17" s="75">
        <f t="shared" si="34"/>
        <v>10778.775000000001</v>
      </c>
      <c r="O17" s="75">
        <f t="shared" si="34"/>
        <v>10866.6</v>
      </c>
      <c r="P17" s="75">
        <f t="shared" si="34"/>
        <v>10863.900000000001</v>
      </c>
      <c r="Q17" s="75">
        <f t="shared" si="34"/>
        <v>10947.65</v>
      </c>
      <c r="R17" s="75">
        <f t="shared" si="34"/>
        <v>10915.875000000002</v>
      </c>
      <c r="S17" s="75">
        <f t="shared" si="34"/>
        <v>10746.325000000001</v>
      </c>
      <c r="T17" s="75">
        <f t="shared" si="34"/>
        <v>10656.375</v>
      </c>
      <c r="U17" s="75">
        <f t="shared" si="34"/>
        <v>10632.2</v>
      </c>
      <c r="V17" s="75">
        <f t="shared" si="34"/>
        <v>10772.125</v>
      </c>
      <c r="W17" s="75">
        <f t="shared" si="34"/>
        <v>10838.525</v>
      </c>
      <c r="X17" s="75">
        <f t="shared" si="34"/>
        <v>10857.875</v>
      </c>
      <c r="Y17" s="75">
        <f t="shared" si="34"/>
        <v>10858.600000000002</v>
      </c>
      <c r="Z17" s="75">
        <f t="shared" si="34"/>
        <v>10763.775</v>
      </c>
      <c r="AA17" s="75">
        <f t="shared" si="34"/>
        <v>10666.75</v>
      </c>
      <c r="AB17" s="75">
        <f t="shared" si="34"/>
        <v>10677.999999999996</v>
      </c>
      <c r="AC17" s="47">
        <f t="shared" si="34"/>
        <v>10760.974999999999</v>
      </c>
      <c r="AD17" s="47">
        <f t="shared" si="34"/>
        <v>10767.7</v>
      </c>
      <c r="AE17" s="47">
        <f t="shared" si="34"/>
        <v>10802.274999999998</v>
      </c>
      <c r="AF17" s="47">
        <f t="shared" si="34"/>
        <v>10811.7</v>
      </c>
      <c r="AG17" s="47">
        <f t="shared" si="34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35">(AK14+AK18)/2</f>
        <v>10874.924999999999</v>
      </c>
      <c r="AL17" s="47">
        <f t="shared" si="35"/>
        <v>10879.575000000001</v>
      </c>
      <c r="AM17" s="47">
        <f t="shared" ref="AM17" si="36">(AM14+AM18)/2</f>
        <v>10923.800000000003</v>
      </c>
      <c r="AN17" s="47">
        <f>(AN14+AN18)/2</f>
        <v>10893.449999999997</v>
      </c>
      <c r="AO17" s="47">
        <f t="shared" ref="AO17" si="37">(AO14+AO18)/2</f>
        <v>10821.725</v>
      </c>
    </row>
    <row r="18" spans="1:41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38">2*H14-H2</f>
        <v>10552.050000000001</v>
      </c>
      <c r="I18" s="80">
        <f t="shared" si="38"/>
        <v>10627.183333333334</v>
      </c>
      <c r="J18" s="80">
        <f t="shared" si="38"/>
        <v>10455.983333333335</v>
      </c>
      <c r="K18" s="80">
        <f t="shared" si="38"/>
        <v>10399.616666666667</v>
      </c>
      <c r="L18" s="80">
        <f t="shared" si="38"/>
        <v>10614.866666666665</v>
      </c>
      <c r="M18" s="80">
        <f t="shared" si="38"/>
        <v>10747.83333333333</v>
      </c>
      <c r="N18" s="80">
        <f t="shared" si="38"/>
        <v>10766.45</v>
      </c>
      <c r="O18" s="80">
        <f t="shared" si="38"/>
        <v>10855.35</v>
      </c>
      <c r="P18" s="80">
        <f t="shared" si="38"/>
        <v>10846.733333333335</v>
      </c>
      <c r="Q18" s="80">
        <f t="shared" si="38"/>
        <v>10935.15</v>
      </c>
      <c r="R18" s="80">
        <f t="shared" si="38"/>
        <v>10900.316666666669</v>
      </c>
      <c r="S18" s="80">
        <f t="shared" si="38"/>
        <v>10673.883333333333</v>
      </c>
      <c r="T18" s="80">
        <f t="shared" si="38"/>
        <v>10614.400000000001</v>
      </c>
      <c r="U18" s="80">
        <f t="shared" si="38"/>
        <v>10593.766666666666</v>
      </c>
      <c r="V18" s="80">
        <f t="shared" si="38"/>
        <v>10751.433333333334</v>
      </c>
      <c r="W18" s="80">
        <f t="shared" si="38"/>
        <v>10820.166666666666</v>
      </c>
      <c r="X18" s="80">
        <f t="shared" si="38"/>
        <v>10835.983333333334</v>
      </c>
      <c r="Y18" s="80">
        <f t="shared" si="38"/>
        <v>10836.933333333336</v>
      </c>
      <c r="Z18" s="80">
        <f t="shared" si="38"/>
        <v>10719.916666666666</v>
      </c>
      <c r="AA18" s="80">
        <f t="shared" si="38"/>
        <v>10617.650000000001</v>
      </c>
      <c r="AB18" s="80">
        <f t="shared" si="38"/>
        <v>10656.98333333333</v>
      </c>
      <c r="AC18" s="51">
        <f t="shared" si="38"/>
        <v>10735.98333333333</v>
      </c>
      <c r="AD18" s="51">
        <f t="shared" si="38"/>
        <v>10750.783333333333</v>
      </c>
      <c r="AE18" s="51">
        <f t="shared" si="38"/>
        <v>10779.566666666664</v>
      </c>
      <c r="AF18" s="51">
        <f t="shared" si="38"/>
        <v>10795.816666666668</v>
      </c>
      <c r="AG18" s="51">
        <f t="shared" si="38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39">2*AK14-AK2</f>
        <v>10856.35</v>
      </c>
      <c r="AL18" s="51">
        <f t="shared" si="39"/>
        <v>10863.366666666669</v>
      </c>
      <c r="AM18" s="51">
        <f t="shared" ref="AM18" si="40">2*AM14-AM2</f>
        <v>10902.583333333336</v>
      </c>
      <c r="AN18" s="51">
        <f>2*AN14-AN2</f>
        <v>10874.666666666664</v>
      </c>
      <c r="AO18" s="51">
        <f t="shared" ref="AO18" si="41">2*AO14-AO2</f>
        <v>10780.7</v>
      </c>
    </row>
    <row r="19" spans="1:41" x14ac:dyDescent="0.3">
      <c r="A19" s="45"/>
      <c r="B19" s="45"/>
      <c r="C19" s="45"/>
      <c r="D19" s="46" t="s">
        <v>50</v>
      </c>
      <c r="E19" s="75">
        <f t="shared" ref="E19:G19" si="42">(E18+E20)/2</f>
        <v>10816.625</v>
      </c>
      <c r="F19" s="75">
        <f t="shared" si="42"/>
        <v>10822.625</v>
      </c>
      <c r="G19" s="75">
        <f t="shared" si="42"/>
        <v>10728.875000000002</v>
      </c>
      <c r="H19" s="75">
        <f t="shared" ref="H19:AG19" si="43">(H18+H20)/2</f>
        <v>10527.5</v>
      </c>
      <c r="I19" s="75">
        <f t="shared" si="43"/>
        <v>10593.925000000001</v>
      </c>
      <c r="J19" s="75">
        <f t="shared" si="43"/>
        <v>10439.750000000002</v>
      </c>
      <c r="K19" s="75">
        <f t="shared" si="43"/>
        <v>10324.85</v>
      </c>
      <c r="L19" s="75">
        <f t="shared" si="43"/>
        <v>10553.499999999998</v>
      </c>
      <c r="M19" s="75">
        <f t="shared" si="43"/>
        <v>10725.974999999999</v>
      </c>
      <c r="N19" s="75">
        <f t="shared" si="43"/>
        <v>10746.95</v>
      </c>
      <c r="O19" s="75">
        <f t="shared" si="43"/>
        <v>10838.85</v>
      </c>
      <c r="P19" s="75">
        <f t="shared" si="43"/>
        <v>10815.750000000002</v>
      </c>
      <c r="Q19" s="75">
        <f t="shared" si="43"/>
        <v>10919.075000000001</v>
      </c>
      <c r="R19" s="75">
        <f t="shared" si="43"/>
        <v>10874.625000000002</v>
      </c>
      <c r="S19" s="75">
        <f t="shared" si="43"/>
        <v>10633.825000000001</v>
      </c>
      <c r="T19" s="75">
        <f t="shared" si="43"/>
        <v>10589.850000000002</v>
      </c>
      <c r="U19" s="75">
        <f t="shared" si="43"/>
        <v>10525.724999999999</v>
      </c>
      <c r="V19" s="75">
        <f t="shared" si="43"/>
        <v>10737.25</v>
      </c>
      <c r="W19" s="75">
        <f t="shared" si="43"/>
        <v>10800.3</v>
      </c>
      <c r="X19" s="75">
        <f t="shared" si="43"/>
        <v>10822.7</v>
      </c>
      <c r="Y19" s="75">
        <f t="shared" si="43"/>
        <v>10800.350000000002</v>
      </c>
      <c r="Z19" s="75">
        <f t="shared" si="43"/>
        <v>10683.625</v>
      </c>
      <c r="AA19" s="75">
        <f t="shared" si="43"/>
        <v>10590.350000000002</v>
      </c>
      <c r="AB19" s="75">
        <f t="shared" si="43"/>
        <v>10621.799999999997</v>
      </c>
      <c r="AC19" s="47">
        <f t="shared" si="43"/>
        <v>10718.074999999997</v>
      </c>
      <c r="AD19" s="47">
        <f t="shared" si="43"/>
        <v>10725.099999999999</v>
      </c>
      <c r="AE19" s="47">
        <f t="shared" si="43"/>
        <v>10741.774999999998</v>
      </c>
      <c r="AF19" s="47">
        <f t="shared" si="43"/>
        <v>10782.924999999999</v>
      </c>
      <c r="AG19" s="47">
        <f t="shared" si="43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44">(AK18+AK20)/2</f>
        <v>10831.924999999999</v>
      </c>
      <c r="AL19" s="47">
        <f t="shared" si="44"/>
        <v>10841.575000000001</v>
      </c>
      <c r="AM19" s="47">
        <f t="shared" ref="AM19" si="45">(AM18+AM20)/2</f>
        <v>10872.95</v>
      </c>
      <c r="AN19" s="47">
        <f>(AN18+AN20)/2</f>
        <v>10850.624999999998</v>
      </c>
      <c r="AO19" s="47">
        <f t="shared" ref="AO19" si="46">(AO18+AO20)/2</f>
        <v>10755.300000000001</v>
      </c>
    </row>
    <row r="20" spans="1:41" x14ac:dyDescent="0.3">
      <c r="A20" s="45"/>
      <c r="B20" s="45"/>
      <c r="C20" s="45"/>
      <c r="D20" s="46" t="s">
        <v>29</v>
      </c>
      <c r="E20" s="81">
        <f t="shared" ref="E20:G20" si="47">E14-E50</f>
        <v>10794.25</v>
      </c>
      <c r="F20" s="81">
        <f t="shared" si="47"/>
        <v>10807</v>
      </c>
      <c r="G20" s="81">
        <f t="shared" si="47"/>
        <v>10710.866666666669</v>
      </c>
      <c r="H20" s="81">
        <f t="shared" ref="H20:AG20" si="48">H14-H50</f>
        <v>10502.95</v>
      </c>
      <c r="I20" s="81">
        <f t="shared" si="48"/>
        <v>10560.666666666668</v>
      </c>
      <c r="J20" s="81">
        <f t="shared" si="48"/>
        <v>10423.516666666668</v>
      </c>
      <c r="K20" s="81">
        <f t="shared" si="48"/>
        <v>10250.083333333334</v>
      </c>
      <c r="L20" s="81">
        <f t="shared" si="48"/>
        <v>10492.133333333331</v>
      </c>
      <c r="M20" s="81">
        <f t="shared" si="48"/>
        <v>10704.116666666665</v>
      </c>
      <c r="N20" s="81">
        <f t="shared" si="48"/>
        <v>10727.45</v>
      </c>
      <c r="O20" s="81">
        <f t="shared" si="48"/>
        <v>10822.35</v>
      </c>
      <c r="P20" s="81">
        <f t="shared" si="48"/>
        <v>10784.766666666668</v>
      </c>
      <c r="Q20" s="81">
        <f t="shared" si="48"/>
        <v>10903</v>
      </c>
      <c r="R20" s="81">
        <f t="shared" si="48"/>
        <v>10848.933333333334</v>
      </c>
      <c r="S20" s="81">
        <f t="shared" si="48"/>
        <v>10593.766666666666</v>
      </c>
      <c r="T20" s="81">
        <f t="shared" si="48"/>
        <v>10565.300000000001</v>
      </c>
      <c r="U20" s="81">
        <f t="shared" si="48"/>
        <v>10457.683333333332</v>
      </c>
      <c r="V20" s="81">
        <f t="shared" si="48"/>
        <v>10723.066666666668</v>
      </c>
      <c r="W20" s="81">
        <f t="shared" si="48"/>
        <v>10780.433333333332</v>
      </c>
      <c r="X20" s="81">
        <f t="shared" si="48"/>
        <v>10809.416666666668</v>
      </c>
      <c r="Y20" s="81">
        <f t="shared" si="48"/>
        <v>10763.766666666668</v>
      </c>
      <c r="Z20" s="81">
        <f t="shared" si="48"/>
        <v>10647.333333333332</v>
      </c>
      <c r="AA20" s="81">
        <f t="shared" si="48"/>
        <v>10563.050000000001</v>
      </c>
      <c r="AB20" s="81">
        <f t="shared" si="48"/>
        <v>10586.616666666665</v>
      </c>
      <c r="AC20" s="52">
        <f t="shared" si="48"/>
        <v>10700.166666666664</v>
      </c>
      <c r="AD20" s="52">
        <f t="shared" si="48"/>
        <v>10699.416666666666</v>
      </c>
      <c r="AE20" s="52">
        <f t="shared" si="48"/>
        <v>10703.983333333332</v>
      </c>
      <c r="AF20" s="52">
        <f t="shared" si="48"/>
        <v>10770.033333333333</v>
      </c>
      <c r="AG20" s="52">
        <f t="shared" si="48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:AM20" si="49">AL14-AL50</f>
        <v>10819.783333333335</v>
      </c>
      <c r="AM20" s="52">
        <f t="shared" si="49"/>
        <v>10843.316666666668</v>
      </c>
      <c r="AN20" s="52">
        <f>AN14-AN50</f>
        <v>10826.583333333332</v>
      </c>
      <c r="AO20" s="52">
        <f>AO14-AO50</f>
        <v>10729.900000000001</v>
      </c>
    </row>
    <row r="21" spans="1:41" x14ac:dyDescent="0.3">
      <c r="A21" s="45"/>
      <c r="B21" s="45"/>
      <c r="C21" s="45"/>
      <c r="D21" s="46" t="s">
        <v>51</v>
      </c>
      <c r="E21" s="75">
        <f t="shared" ref="E21:G21" si="50">(E20+E22)/2</f>
        <v>10768.7</v>
      </c>
      <c r="F21" s="75">
        <f t="shared" si="50"/>
        <v>10793.825000000001</v>
      </c>
      <c r="G21" s="75">
        <f t="shared" si="50"/>
        <v>10692.325000000003</v>
      </c>
      <c r="H21" s="75">
        <f t="shared" ref="H21:AG21" si="51">(H20+H22)/2</f>
        <v>10460.300000000001</v>
      </c>
      <c r="I21" s="75">
        <f t="shared" si="51"/>
        <v>10541.325000000001</v>
      </c>
      <c r="J21" s="75">
        <f t="shared" si="51"/>
        <v>10397.800000000003</v>
      </c>
      <c r="K21" s="75">
        <f t="shared" si="51"/>
        <v>10208.200000000001</v>
      </c>
      <c r="L21" s="75">
        <f t="shared" si="51"/>
        <v>10457.799999999997</v>
      </c>
      <c r="M21" s="75">
        <f t="shared" si="51"/>
        <v>10681.424999999997</v>
      </c>
      <c r="N21" s="75">
        <f t="shared" si="51"/>
        <v>10715.125</v>
      </c>
      <c r="O21" s="75">
        <f t="shared" si="51"/>
        <v>10811.1</v>
      </c>
      <c r="P21" s="75">
        <f t="shared" si="51"/>
        <v>10767.600000000002</v>
      </c>
      <c r="Q21" s="75">
        <f t="shared" si="51"/>
        <v>10890.5</v>
      </c>
      <c r="R21" s="75">
        <f t="shared" si="51"/>
        <v>10833.375000000002</v>
      </c>
      <c r="S21" s="75">
        <f t="shared" si="51"/>
        <v>10521.325000000001</v>
      </c>
      <c r="T21" s="75">
        <f t="shared" si="51"/>
        <v>10523.325000000001</v>
      </c>
      <c r="U21" s="75">
        <f t="shared" si="51"/>
        <v>10419.25</v>
      </c>
      <c r="V21" s="75">
        <f t="shared" si="51"/>
        <v>10702.375</v>
      </c>
      <c r="W21" s="75">
        <f t="shared" si="51"/>
        <v>10762.074999999999</v>
      </c>
      <c r="X21" s="75">
        <f t="shared" si="51"/>
        <v>10787.525000000001</v>
      </c>
      <c r="Y21" s="75">
        <f t="shared" si="51"/>
        <v>10742.100000000002</v>
      </c>
      <c r="Z21" s="75">
        <f t="shared" si="51"/>
        <v>10603.474999999999</v>
      </c>
      <c r="AA21" s="75">
        <f t="shared" si="51"/>
        <v>10513.95</v>
      </c>
      <c r="AB21" s="75">
        <f t="shared" si="51"/>
        <v>10565.599999999999</v>
      </c>
      <c r="AC21" s="47">
        <f t="shared" si="51"/>
        <v>10675.174999999996</v>
      </c>
      <c r="AD21" s="47">
        <f t="shared" si="51"/>
        <v>10682.5</v>
      </c>
      <c r="AE21" s="47">
        <f t="shared" si="51"/>
        <v>10681.274999999998</v>
      </c>
      <c r="AF21" s="47">
        <f t="shared" si="51"/>
        <v>10754.15</v>
      </c>
      <c r="AG21" s="47">
        <f t="shared" si="51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52">(AK20+AK22)/2</f>
        <v>10788.924999999999</v>
      </c>
      <c r="AL21" s="47">
        <f t="shared" si="52"/>
        <v>10803.575000000001</v>
      </c>
      <c r="AM21" s="47">
        <f t="shared" ref="AM21" si="53">(AM20+AM22)/2</f>
        <v>10822.100000000002</v>
      </c>
      <c r="AN21" s="47">
        <f>(AN20+AN22)/2</f>
        <v>10807.8</v>
      </c>
      <c r="AO21" s="47">
        <f t="shared" ref="AO21" si="54">(AO20+AO22)/2</f>
        <v>10688.875000000002</v>
      </c>
    </row>
    <row r="22" spans="1:41" x14ac:dyDescent="0.3">
      <c r="A22" s="45"/>
      <c r="B22" s="45"/>
      <c r="C22" s="45"/>
      <c r="D22" s="46" t="s">
        <v>7</v>
      </c>
      <c r="E22" s="82">
        <f t="shared" ref="E22:G22" si="55">E18-E50</f>
        <v>10743.15</v>
      </c>
      <c r="F22" s="82">
        <f t="shared" si="55"/>
        <v>10780.65</v>
      </c>
      <c r="G22" s="82">
        <f t="shared" si="55"/>
        <v>10673.783333333336</v>
      </c>
      <c r="H22" s="82">
        <f t="shared" ref="H22:AG22" si="56">H18-H50</f>
        <v>10417.650000000001</v>
      </c>
      <c r="I22" s="82">
        <f t="shared" si="56"/>
        <v>10521.983333333335</v>
      </c>
      <c r="J22" s="82">
        <f t="shared" si="56"/>
        <v>10372.083333333336</v>
      </c>
      <c r="K22" s="82">
        <f t="shared" si="56"/>
        <v>10166.316666666668</v>
      </c>
      <c r="L22" s="82">
        <f t="shared" si="56"/>
        <v>10423.466666666664</v>
      </c>
      <c r="M22" s="82">
        <f t="shared" si="56"/>
        <v>10658.73333333333</v>
      </c>
      <c r="N22" s="82">
        <f t="shared" si="56"/>
        <v>10702.800000000001</v>
      </c>
      <c r="O22" s="82">
        <f t="shared" si="56"/>
        <v>10799.85</v>
      </c>
      <c r="P22" s="82">
        <f t="shared" si="56"/>
        <v>10750.433333333336</v>
      </c>
      <c r="Q22" s="82">
        <f t="shared" si="56"/>
        <v>10878</v>
      </c>
      <c r="R22" s="82">
        <f t="shared" si="56"/>
        <v>10817.816666666669</v>
      </c>
      <c r="S22" s="82">
        <f t="shared" si="56"/>
        <v>10448.883333333333</v>
      </c>
      <c r="T22" s="82">
        <f t="shared" si="56"/>
        <v>10481.350000000002</v>
      </c>
      <c r="U22" s="82">
        <f t="shared" si="56"/>
        <v>10380.816666666666</v>
      </c>
      <c r="V22" s="82">
        <f t="shared" si="56"/>
        <v>10681.683333333334</v>
      </c>
      <c r="W22" s="82">
        <f t="shared" si="56"/>
        <v>10743.716666666665</v>
      </c>
      <c r="X22" s="82">
        <f t="shared" si="56"/>
        <v>10765.633333333335</v>
      </c>
      <c r="Y22" s="82">
        <f t="shared" si="56"/>
        <v>10720.433333333336</v>
      </c>
      <c r="Z22" s="82">
        <f t="shared" si="56"/>
        <v>10559.616666666665</v>
      </c>
      <c r="AA22" s="82">
        <f t="shared" si="56"/>
        <v>10464.850000000002</v>
      </c>
      <c r="AB22" s="82">
        <f t="shared" si="56"/>
        <v>10544.58333333333</v>
      </c>
      <c r="AC22" s="63">
        <f t="shared" si="56"/>
        <v>10650.183333333329</v>
      </c>
      <c r="AD22" s="63">
        <f t="shared" si="56"/>
        <v>10665.583333333332</v>
      </c>
      <c r="AE22" s="63">
        <f t="shared" si="56"/>
        <v>10658.566666666664</v>
      </c>
      <c r="AF22" s="63">
        <f t="shared" si="56"/>
        <v>10738.266666666666</v>
      </c>
      <c r="AG22" s="63">
        <f t="shared" si="56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:AM22" si="57">AL18-AL50</f>
        <v>10787.366666666669</v>
      </c>
      <c r="AM22" s="63">
        <f t="shared" si="57"/>
        <v>10800.883333333335</v>
      </c>
      <c r="AN22" s="63">
        <f>AN18-AN50</f>
        <v>10789.016666666665</v>
      </c>
      <c r="AO22" s="63">
        <f>AO18-AO50</f>
        <v>10647.850000000002</v>
      </c>
    </row>
    <row r="23" spans="1:41" x14ac:dyDescent="0.3">
      <c r="A23" s="99" t="s">
        <v>23</v>
      </c>
      <c r="B23" s="99"/>
      <c r="C23" s="99"/>
      <c r="D23" s="99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</row>
    <row r="24" spans="1:41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58">(H2/H3)*H4</f>
        <v>10735.713743772578</v>
      </c>
      <c r="I24" s="76">
        <f t="shared" si="58"/>
        <v>10799.836436668285</v>
      </c>
      <c r="J24" s="76">
        <f t="shared" si="58"/>
        <v>10572.458129394412</v>
      </c>
      <c r="K24" s="76">
        <f t="shared" si="58"/>
        <v>10787.310675353327</v>
      </c>
      <c r="L24" s="76">
        <f t="shared" si="58"/>
        <v>10932.204257253239</v>
      </c>
      <c r="M24" s="76">
        <f t="shared" si="58"/>
        <v>10880.998542257777</v>
      </c>
      <c r="N24" s="76">
        <f t="shared" si="58"/>
        <v>10869.41581993285</v>
      </c>
      <c r="O24" s="76">
        <f t="shared" si="58"/>
        <v>10944.072617186959</v>
      </c>
      <c r="P24" s="76">
        <f t="shared" si="58"/>
        <v>11005.797522899318</v>
      </c>
      <c r="Q24" s="76">
        <f t="shared" si="58"/>
        <v>11024.655526628841</v>
      </c>
      <c r="R24" s="76">
        <f t="shared" si="58"/>
        <v>11034.743299433367</v>
      </c>
      <c r="S24" s="76">
        <f t="shared" si="58"/>
        <v>10979.321618639215</v>
      </c>
      <c r="T24" s="76">
        <f t="shared" si="58"/>
        <v>10796.728037185718</v>
      </c>
      <c r="U24" s="76">
        <f t="shared" si="58"/>
        <v>10946.747879596185</v>
      </c>
      <c r="V24" s="76">
        <f t="shared" si="58"/>
        <v>10849.649462815099</v>
      </c>
      <c r="W24" s="76">
        <f t="shared" si="58"/>
        <v>10936.652134804455</v>
      </c>
      <c r="X24" s="76">
        <f t="shared" si="58"/>
        <v>10932.960606318871</v>
      </c>
      <c r="Y24" s="76">
        <f t="shared" si="58"/>
        <v>11027.710334872445</v>
      </c>
      <c r="Z24" s="76">
        <f t="shared" si="58"/>
        <v>10953.657866055586</v>
      </c>
      <c r="AA24" s="76">
        <f t="shared" si="58"/>
        <v>10825.20765505921</v>
      </c>
      <c r="AB24" s="76">
        <f t="shared" si="58"/>
        <v>10840.793771316206</v>
      </c>
      <c r="AC24" s="48">
        <f t="shared" si="58"/>
        <v>10857.772794798213</v>
      </c>
      <c r="AD24" s="48">
        <f t="shared" si="58"/>
        <v>10887.896924743205</v>
      </c>
      <c r="AE24" s="48">
        <f t="shared" si="58"/>
        <v>10977.34036876477</v>
      </c>
      <c r="AF24" s="48">
        <f t="shared" si="58"/>
        <v>10879.255490751542</v>
      </c>
      <c r="AG24" s="48">
        <f t="shared" si="58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59">(AK2/AK3)*AK4</f>
        <v>10991.680172250833</v>
      </c>
      <c r="AL24" s="48">
        <f t="shared" si="59"/>
        <v>10983.333424559076</v>
      </c>
      <c r="AM24" s="48">
        <f t="shared" ref="AM24" si="60">(AM2/AM3)*AM4</f>
        <v>11064.260963415476</v>
      </c>
      <c r="AN24" s="48">
        <f>(AN2/AN3)*AN4</f>
        <v>11008.861986441645</v>
      </c>
      <c r="AO24" s="48">
        <f t="shared" ref="AO24" si="61">(AO2/AO3)*AO4</f>
        <v>10964.590217305849</v>
      </c>
    </row>
    <row r="25" spans="1:41" x14ac:dyDescent="0.3">
      <c r="A25" s="45"/>
      <c r="B25" s="45"/>
      <c r="C25" s="45"/>
      <c r="D25" s="46" t="s">
        <v>12</v>
      </c>
      <c r="E25" s="75">
        <f t="shared" ref="E25:G25" si="62">E26+1.168*(E26-E27)</f>
        <v>10967.254520000002</v>
      </c>
      <c r="F25" s="75">
        <f t="shared" si="62"/>
        <v>10919.681120000001</v>
      </c>
      <c r="G25" s="75">
        <f t="shared" si="62"/>
        <v>10846.584720000001</v>
      </c>
      <c r="H25" s="75">
        <f t="shared" ref="H25:AG25" si="63">H26+1.168*(H26-H27)</f>
        <v>10718.239280000002</v>
      </c>
      <c r="I25" s="75">
        <f t="shared" si="63"/>
        <v>10785.350239999998</v>
      </c>
      <c r="J25" s="75">
        <f t="shared" si="63"/>
        <v>10561.543680000001</v>
      </c>
      <c r="K25" s="75">
        <f t="shared" si="63"/>
        <v>10752.400960000001</v>
      </c>
      <c r="L25" s="75">
        <f t="shared" si="63"/>
        <v>10904.347680000001</v>
      </c>
      <c r="M25" s="75">
        <f t="shared" si="63"/>
        <v>10869.173920000001</v>
      </c>
      <c r="N25" s="75">
        <f t="shared" si="63"/>
        <v>10860.901879999999</v>
      </c>
      <c r="O25" s="75">
        <f t="shared" si="63"/>
        <v>10936.701599999999</v>
      </c>
      <c r="P25" s="75">
        <f t="shared" si="63"/>
        <v>10992.596560000002</v>
      </c>
      <c r="Q25" s="75">
        <f t="shared" si="63"/>
        <v>11017.089079999998</v>
      </c>
      <c r="R25" s="75">
        <f t="shared" si="63"/>
        <v>11023.574000000001</v>
      </c>
      <c r="S25" s="75">
        <f t="shared" si="63"/>
        <v>10950.02</v>
      </c>
      <c r="T25" s="75">
        <f t="shared" si="63"/>
        <v>10779.41316</v>
      </c>
      <c r="U25" s="75">
        <f t="shared" si="63"/>
        <v>10915.372040000002</v>
      </c>
      <c r="V25" s="75">
        <f t="shared" si="63"/>
        <v>10840.566199999997</v>
      </c>
      <c r="W25" s="75">
        <f t="shared" si="63"/>
        <v>10926.50324</v>
      </c>
      <c r="X25" s="75">
        <f t="shared" si="63"/>
        <v>10923.838919999998</v>
      </c>
      <c r="Y25" s="75">
        <f t="shared" si="63"/>
        <v>11011.594800000001</v>
      </c>
      <c r="Z25" s="75">
        <f t="shared" si="63"/>
        <v>10932.153360000002</v>
      </c>
      <c r="AA25" s="75">
        <f t="shared" si="63"/>
        <v>10805.369359999997</v>
      </c>
      <c r="AB25" s="75">
        <f t="shared" si="63"/>
        <v>10825.27288</v>
      </c>
      <c r="AC25" s="47">
        <f t="shared" si="63"/>
        <v>10846.548959999998</v>
      </c>
      <c r="AD25" s="47">
        <f t="shared" si="63"/>
        <v>10876.376240000001</v>
      </c>
      <c r="AE25" s="47">
        <f t="shared" si="63"/>
        <v>10960.565199999999</v>
      </c>
      <c r="AF25" s="47">
        <f t="shared" si="63"/>
        <v>10871.737560000001</v>
      </c>
      <c r="AG25" s="47">
        <f t="shared" si="63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64">AK26+1.168*(AK26-AK27)</f>
        <v>10980.1232</v>
      </c>
      <c r="AL25" s="47">
        <f t="shared" si="64"/>
        <v>10973.1612</v>
      </c>
      <c r="AM25" s="47">
        <f t="shared" ref="AM25" si="65">AM26+1.168*(AM26-AM27)</f>
        <v>11050.451040000002</v>
      </c>
      <c r="AN25" s="47">
        <f>AN26+1.168*(AN26-AN27)</f>
        <v>10997.368280000001</v>
      </c>
      <c r="AO25" s="47">
        <f t="shared" ref="AO25" si="66">AO26+1.168*(AO26-AO27)</f>
        <v>10947.23892</v>
      </c>
    </row>
    <row r="26" spans="1:41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67">H4+H51/2</f>
        <v>10675.07</v>
      </c>
      <c r="I26" s="77">
        <f t="shared" si="67"/>
        <v>10751.56</v>
      </c>
      <c r="J26" s="77">
        <f t="shared" si="67"/>
        <v>10534.595000000001</v>
      </c>
      <c r="K26" s="77">
        <f t="shared" si="67"/>
        <v>10677.465</v>
      </c>
      <c r="L26" s="77">
        <f t="shared" si="67"/>
        <v>10842.87</v>
      </c>
      <c r="M26" s="77">
        <f t="shared" si="67"/>
        <v>10840.555</v>
      </c>
      <c r="N26" s="77">
        <f t="shared" si="67"/>
        <v>10840.4575</v>
      </c>
      <c r="O26" s="77">
        <f t="shared" si="67"/>
        <v>10918.875</v>
      </c>
      <c r="P26" s="77">
        <f t="shared" si="67"/>
        <v>10961.665000000001</v>
      </c>
      <c r="Q26" s="77">
        <f t="shared" si="67"/>
        <v>10998.732499999998</v>
      </c>
      <c r="R26" s="77">
        <f t="shared" si="67"/>
        <v>10997.075000000001</v>
      </c>
      <c r="S26" s="77">
        <f t="shared" si="67"/>
        <v>10877.75</v>
      </c>
      <c r="T26" s="77">
        <f t="shared" si="67"/>
        <v>10736.6775</v>
      </c>
      <c r="U26" s="77">
        <f t="shared" si="67"/>
        <v>10846.972500000002</v>
      </c>
      <c r="V26" s="77">
        <f t="shared" si="67"/>
        <v>10818.162499999999</v>
      </c>
      <c r="W26" s="77">
        <f t="shared" si="67"/>
        <v>10901.9475</v>
      </c>
      <c r="X26" s="77">
        <f t="shared" si="67"/>
        <v>10901.242499999998</v>
      </c>
      <c r="Y26" s="77">
        <f t="shared" si="67"/>
        <v>10974.175000000001</v>
      </c>
      <c r="Z26" s="77">
        <f t="shared" si="67"/>
        <v>10880.665000000001</v>
      </c>
      <c r="AA26" s="77">
        <f t="shared" si="67"/>
        <v>10756.289999999999</v>
      </c>
      <c r="AB26" s="77">
        <f t="shared" si="67"/>
        <v>10789.17</v>
      </c>
      <c r="AC26" s="49">
        <f t="shared" si="67"/>
        <v>10818.99</v>
      </c>
      <c r="AD26" s="49">
        <f t="shared" si="67"/>
        <v>10849.01</v>
      </c>
      <c r="AE26" s="49">
        <f t="shared" si="67"/>
        <v>10921.699999999999</v>
      </c>
      <c r="AF26" s="49">
        <f t="shared" si="67"/>
        <v>10853.252500000001</v>
      </c>
      <c r="AG26" s="49">
        <f t="shared" si="67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68">AK4+AK51/2</f>
        <v>10952.5</v>
      </c>
      <c r="AL26" s="49">
        <f t="shared" si="68"/>
        <v>10948.75</v>
      </c>
      <c r="AM26" s="49">
        <f t="shared" ref="AM26" si="69">AM4+AM51/2</f>
        <v>11017.785000000002</v>
      </c>
      <c r="AN26" s="49">
        <f>AN4+AN51/2</f>
        <v>10969.8575</v>
      </c>
      <c r="AO26" s="49">
        <f t="shared" ref="AO26" si="70">AO4+AO51/2</f>
        <v>10904.567499999999</v>
      </c>
    </row>
    <row r="27" spans="1:41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71">H4+H51/4</f>
        <v>10638.109999999999</v>
      </c>
      <c r="I27" s="71">
        <f t="shared" si="71"/>
        <v>10722.630000000001</v>
      </c>
      <c r="J27" s="71">
        <f t="shared" si="71"/>
        <v>10511.522500000001</v>
      </c>
      <c r="K27" s="71">
        <f t="shared" si="71"/>
        <v>10613.307499999999</v>
      </c>
      <c r="L27" s="71">
        <f t="shared" si="71"/>
        <v>10790.235000000001</v>
      </c>
      <c r="M27" s="71">
        <f t="shared" si="71"/>
        <v>10816.0525</v>
      </c>
      <c r="N27" s="71">
        <f t="shared" si="71"/>
        <v>10822.953750000001</v>
      </c>
      <c r="O27" s="71">
        <f t="shared" si="71"/>
        <v>10903.612500000001</v>
      </c>
      <c r="P27" s="71">
        <f t="shared" si="71"/>
        <v>10935.182500000001</v>
      </c>
      <c r="Q27" s="71">
        <f t="shared" si="71"/>
        <v>10983.016249999999</v>
      </c>
      <c r="R27" s="71">
        <f t="shared" si="71"/>
        <v>10974.387500000001</v>
      </c>
      <c r="S27" s="71">
        <f t="shared" si="71"/>
        <v>10815.875</v>
      </c>
      <c r="T27" s="71">
        <f t="shared" si="71"/>
        <v>10700.088749999999</v>
      </c>
      <c r="U27" s="71">
        <f t="shared" si="71"/>
        <v>10788.411250000001</v>
      </c>
      <c r="V27" s="71">
        <f t="shared" si="71"/>
        <v>10798.981249999999</v>
      </c>
      <c r="W27" s="71">
        <f t="shared" si="71"/>
        <v>10880.92375</v>
      </c>
      <c r="X27" s="71">
        <f t="shared" si="71"/>
        <v>10881.896249999998</v>
      </c>
      <c r="Y27" s="71">
        <f t="shared" si="71"/>
        <v>10942.137500000001</v>
      </c>
      <c r="Z27" s="71">
        <f t="shared" si="71"/>
        <v>10836.5825</v>
      </c>
      <c r="AA27" s="71">
        <f t="shared" si="71"/>
        <v>10714.27</v>
      </c>
      <c r="AB27" s="71">
        <f t="shared" si="71"/>
        <v>10758.26</v>
      </c>
      <c r="AC27" s="53">
        <f t="shared" si="71"/>
        <v>10795.395</v>
      </c>
      <c r="AD27" s="53">
        <f t="shared" si="71"/>
        <v>10825.58</v>
      </c>
      <c r="AE27" s="53">
        <f t="shared" si="71"/>
        <v>10888.424999999999</v>
      </c>
      <c r="AF27" s="53">
        <f t="shared" si="71"/>
        <v>10837.42625</v>
      </c>
      <c r="AG27" s="53">
        <f t="shared" si="71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72">AK4+AK51/4</f>
        <v>10928.85</v>
      </c>
      <c r="AL27" s="53">
        <f t="shared" si="72"/>
        <v>10927.85</v>
      </c>
      <c r="AM27" s="53">
        <f t="shared" ref="AM27" si="73">AM4+AM51/4</f>
        <v>10989.817500000001</v>
      </c>
      <c r="AN27" s="53">
        <f>AN4+AN51/4</f>
        <v>10946.303749999999</v>
      </c>
      <c r="AO27" s="53">
        <f t="shared" ref="AO27" si="74">AO4+AO51/4</f>
        <v>10868.033749999999</v>
      </c>
    </row>
    <row r="28" spans="1:41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75">H4+H51/6</f>
        <v>10625.789999999999</v>
      </c>
      <c r="I28" s="75">
        <f t="shared" si="75"/>
        <v>10712.986666666668</v>
      </c>
      <c r="J28" s="75">
        <f t="shared" si="75"/>
        <v>10503.831666666667</v>
      </c>
      <c r="K28" s="75">
        <f t="shared" si="75"/>
        <v>10591.921666666665</v>
      </c>
      <c r="L28" s="75">
        <f t="shared" si="75"/>
        <v>10772.69</v>
      </c>
      <c r="M28" s="75">
        <f t="shared" si="75"/>
        <v>10807.885</v>
      </c>
      <c r="N28" s="75">
        <f t="shared" si="75"/>
        <v>10817.119166666667</v>
      </c>
      <c r="O28" s="75">
        <f t="shared" si="75"/>
        <v>10898.525</v>
      </c>
      <c r="P28" s="75">
        <f t="shared" si="75"/>
        <v>10926.355000000001</v>
      </c>
      <c r="Q28" s="75">
        <f t="shared" si="75"/>
        <v>10977.777499999998</v>
      </c>
      <c r="R28" s="75">
        <f t="shared" si="75"/>
        <v>10966.825000000001</v>
      </c>
      <c r="S28" s="75">
        <f t="shared" si="75"/>
        <v>10795.25</v>
      </c>
      <c r="T28" s="75">
        <f t="shared" si="75"/>
        <v>10687.8925</v>
      </c>
      <c r="U28" s="75">
        <f t="shared" si="75"/>
        <v>10768.890833333335</v>
      </c>
      <c r="V28" s="75">
        <f t="shared" si="75"/>
        <v>10792.5875</v>
      </c>
      <c r="W28" s="75">
        <f t="shared" si="75"/>
        <v>10873.915833333333</v>
      </c>
      <c r="X28" s="75">
        <f t="shared" si="75"/>
        <v>10875.447499999998</v>
      </c>
      <c r="Y28" s="75">
        <f t="shared" si="75"/>
        <v>10931.458333333334</v>
      </c>
      <c r="Z28" s="75">
        <f t="shared" si="75"/>
        <v>10821.888333333334</v>
      </c>
      <c r="AA28" s="75">
        <f t="shared" si="75"/>
        <v>10700.263333333332</v>
      </c>
      <c r="AB28" s="75">
        <f t="shared" si="75"/>
        <v>10747.956666666667</v>
      </c>
      <c r="AC28" s="47">
        <f t="shared" si="75"/>
        <v>10787.529999999999</v>
      </c>
      <c r="AD28" s="47">
        <f t="shared" si="75"/>
        <v>10817.77</v>
      </c>
      <c r="AE28" s="47">
        <f t="shared" si="75"/>
        <v>10877.333333333332</v>
      </c>
      <c r="AF28" s="47">
        <f t="shared" si="75"/>
        <v>10832.150833333333</v>
      </c>
      <c r="AG28" s="47">
        <f t="shared" si="75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76">AK4+AK51/6</f>
        <v>10920.966666666667</v>
      </c>
      <c r="AL28" s="47">
        <f t="shared" si="76"/>
        <v>10920.883333333333</v>
      </c>
      <c r="AM28" s="47">
        <f t="shared" ref="AM28" si="77">AM4+AM51/6</f>
        <v>10980.495000000001</v>
      </c>
      <c r="AN28" s="47">
        <f>AN4+AN51/6</f>
        <v>10938.452499999999</v>
      </c>
      <c r="AO28" s="47">
        <f t="shared" ref="AO28" si="78">AO4+AO51/6</f>
        <v>10855.855833333333</v>
      </c>
    </row>
    <row r="29" spans="1:41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79">H4+H51/12</f>
        <v>10613.47</v>
      </c>
      <c r="I29" s="75">
        <f t="shared" si="79"/>
        <v>10703.343333333334</v>
      </c>
      <c r="J29" s="75">
        <f t="shared" si="79"/>
        <v>10496.140833333335</v>
      </c>
      <c r="K29" s="75">
        <f t="shared" si="79"/>
        <v>10570.535833333333</v>
      </c>
      <c r="L29" s="75">
        <f t="shared" si="79"/>
        <v>10755.145</v>
      </c>
      <c r="M29" s="75">
        <f t="shared" si="79"/>
        <v>10799.717499999999</v>
      </c>
      <c r="N29" s="75">
        <f t="shared" si="79"/>
        <v>10811.284583333334</v>
      </c>
      <c r="O29" s="75">
        <f t="shared" si="79"/>
        <v>10893.4375</v>
      </c>
      <c r="P29" s="75">
        <f t="shared" si="79"/>
        <v>10917.5275</v>
      </c>
      <c r="Q29" s="75">
        <f t="shared" si="79"/>
        <v>10972.53875</v>
      </c>
      <c r="R29" s="75">
        <f t="shared" si="79"/>
        <v>10959.262500000001</v>
      </c>
      <c r="S29" s="75">
        <f t="shared" si="79"/>
        <v>10774.625</v>
      </c>
      <c r="T29" s="75">
        <f t="shared" si="79"/>
        <v>10675.696249999999</v>
      </c>
      <c r="U29" s="75">
        <f t="shared" si="79"/>
        <v>10749.370416666667</v>
      </c>
      <c r="V29" s="75">
        <f t="shared" si="79"/>
        <v>10786.193749999999</v>
      </c>
      <c r="W29" s="75">
        <f t="shared" si="79"/>
        <v>10866.907916666667</v>
      </c>
      <c r="X29" s="75">
        <f t="shared" si="79"/>
        <v>10868.998749999999</v>
      </c>
      <c r="Y29" s="75">
        <f t="shared" si="79"/>
        <v>10920.779166666667</v>
      </c>
      <c r="Z29" s="75">
        <f t="shared" si="79"/>
        <v>10807.194166666666</v>
      </c>
      <c r="AA29" s="75">
        <f t="shared" si="79"/>
        <v>10686.256666666666</v>
      </c>
      <c r="AB29" s="75">
        <f t="shared" si="79"/>
        <v>10737.653333333334</v>
      </c>
      <c r="AC29" s="47">
        <f t="shared" si="79"/>
        <v>10779.664999999999</v>
      </c>
      <c r="AD29" s="47">
        <f t="shared" si="79"/>
        <v>10809.96</v>
      </c>
      <c r="AE29" s="47">
        <f t="shared" si="79"/>
        <v>10866.241666666667</v>
      </c>
      <c r="AF29" s="47">
        <f t="shared" si="79"/>
        <v>10826.875416666668</v>
      </c>
      <c r="AG29" s="47">
        <f t="shared" si="79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80">AK4+AK51/12</f>
        <v>10913.083333333334</v>
      </c>
      <c r="AL29" s="47">
        <f t="shared" si="80"/>
        <v>10913.916666666668</v>
      </c>
      <c r="AM29" s="47">
        <f t="shared" ref="AM29" si="81">AM4+AM51/12</f>
        <v>10971.172500000001</v>
      </c>
      <c r="AN29" s="47">
        <f>AN4+AN51/12</f>
        <v>10930.60125</v>
      </c>
      <c r="AO29" s="47">
        <f t="shared" ref="AO29" si="82">AO4+AO51/12</f>
        <v>10843.677916666667</v>
      </c>
    </row>
    <row r="30" spans="1:41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83">H4</f>
        <v>10601.15</v>
      </c>
      <c r="I30" s="73">
        <f t="shared" si="83"/>
        <v>10693.7</v>
      </c>
      <c r="J30" s="73">
        <f t="shared" si="83"/>
        <v>10488.45</v>
      </c>
      <c r="K30" s="73">
        <f t="shared" si="83"/>
        <v>10549.15</v>
      </c>
      <c r="L30" s="73">
        <f t="shared" si="83"/>
        <v>10737.6</v>
      </c>
      <c r="M30" s="73">
        <f t="shared" si="83"/>
        <v>10791.55</v>
      </c>
      <c r="N30" s="73">
        <f t="shared" si="83"/>
        <v>10805.45</v>
      </c>
      <c r="O30" s="73">
        <f t="shared" si="83"/>
        <v>10888.35</v>
      </c>
      <c r="P30" s="73">
        <f t="shared" si="83"/>
        <v>10908.7</v>
      </c>
      <c r="Q30" s="73">
        <f t="shared" si="83"/>
        <v>10967.3</v>
      </c>
      <c r="R30" s="73">
        <f t="shared" si="83"/>
        <v>10951.7</v>
      </c>
      <c r="S30" s="73">
        <f t="shared" si="83"/>
        <v>10754</v>
      </c>
      <c r="T30" s="73">
        <f t="shared" si="83"/>
        <v>10663.5</v>
      </c>
      <c r="U30" s="73">
        <f t="shared" si="83"/>
        <v>10729.85</v>
      </c>
      <c r="V30" s="73">
        <f t="shared" si="83"/>
        <v>10779.8</v>
      </c>
      <c r="W30" s="73">
        <f t="shared" si="83"/>
        <v>10859.9</v>
      </c>
      <c r="X30" s="73">
        <f t="shared" si="83"/>
        <v>10862.55</v>
      </c>
      <c r="Y30" s="73">
        <f t="shared" si="83"/>
        <v>10910.1</v>
      </c>
      <c r="Z30" s="73">
        <f t="shared" si="83"/>
        <v>10792.5</v>
      </c>
      <c r="AA30" s="73">
        <f t="shared" si="83"/>
        <v>10672.25</v>
      </c>
      <c r="AB30" s="73">
        <f t="shared" si="83"/>
        <v>10727.35</v>
      </c>
      <c r="AC30" s="50">
        <f t="shared" si="83"/>
        <v>10771.8</v>
      </c>
      <c r="AD30" s="50">
        <f t="shared" si="83"/>
        <v>10802.15</v>
      </c>
      <c r="AE30" s="50">
        <f t="shared" si="83"/>
        <v>10855.15</v>
      </c>
      <c r="AF30" s="50">
        <f t="shared" si="83"/>
        <v>10821.6</v>
      </c>
      <c r="AG30" s="50">
        <f t="shared" si="83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84">AK4</f>
        <v>10905.2</v>
      </c>
      <c r="AL30" s="50">
        <f t="shared" si="84"/>
        <v>10906.95</v>
      </c>
      <c r="AM30" s="50">
        <f t="shared" ref="AM30" si="85">AM4</f>
        <v>10961.85</v>
      </c>
      <c r="AN30" s="50">
        <f>AN4</f>
        <v>10922.75</v>
      </c>
      <c r="AO30" s="50">
        <f t="shared" ref="AO30" si="86">AO4</f>
        <v>10831.5</v>
      </c>
    </row>
    <row r="31" spans="1:41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87">H4-H51/12</f>
        <v>10588.83</v>
      </c>
      <c r="I31" s="75">
        <f t="shared" si="87"/>
        <v>10684.056666666667</v>
      </c>
      <c r="J31" s="75">
        <f t="shared" si="87"/>
        <v>10480.759166666667</v>
      </c>
      <c r="K31" s="75">
        <f t="shared" si="87"/>
        <v>10527.764166666666</v>
      </c>
      <c r="L31" s="75">
        <f t="shared" si="87"/>
        <v>10720.055</v>
      </c>
      <c r="M31" s="75">
        <f t="shared" si="87"/>
        <v>10783.3825</v>
      </c>
      <c r="N31" s="75">
        <f t="shared" si="87"/>
        <v>10799.615416666667</v>
      </c>
      <c r="O31" s="75">
        <f t="shared" si="87"/>
        <v>10883.262500000001</v>
      </c>
      <c r="P31" s="75">
        <f t="shared" si="87"/>
        <v>10899.872500000001</v>
      </c>
      <c r="Q31" s="75">
        <f t="shared" si="87"/>
        <v>10962.061249999999</v>
      </c>
      <c r="R31" s="75">
        <f t="shared" si="87"/>
        <v>10944.137500000001</v>
      </c>
      <c r="S31" s="75">
        <f t="shared" si="87"/>
        <v>10733.375</v>
      </c>
      <c r="T31" s="75">
        <f t="shared" si="87"/>
        <v>10651.303750000001</v>
      </c>
      <c r="U31" s="75">
        <f t="shared" si="87"/>
        <v>10710.329583333334</v>
      </c>
      <c r="V31" s="75">
        <f t="shared" si="87"/>
        <v>10773.40625</v>
      </c>
      <c r="W31" s="75">
        <f t="shared" si="87"/>
        <v>10852.892083333332</v>
      </c>
      <c r="X31" s="75">
        <f t="shared" si="87"/>
        <v>10856.10125</v>
      </c>
      <c r="Y31" s="75">
        <f t="shared" si="87"/>
        <v>10899.420833333334</v>
      </c>
      <c r="Z31" s="75">
        <f t="shared" si="87"/>
        <v>10777.805833333334</v>
      </c>
      <c r="AA31" s="75">
        <f t="shared" si="87"/>
        <v>10658.243333333334</v>
      </c>
      <c r="AB31" s="75">
        <f t="shared" si="87"/>
        <v>10717.046666666667</v>
      </c>
      <c r="AC31" s="47">
        <f t="shared" si="87"/>
        <v>10763.934999999999</v>
      </c>
      <c r="AD31" s="47">
        <f t="shared" si="87"/>
        <v>10794.34</v>
      </c>
      <c r="AE31" s="47">
        <f t="shared" si="87"/>
        <v>10844.058333333332</v>
      </c>
      <c r="AF31" s="47">
        <f t="shared" si="87"/>
        <v>10816.324583333333</v>
      </c>
      <c r="AG31" s="47">
        <f t="shared" si="87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88">AK4-AK51/12</f>
        <v>10897.316666666668</v>
      </c>
      <c r="AL31" s="47">
        <f t="shared" si="88"/>
        <v>10899.983333333334</v>
      </c>
      <c r="AM31" s="47">
        <f t="shared" ref="AM31" si="89">AM4-AM51/12</f>
        <v>10952.5275</v>
      </c>
      <c r="AN31" s="47">
        <f>AN4-AN51/12</f>
        <v>10914.89875</v>
      </c>
      <c r="AO31" s="47">
        <f t="shared" ref="AO31" si="90">AO4-AO51/12</f>
        <v>10819.322083333333</v>
      </c>
    </row>
    <row r="32" spans="1:41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91">H4-H51/6</f>
        <v>10576.51</v>
      </c>
      <c r="I32" s="75">
        <f t="shared" si="91"/>
        <v>10674.413333333334</v>
      </c>
      <c r="J32" s="75">
        <f t="shared" si="91"/>
        <v>10473.068333333335</v>
      </c>
      <c r="K32" s="75">
        <f t="shared" si="91"/>
        <v>10506.378333333334</v>
      </c>
      <c r="L32" s="75">
        <f t="shared" si="91"/>
        <v>10702.51</v>
      </c>
      <c r="M32" s="75">
        <f t="shared" si="91"/>
        <v>10775.214999999998</v>
      </c>
      <c r="N32" s="75">
        <f t="shared" si="91"/>
        <v>10793.780833333334</v>
      </c>
      <c r="O32" s="75">
        <f t="shared" si="91"/>
        <v>10878.175000000001</v>
      </c>
      <c r="P32" s="75">
        <f t="shared" si="91"/>
        <v>10891.045</v>
      </c>
      <c r="Q32" s="75">
        <f t="shared" si="91"/>
        <v>10956.8225</v>
      </c>
      <c r="R32" s="75">
        <f t="shared" si="91"/>
        <v>10936.575000000001</v>
      </c>
      <c r="S32" s="75">
        <f t="shared" si="91"/>
        <v>10712.75</v>
      </c>
      <c r="T32" s="75">
        <f t="shared" si="91"/>
        <v>10639.1075</v>
      </c>
      <c r="U32" s="75">
        <f t="shared" si="91"/>
        <v>10690.809166666666</v>
      </c>
      <c r="V32" s="75">
        <f t="shared" si="91"/>
        <v>10767.012499999999</v>
      </c>
      <c r="W32" s="75">
        <f t="shared" si="91"/>
        <v>10845.884166666667</v>
      </c>
      <c r="X32" s="75">
        <f t="shared" si="91"/>
        <v>10849.6525</v>
      </c>
      <c r="Y32" s="75">
        <f t="shared" si="91"/>
        <v>10888.741666666667</v>
      </c>
      <c r="Z32" s="75">
        <f t="shared" si="91"/>
        <v>10763.111666666666</v>
      </c>
      <c r="AA32" s="75">
        <f t="shared" si="91"/>
        <v>10644.236666666668</v>
      </c>
      <c r="AB32" s="75">
        <f t="shared" si="91"/>
        <v>10706.743333333334</v>
      </c>
      <c r="AC32" s="47">
        <f t="shared" si="91"/>
        <v>10756.07</v>
      </c>
      <c r="AD32" s="47">
        <f t="shared" si="91"/>
        <v>10786.529999999999</v>
      </c>
      <c r="AE32" s="47">
        <f t="shared" si="91"/>
        <v>10832.966666666667</v>
      </c>
      <c r="AF32" s="47">
        <f t="shared" si="91"/>
        <v>10811.049166666668</v>
      </c>
      <c r="AG32" s="47">
        <f t="shared" si="91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92">AK4-AK51/6</f>
        <v>10889.433333333334</v>
      </c>
      <c r="AL32" s="47">
        <f t="shared" si="92"/>
        <v>10893.016666666668</v>
      </c>
      <c r="AM32" s="47">
        <f t="shared" ref="AM32" si="93">AM4-AM51/6</f>
        <v>10943.205</v>
      </c>
      <c r="AN32" s="47">
        <f>AN4-AN51/6</f>
        <v>10907.047500000001</v>
      </c>
      <c r="AO32" s="47">
        <f t="shared" ref="AO32" si="94">AO4-AO51/6</f>
        <v>10807.144166666667</v>
      </c>
    </row>
    <row r="33" spans="1:41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95">H4-H51/4</f>
        <v>10564.19</v>
      </c>
      <c r="I33" s="72">
        <f t="shared" si="95"/>
        <v>10664.77</v>
      </c>
      <c r="J33" s="72">
        <f t="shared" si="95"/>
        <v>10465.377500000001</v>
      </c>
      <c r="K33" s="72">
        <f t="shared" si="95"/>
        <v>10484.9925</v>
      </c>
      <c r="L33" s="72">
        <f t="shared" si="95"/>
        <v>10684.965</v>
      </c>
      <c r="M33" s="72">
        <f t="shared" si="95"/>
        <v>10767.047499999999</v>
      </c>
      <c r="N33" s="72">
        <f t="shared" si="95"/>
        <v>10787.946250000001</v>
      </c>
      <c r="O33" s="72">
        <f t="shared" si="95"/>
        <v>10873.0875</v>
      </c>
      <c r="P33" s="72">
        <f t="shared" si="95"/>
        <v>10882.217500000001</v>
      </c>
      <c r="Q33" s="72">
        <f t="shared" si="95"/>
        <v>10951.58375</v>
      </c>
      <c r="R33" s="72">
        <f t="shared" si="95"/>
        <v>10929.012500000001</v>
      </c>
      <c r="S33" s="72">
        <f t="shared" si="95"/>
        <v>10692.125</v>
      </c>
      <c r="T33" s="72">
        <f t="shared" si="95"/>
        <v>10626.911250000001</v>
      </c>
      <c r="U33" s="72">
        <f t="shared" si="95"/>
        <v>10671.28875</v>
      </c>
      <c r="V33" s="72">
        <f t="shared" si="95"/>
        <v>10760.61875</v>
      </c>
      <c r="W33" s="72">
        <f t="shared" si="95"/>
        <v>10838.876249999999</v>
      </c>
      <c r="X33" s="72">
        <f t="shared" si="95"/>
        <v>10843.203750000001</v>
      </c>
      <c r="Y33" s="72">
        <f t="shared" si="95"/>
        <v>10878.0625</v>
      </c>
      <c r="Z33" s="72">
        <f t="shared" si="95"/>
        <v>10748.4175</v>
      </c>
      <c r="AA33" s="72">
        <f t="shared" si="95"/>
        <v>10630.23</v>
      </c>
      <c r="AB33" s="72">
        <f t="shared" si="95"/>
        <v>10696.44</v>
      </c>
      <c r="AC33" s="54">
        <f t="shared" si="95"/>
        <v>10748.204999999998</v>
      </c>
      <c r="AD33" s="54">
        <f t="shared" si="95"/>
        <v>10778.72</v>
      </c>
      <c r="AE33" s="54">
        <f t="shared" si="95"/>
        <v>10821.875</v>
      </c>
      <c r="AF33" s="54">
        <f t="shared" si="95"/>
        <v>10805.77375</v>
      </c>
      <c r="AG33" s="54">
        <f t="shared" si="95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96">AK4-AK51/4</f>
        <v>10881.550000000001</v>
      </c>
      <c r="AL33" s="54">
        <f t="shared" si="96"/>
        <v>10886.050000000001</v>
      </c>
      <c r="AM33" s="54">
        <f t="shared" ref="AM33" si="97">AM4-AM51/4</f>
        <v>10933.8825</v>
      </c>
      <c r="AN33" s="54">
        <f>AN4-AN51/4</f>
        <v>10899.196250000001</v>
      </c>
      <c r="AO33" s="54">
        <f t="shared" ref="AO33" si="98">AO4-AO51/4</f>
        <v>10794.966250000001</v>
      </c>
    </row>
    <row r="34" spans="1:41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99">H4-H51/2</f>
        <v>10527.23</v>
      </c>
      <c r="I34" s="80">
        <f t="shared" si="99"/>
        <v>10635.840000000002</v>
      </c>
      <c r="J34" s="80">
        <f t="shared" si="99"/>
        <v>10442.305</v>
      </c>
      <c r="K34" s="80">
        <f t="shared" si="99"/>
        <v>10420.834999999999</v>
      </c>
      <c r="L34" s="80">
        <f t="shared" si="99"/>
        <v>10632.33</v>
      </c>
      <c r="M34" s="80">
        <f t="shared" si="99"/>
        <v>10742.544999999998</v>
      </c>
      <c r="N34" s="80">
        <f t="shared" si="99"/>
        <v>10770.442500000001</v>
      </c>
      <c r="O34" s="80">
        <f t="shared" si="99"/>
        <v>10857.825000000001</v>
      </c>
      <c r="P34" s="80">
        <f t="shared" si="99"/>
        <v>10855.735000000001</v>
      </c>
      <c r="Q34" s="80">
        <f t="shared" si="99"/>
        <v>10935.8675</v>
      </c>
      <c r="R34" s="80">
        <f t="shared" si="99"/>
        <v>10906.325000000001</v>
      </c>
      <c r="S34" s="80">
        <f t="shared" si="99"/>
        <v>10630.25</v>
      </c>
      <c r="T34" s="80">
        <f t="shared" si="99"/>
        <v>10590.3225</v>
      </c>
      <c r="U34" s="80">
        <f t="shared" si="99"/>
        <v>10612.727499999999</v>
      </c>
      <c r="V34" s="80">
        <f t="shared" si="99"/>
        <v>10741.4375</v>
      </c>
      <c r="W34" s="80">
        <f t="shared" si="99"/>
        <v>10817.852499999999</v>
      </c>
      <c r="X34" s="80">
        <f t="shared" si="99"/>
        <v>10823.8575</v>
      </c>
      <c r="Y34" s="80">
        <f t="shared" si="99"/>
        <v>10846.025</v>
      </c>
      <c r="Z34" s="80">
        <f t="shared" si="99"/>
        <v>10704.334999999999</v>
      </c>
      <c r="AA34" s="80">
        <f t="shared" si="99"/>
        <v>10588.210000000001</v>
      </c>
      <c r="AB34" s="80">
        <f t="shared" si="99"/>
        <v>10665.53</v>
      </c>
      <c r="AC34" s="51">
        <f t="shared" si="99"/>
        <v>10724.609999999999</v>
      </c>
      <c r="AD34" s="51">
        <f t="shared" si="99"/>
        <v>10755.289999999999</v>
      </c>
      <c r="AE34" s="51">
        <f t="shared" si="99"/>
        <v>10788.6</v>
      </c>
      <c r="AF34" s="51">
        <f t="shared" si="99"/>
        <v>10789.9475</v>
      </c>
      <c r="AG34" s="51">
        <f t="shared" si="99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100">AK4-AK51/2</f>
        <v>10857.900000000001</v>
      </c>
      <c r="AL34" s="51">
        <f t="shared" si="100"/>
        <v>10865.150000000001</v>
      </c>
      <c r="AM34" s="51">
        <f t="shared" ref="AM34" si="101">AM4-AM51/2</f>
        <v>10905.914999999999</v>
      </c>
      <c r="AN34" s="51">
        <f>AN4-AN51/2</f>
        <v>10875.6425</v>
      </c>
      <c r="AO34" s="51">
        <f t="shared" ref="AO34" si="102">AO4-AO51/2</f>
        <v>10758.432500000001</v>
      </c>
    </row>
    <row r="35" spans="1:41" x14ac:dyDescent="0.3">
      <c r="A35" s="45"/>
      <c r="B35" s="45"/>
      <c r="C35" s="45"/>
      <c r="D35" s="46" t="s">
        <v>21</v>
      </c>
      <c r="E35" s="75">
        <f t="shared" ref="E35:G35" si="103">E34-1.168*(E33-E34)</f>
        <v>10800.245479999998</v>
      </c>
      <c r="F35" s="75">
        <f t="shared" si="103"/>
        <v>10819.318879999999</v>
      </c>
      <c r="G35" s="75">
        <f t="shared" si="103"/>
        <v>10719.215279999999</v>
      </c>
      <c r="H35" s="75">
        <f t="shared" ref="H35:AG35" si="104">H34-1.168*(H33-H34)</f>
        <v>10484.060719999998</v>
      </c>
      <c r="I35" s="75">
        <f t="shared" si="104"/>
        <v>10602.049760000004</v>
      </c>
      <c r="J35" s="75">
        <f t="shared" si="104"/>
        <v>10415.356320000001</v>
      </c>
      <c r="K35" s="75">
        <f t="shared" si="104"/>
        <v>10345.899039999998</v>
      </c>
      <c r="L35" s="75">
        <f t="shared" si="104"/>
        <v>10570.85232</v>
      </c>
      <c r="M35" s="75">
        <f t="shared" si="104"/>
        <v>10713.926079999997</v>
      </c>
      <c r="N35" s="75">
        <f t="shared" si="104"/>
        <v>10749.998120000002</v>
      </c>
      <c r="O35" s="75">
        <f t="shared" si="104"/>
        <v>10839.998400000002</v>
      </c>
      <c r="P35" s="75">
        <f t="shared" si="104"/>
        <v>10824.80344</v>
      </c>
      <c r="Q35" s="75">
        <f t="shared" si="104"/>
        <v>10917.510920000001</v>
      </c>
      <c r="R35" s="75">
        <f t="shared" si="104"/>
        <v>10879.826000000001</v>
      </c>
      <c r="S35" s="75">
        <f t="shared" si="104"/>
        <v>10557.98</v>
      </c>
      <c r="T35" s="75">
        <f t="shared" si="104"/>
        <v>10547.58684</v>
      </c>
      <c r="U35" s="75">
        <f t="shared" si="104"/>
        <v>10544.327959999999</v>
      </c>
      <c r="V35" s="75">
        <f t="shared" si="104"/>
        <v>10719.033800000001</v>
      </c>
      <c r="W35" s="75">
        <f t="shared" si="104"/>
        <v>10793.296759999999</v>
      </c>
      <c r="X35" s="75">
        <f t="shared" si="104"/>
        <v>10801.26108</v>
      </c>
      <c r="Y35" s="75">
        <f t="shared" si="104"/>
        <v>10808.6052</v>
      </c>
      <c r="Z35" s="75">
        <f t="shared" si="104"/>
        <v>10652.846639999998</v>
      </c>
      <c r="AA35" s="75">
        <f t="shared" si="104"/>
        <v>10539.130640000003</v>
      </c>
      <c r="AB35" s="75">
        <f t="shared" si="104"/>
        <v>10629.42712</v>
      </c>
      <c r="AC35" s="47">
        <f t="shared" si="104"/>
        <v>10697.05104</v>
      </c>
      <c r="AD35" s="47">
        <f t="shared" si="104"/>
        <v>10727.923759999998</v>
      </c>
      <c r="AE35" s="47">
        <f t="shared" si="104"/>
        <v>10749.7348</v>
      </c>
      <c r="AF35" s="47">
        <f t="shared" si="104"/>
        <v>10771.462439999999</v>
      </c>
      <c r="AG35" s="47">
        <f t="shared" si="104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105">AK34-1.168*(AK33-AK34)</f>
        <v>10830.276800000001</v>
      </c>
      <c r="AL35" s="47">
        <f t="shared" si="105"/>
        <v>10840.738800000001</v>
      </c>
      <c r="AM35" s="47">
        <f t="shared" ref="AM35" si="106">AM34-1.168*(AM33-AM34)</f>
        <v>10873.248959999999</v>
      </c>
      <c r="AN35" s="47">
        <f>AN34-1.168*(AN33-AN34)</f>
        <v>10848.131719999999</v>
      </c>
      <c r="AO35" s="47">
        <f t="shared" ref="AO35" si="107">AO34-1.168*(AO33-AO34)</f>
        <v>10715.76108</v>
      </c>
    </row>
    <row r="36" spans="1:41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108">H4-(H24-H4)</f>
        <v>10466.586256227421</v>
      </c>
      <c r="I36" s="81">
        <f t="shared" si="108"/>
        <v>10587.563563331716</v>
      </c>
      <c r="J36" s="81">
        <f t="shared" si="108"/>
        <v>10404.441870605589</v>
      </c>
      <c r="K36" s="81">
        <f t="shared" si="108"/>
        <v>10310.989324646673</v>
      </c>
      <c r="L36" s="81">
        <f t="shared" si="108"/>
        <v>10542.995742746762</v>
      </c>
      <c r="M36" s="81">
        <f t="shared" si="108"/>
        <v>10702.101457742221</v>
      </c>
      <c r="N36" s="81">
        <f t="shared" si="108"/>
        <v>10741.484180067151</v>
      </c>
      <c r="O36" s="81">
        <f t="shared" si="108"/>
        <v>10832.627382813042</v>
      </c>
      <c r="P36" s="81">
        <f t="shared" si="108"/>
        <v>10811.602477100683</v>
      </c>
      <c r="Q36" s="81">
        <f t="shared" si="108"/>
        <v>10909.944473371157</v>
      </c>
      <c r="R36" s="81">
        <f t="shared" si="108"/>
        <v>10868.656700566635</v>
      </c>
      <c r="S36" s="81">
        <f t="shared" si="108"/>
        <v>10528.678381360785</v>
      </c>
      <c r="T36" s="81">
        <f t="shared" si="108"/>
        <v>10530.271962814282</v>
      </c>
      <c r="U36" s="81">
        <f t="shared" si="108"/>
        <v>10512.952120403816</v>
      </c>
      <c r="V36" s="81">
        <f t="shared" si="108"/>
        <v>10709.950537184899</v>
      </c>
      <c r="W36" s="81">
        <f t="shared" si="108"/>
        <v>10783.147865195544</v>
      </c>
      <c r="X36" s="81">
        <f t="shared" si="108"/>
        <v>10792.139393681127</v>
      </c>
      <c r="Y36" s="81">
        <f t="shared" si="108"/>
        <v>10792.489665127556</v>
      </c>
      <c r="Z36" s="81">
        <f t="shared" si="108"/>
        <v>10631.342133944414</v>
      </c>
      <c r="AA36" s="81">
        <f t="shared" si="108"/>
        <v>10519.29234494079</v>
      </c>
      <c r="AB36" s="81">
        <f t="shared" si="108"/>
        <v>10613.906228683794</v>
      </c>
      <c r="AC36" s="52">
        <f t="shared" si="108"/>
        <v>10685.827205201786</v>
      </c>
      <c r="AD36" s="52">
        <f t="shared" si="108"/>
        <v>10716.403075256794</v>
      </c>
      <c r="AE36" s="52">
        <f t="shared" si="108"/>
        <v>10732.95963123523</v>
      </c>
      <c r="AF36" s="52">
        <f t="shared" si="108"/>
        <v>10763.944509248458</v>
      </c>
      <c r="AG36" s="52">
        <f t="shared" si="108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109">AK4-(AK24-AK4)</f>
        <v>10818.719827749168</v>
      </c>
      <c r="AL36" s="52">
        <f t="shared" si="109"/>
        <v>10830.566575440926</v>
      </c>
      <c r="AM36" s="52">
        <f t="shared" ref="AM36" si="110">AM4-(AM24-AM4)</f>
        <v>10859.439036584525</v>
      </c>
      <c r="AN36" s="52">
        <f>AN4-(AN24-AN4)</f>
        <v>10836.638013558355</v>
      </c>
      <c r="AO36" s="52">
        <f t="shared" ref="AO36" si="111">AO4-(AO24-AO4)</f>
        <v>10698.409782694151</v>
      </c>
    </row>
    <row r="37" spans="1:41" x14ac:dyDescent="0.3">
      <c r="A37" s="99" t="s">
        <v>25</v>
      </c>
      <c r="B37" s="99"/>
      <c r="C37" s="99"/>
      <c r="D37" s="99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</row>
    <row r="38" spans="1:41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</row>
    <row r="39" spans="1:41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  <c r="AM39" s="89">
        <v>11081</v>
      </c>
      <c r="AN39" s="89"/>
      <c r="AO39" s="48"/>
    </row>
    <row r="40" spans="1:41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  <c r="AM40" s="49" t="s">
        <v>63</v>
      </c>
      <c r="AN40" s="91"/>
      <c r="AO40" s="49"/>
    </row>
    <row r="41" spans="1:41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8">
        <v>10991</v>
      </c>
      <c r="AM41" s="98">
        <v>10991</v>
      </c>
      <c r="AN41" s="53"/>
      <c r="AO41" s="53"/>
    </row>
    <row r="42" spans="1:41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  <c r="AM42" s="55">
        <v>10935</v>
      </c>
      <c r="AN42" s="55"/>
      <c r="AO42" s="55"/>
    </row>
    <row r="43" spans="1:41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112">H4</f>
        <v>10601.15</v>
      </c>
      <c r="I43" s="73">
        <f t="shared" si="112"/>
        <v>10693.7</v>
      </c>
      <c r="J43" s="73">
        <f t="shared" si="112"/>
        <v>10488.45</v>
      </c>
      <c r="K43" s="73">
        <f t="shared" si="112"/>
        <v>10549.15</v>
      </c>
      <c r="L43" s="73">
        <f t="shared" si="112"/>
        <v>10737.6</v>
      </c>
      <c r="M43" s="73">
        <f t="shared" si="112"/>
        <v>10791.55</v>
      </c>
      <c r="N43" s="73">
        <f t="shared" si="112"/>
        <v>10805.45</v>
      </c>
      <c r="O43" s="73">
        <f t="shared" si="112"/>
        <v>10888.35</v>
      </c>
      <c r="P43" s="73">
        <f t="shared" si="112"/>
        <v>10908.7</v>
      </c>
      <c r="Q43" s="73">
        <f t="shared" si="112"/>
        <v>10967.3</v>
      </c>
      <c r="R43" s="73">
        <f t="shared" si="112"/>
        <v>10951.7</v>
      </c>
      <c r="S43" s="73">
        <f t="shared" si="112"/>
        <v>10754</v>
      </c>
      <c r="T43" s="73">
        <f t="shared" si="112"/>
        <v>10663.5</v>
      </c>
      <c r="U43" s="73">
        <f t="shared" si="112"/>
        <v>10729.85</v>
      </c>
      <c r="V43" s="73">
        <f t="shared" si="112"/>
        <v>10779.8</v>
      </c>
      <c r="W43" s="73">
        <f t="shared" si="112"/>
        <v>10859.9</v>
      </c>
      <c r="X43" s="73">
        <f t="shared" si="112"/>
        <v>10862.55</v>
      </c>
      <c r="Y43" s="73">
        <f t="shared" si="112"/>
        <v>10910.1</v>
      </c>
      <c r="Z43" s="73">
        <f t="shared" si="112"/>
        <v>10792.5</v>
      </c>
      <c r="AA43" s="73">
        <f t="shared" si="112"/>
        <v>10672.25</v>
      </c>
      <c r="AB43" s="73">
        <f t="shared" si="112"/>
        <v>10727.35</v>
      </c>
      <c r="AC43" s="50">
        <f t="shared" si="112"/>
        <v>10771.8</v>
      </c>
      <c r="AD43" s="50">
        <f t="shared" si="112"/>
        <v>10802.15</v>
      </c>
      <c r="AE43" s="50">
        <f t="shared" si="112"/>
        <v>10855.15</v>
      </c>
      <c r="AF43" s="50">
        <f t="shared" si="112"/>
        <v>10821.6</v>
      </c>
      <c r="AG43" s="50">
        <f t="shared" si="112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113">AK4</f>
        <v>10905.2</v>
      </c>
      <c r="AL43" s="50">
        <f t="shared" si="113"/>
        <v>10906.95</v>
      </c>
      <c r="AM43" s="50">
        <f t="shared" ref="AM43" si="114">AM4</f>
        <v>10961.85</v>
      </c>
      <c r="AN43" s="50">
        <f>AN4</f>
        <v>10922.75</v>
      </c>
      <c r="AO43" s="50">
        <f t="shared" ref="AO43" si="115">AO4</f>
        <v>10831.5</v>
      </c>
    </row>
    <row r="44" spans="1:41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  <c r="AM44" s="56">
        <v>10873.174199999999</v>
      </c>
      <c r="AN44" s="56"/>
      <c r="AO44" s="56"/>
    </row>
    <row r="45" spans="1:41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  <c r="AM45" s="54">
        <v>10838.6379</v>
      </c>
      <c r="AN45" s="90"/>
      <c r="AO45" s="54"/>
    </row>
    <row r="46" spans="1:41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</row>
    <row r="47" spans="1:41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</row>
    <row r="48" spans="1:41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</row>
    <row r="49" spans="1:41" x14ac:dyDescent="0.3">
      <c r="A49" s="99" t="s">
        <v>60</v>
      </c>
      <c r="B49" s="99"/>
      <c r="C49" s="99"/>
      <c r="D49" s="99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</row>
    <row r="50" spans="1:41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116">ABS(H2-H3)</f>
        <v>134.39999999999964</v>
      </c>
      <c r="I50" s="75">
        <f t="shared" si="116"/>
        <v>105.19999999999891</v>
      </c>
      <c r="J50" s="75">
        <f t="shared" si="116"/>
        <v>83.899999999999636</v>
      </c>
      <c r="K50" s="75">
        <f t="shared" si="116"/>
        <v>233.29999999999927</v>
      </c>
      <c r="L50" s="75">
        <f t="shared" si="116"/>
        <v>191.40000000000146</v>
      </c>
      <c r="M50" s="75">
        <f t="shared" si="116"/>
        <v>89.100000000000364</v>
      </c>
      <c r="N50" s="75">
        <f t="shared" si="116"/>
        <v>63.649999999999636</v>
      </c>
      <c r="O50" s="75">
        <f t="shared" si="116"/>
        <v>55.5</v>
      </c>
      <c r="P50" s="75">
        <f t="shared" si="116"/>
        <v>96.299999999999272</v>
      </c>
      <c r="Q50" s="75">
        <f t="shared" si="116"/>
        <v>57.149999999999636</v>
      </c>
      <c r="R50" s="75">
        <f t="shared" si="116"/>
        <v>82.5</v>
      </c>
      <c r="S50" s="75">
        <f t="shared" si="116"/>
        <v>225</v>
      </c>
      <c r="T50" s="75">
        <f t="shared" si="116"/>
        <v>133.04999999999927</v>
      </c>
      <c r="U50" s="75">
        <f t="shared" si="116"/>
        <v>212.95000000000073</v>
      </c>
      <c r="V50" s="75">
        <f t="shared" si="116"/>
        <v>69.75</v>
      </c>
      <c r="W50" s="75">
        <f t="shared" si="116"/>
        <v>76.450000000000728</v>
      </c>
      <c r="X50" s="75">
        <f t="shared" si="116"/>
        <v>70.349999999998545</v>
      </c>
      <c r="Y50" s="75">
        <f t="shared" si="116"/>
        <v>116.5</v>
      </c>
      <c r="Z50" s="75">
        <f t="shared" si="116"/>
        <v>160.30000000000109</v>
      </c>
      <c r="AA50" s="75">
        <f t="shared" si="116"/>
        <v>152.79999999999927</v>
      </c>
      <c r="AB50" s="75">
        <f t="shared" si="116"/>
        <v>112.39999999999964</v>
      </c>
      <c r="AC50" s="47">
        <f t="shared" si="116"/>
        <v>85.800000000001091</v>
      </c>
      <c r="AD50" s="47">
        <f t="shared" si="116"/>
        <v>85.200000000000728</v>
      </c>
      <c r="AE50" s="47">
        <f t="shared" si="116"/>
        <v>121</v>
      </c>
      <c r="AF50" s="47">
        <f t="shared" si="116"/>
        <v>57.550000000001091</v>
      </c>
      <c r="AG50" s="47">
        <f t="shared" si="116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117">ABS(AK2-AK3)</f>
        <v>86</v>
      </c>
      <c r="AL50" s="47">
        <f t="shared" si="117"/>
        <v>76</v>
      </c>
      <c r="AM50" s="47">
        <f t="shared" ref="AM50" si="118">ABS(AM2-AM3)</f>
        <v>101.70000000000073</v>
      </c>
      <c r="AN50" s="47">
        <f>ABS(AN2-AN3)</f>
        <v>85.649999999999636</v>
      </c>
      <c r="AO50" s="47">
        <f t="shared" ref="AO50" si="119">ABS(AO2-AO3)</f>
        <v>132.84999999999854</v>
      </c>
    </row>
    <row r="51" spans="1:41" x14ac:dyDescent="0.3">
      <c r="A51" s="45"/>
      <c r="B51" s="45"/>
      <c r="C51" s="45"/>
      <c r="D51" s="46" t="s">
        <v>8</v>
      </c>
      <c r="E51" s="75">
        <f t="shared" ref="E51:G51" si="120">E50*1.1</f>
        <v>105.43500000000041</v>
      </c>
      <c r="F51" s="75">
        <f t="shared" si="120"/>
        <v>63.360000000000404</v>
      </c>
      <c r="G51" s="75">
        <f t="shared" si="120"/>
        <v>80.409999999998405</v>
      </c>
      <c r="H51" s="75">
        <f t="shared" ref="H51:AG51" si="121">H50*1.1</f>
        <v>147.83999999999961</v>
      </c>
      <c r="I51" s="75">
        <f t="shared" si="121"/>
        <v>115.71999999999881</v>
      </c>
      <c r="J51" s="75">
        <f t="shared" si="121"/>
        <v>92.289999999999608</v>
      </c>
      <c r="K51" s="75">
        <f t="shared" si="121"/>
        <v>256.6299999999992</v>
      </c>
      <c r="L51" s="75">
        <f t="shared" si="121"/>
        <v>210.54000000000161</v>
      </c>
      <c r="M51" s="75">
        <f t="shared" si="121"/>
        <v>98.010000000000403</v>
      </c>
      <c r="N51" s="75">
        <f t="shared" si="121"/>
        <v>70.014999999999603</v>
      </c>
      <c r="O51" s="75">
        <f t="shared" si="121"/>
        <v>61.050000000000004</v>
      </c>
      <c r="P51" s="75">
        <f t="shared" si="121"/>
        <v>105.92999999999921</v>
      </c>
      <c r="Q51" s="75">
        <f t="shared" si="121"/>
        <v>62.864999999999604</v>
      </c>
      <c r="R51" s="75">
        <f t="shared" si="121"/>
        <v>90.750000000000014</v>
      </c>
      <c r="S51" s="75">
        <f t="shared" si="121"/>
        <v>247.50000000000003</v>
      </c>
      <c r="T51" s="75">
        <f t="shared" si="121"/>
        <v>146.35499999999922</v>
      </c>
      <c r="U51" s="75">
        <f t="shared" si="121"/>
        <v>234.24500000000083</v>
      </c>
      <c r="V51" s="75">
        <f t="shared" si="121"/>
        <v>76.725000000000009</v>
      </c>
      <c r="W51" s="75">
        <f t="shared" si="121"/>
        <v>84.095000000000809</v>
      </c>
      <c r="X51" s="75">
        <f t="shared" si="121"/>
        <v>77.384999999998399</v>
      </c>
      <c r="Y51" s="75">
        <f t="shared" si="121"/>
        <v>128.15</v>
      </c>
      <c r="Z51" s="75">
        <f t="shared" si="121"/>
        <v>176.33000000000121</v>
      </c>
      <c r="AA51" s="75">
        <f t="shared" si="121"/>
        <v>168.07999999999922</v>
      </c>
      <c r="AB51" s="75">
        <f t="shared" si="121"/>
        <v>123.63999999999962</v>
      </c>
      <c r="AC51" s="47">
        <f t="shared" si="121"/>
        <v>94.380000000001203</v>
      </c>
      <c r="AD51" s="47">
        <f t="shared" si="121"/>
        <v>93.720000000000809</v>
      </c>
      <c r="AE51" s="47">
        <f t="shared" si="121"/>
        <v>133.10000000000002</v>
      </c>
      <c r="AF51" s="47">
        <f t="shared" si="121"/>
        <v>63.305000000001208</v>
      </c>
      <c r="AG51" s="47">
        <f t="shared" si="121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122">AK50*1.1</f>
        <v>94.600000000000009</v>
      </c>
      <c r="AL51" s="47">
        <f t="shared" si="122"/>
        <v>83.600000000000009</v>
      </c>
      <c r="AM51" s="47">
        <f t="shared" ref="AM51" si="123">AM50*1.1</f>
        <v>111.87000000000081</v>
      </c>
      <c r="AN51" s="47">
        <f>AN50*1.1</f>
        <v>94.214999999999606</v>
      </c>
      <c r="AO51" s="47">
        <f t="shared" ref="AO51" si="124">AO50*1.1</f>
        <v>146.1349999999984</v>
      </c>
    </row>
    <row r="52" spans="1:41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125">(H2+H3)</f>
        <v>21310.9</v>
      </c>
      <c r="I52" s="75">
        <f t="shared" si="125"/>
        <v>21303.9</v>
      </c>
      <c r="J52" s="75">
        <f t="shared" si="125"/>
        <v>21033.800000000003</v>
      </c>
      <c r="K52" s="75">
        <f t="shared" si="125"/>
        <v>20901</v>
      </c>
      <c r="L52" s="75">
        <f t="shared" si="125"/>
        <v>21313</v>
      </c>
      <c r="M52" s="75">
        <f t="shared" si="125"/>
        <v>21588.1</v>
      </c>
      <c r="N52" s="75">
        <f t="shared" si="125"/>
        <v>21567.85</v>
      </c>
      <c r="O52" s="75">
        <f t="shared" si="125"/>
        <v>21745.200000000001</v>
      </c>
      <c r="P52" s="75">
        <f t="shared" si="125"/>
        <v>21734.5</v>
      </c>
      <c r="Q52" s="75">
        <f t="shared" si="125"/>
        <v>21913.15</v>
      </c>
      <c r="R52" s="75">
        <f t="shared" si="125"/>
        <v>21842.6</v>
      </c>
      <c r="S52" s="75">
        <f t="shared" si="125"/>
        <v>21702.3</v>
      </c>
      <c r="T52" s="75">
        <f t="shared" si="125"/>
        <v>21431.55</v>
      </c>
      <c r="U52" s="75">
        <f t="shared" si="125"/>
        <v>21282.05</v>
      </c>
      <c r="V52" s="75">
        <f t="shared" si="125"/>
        <v>21598.65</v>
      </c>
      <c r="W52" s="75">
        <f t="shared" si="125"/>
        <v>21710.75</v>
      </c>
      <c r="X52" s="75">
        <f t="shared" si="125"/>
        <v>21776.75</v>
      </c>
      <c r="Y52" s="75">
        <f t="shared" si="125"/>
        <v>21730.7</v>
      </c>
      <c r="Z52" s="75">
        <f t="shared" si="125"/>
        <v>21630.400000000001</v>
      </c>
      <c r="AA52" s="75">
        <f t="shared" si="125"/>
        <v>21475.3</v>
      </c>
      <c r="AB52" s="75">
        <f t="shared" si="125"/>
        <v>21369.699999999997</v>
      </c>
      <c r="AC52" s="47">
        <f t="shared" si="125"/>
        <v>21586.1</v>
      </c>
      <c r="AD52" s="47">
        <f t="shared" si="125"/>
        <v>21551.7</v>
      </c>
      <c r="AE52" s="47">
        <f t="shared" si="125"/>
        <v>21619.8</v>
      </c>
      <c r="AF52" s="47">
        <f t="shared" si="125"/>
        <v>21661.15</v>
      </c>
      <c r="AG52" s="47">
        <f t="shared" si="125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126">(AK2+AK3)</f>
        <v>21775.3</v>
      </c>
      <c r="AL52" s="47">
        <f t="shared" si="126"/>
        <v>21780.400000000001</v>
      </c>
      <c r="AM52" s="47">
        <f t="shared" ref="AM52" si="127">(AM2+AM3)</f>
        <v>21873.200000000001</v>
      </c>
      <c r="AN52" s="47">
        <f>(AN2+AN3)</f>
        <v>21813.949999999997</v>
      </c>
      <c r="AO52" s="47">
        <f t="shared" ref="AO52" si="128">(AO2+AO3)</f>
        <v>21756.75</v>
      </c>
    </row>
    <row r="53" spans="1:41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129">(H2+H3)/2</f>
        <v>10655.45</v>
      </c>
      <c r="I53" s="75">
        <f t="shared" si="129"/>
        <v>10651.95</v>
      </c>
      <c r="J53" s="75">
        <f t="shared" si="129"/>
        <v>10516.900000000001</v>
      </c>
      <c r="K53" s="75">
        <f t="shared" si="129"/>
        <v>10450.5</v>
      </c>
      <c r="L53" s="75">
        <f t="shared" si="129"/>
        <v>10656.5</v>
      </c>
      <c r="M53" s="75">
        <f t="shared" si="129"/>
        <v>10794.05</v>
      </c>
      <c r="N53" s="75">
        <f t="shared" si="129"/>
        <v>10783.924999999999</v>
      </c>
      <c r="O53" s="75">
        <f t="shared" si="129"/>
        <v>10872.6</v>
      </c>
      <c r="P53" s="75">
        <f t="shared" si="129"/>
        <v>10867.25</v>
      </c>
      <c r="Q53" s="75">
        <f t="shared" si="129"/>
        <v>10956.575000000001</v>
      </c>
      <c r="R53" s="75">
        <f t="shared" si="129"/>
        <v>10921.3</v>
      </c>
      <c r="S53" s="75">
        <f t="shared" si="129"/>
        <v>10851.15</v>
      </c>
      <c r="T53" s="75">
        <f t="shared" si="129"/>
        <v>10715.775</v>
      </c>
      <c r="U53" s="75">
        <f t="shared" si="129"/>
        <v>10641.025</v>
      </c>
      <c r="V53" s="75">
        <f t="shared" si="129"/>
        <v>10799.325000000001</v>
      </c>
      <c r="W53" s="75">
        <f t="shared" si="129"/>
        <v>10855.375</v>
      </c>
      <c r="X53" s="75">
        <f t="shared" si="129"/>
        <v>10888.375</v>
      </c>
      <c r="Y53" s="75">
        <f t="shared" si="129"/>
        <v>10865.35</v>
      </c>
      <c r="Z53" s="75">
        <f t="shared" si="129"/>
        <v>10815.2</v>
      </c>
      <c r="AA53" s="75">
        <f t="shared" si="129"/>
        <v>10737.65</v>
      </c>
      <c r="AB53" s="75">
        <f t="shared" si="129"/>
        <v>10684.849999999999</v>
      </c>
      <c r="AC53" s="47">
        <f t="shared" si="129"/>
        <v>10793.05</v>
      </c>
      <c r="AD53" s="47">
        <f t="shared" si="129"/>
        <v>10775.85</v>
      </c>
      <c r="AE53" s="47">
        <f t="shared" si="129"/>
        <v>10809.9</v>
      </c>
      <c r="AF53" s="47">
        <f t="shared" si="129"/>
        <v>10830.575000000001</v>
      </c>
      <c r="AG53" s="47">
        <f t="shared" si="129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130">(AK2+AK3)/2</f>
        <v>10887.65</v>
      </c>
      <c r="AL53" s="47">
        <f t="shared" si="130"/>
        <v>10890.2</v>
      </c>
      <c r="AM53" s="47">
        <f t="shared" ref="AM53" si="131">(AM2+AM3)/2</f>
        <v>10936.6</v>
      </c>
      <c r="AN53" s="47">
        <f>(AN2+AN3)/2</f>
        <v>10906.974999999999</v>
      </c>
      <c r="AO53" s="47">
        <f t="shared" ref="AO53" si="132">(AO2+AO3)/2</f>
        <v>10878.375</v>
      </c>
    </row>
    <row r="54" spans="1:41" x14ac:dyDescent="0.3">
      <c r="A54" s="45"/>
      <c r="B54" s="45"/>
      <c r="C54" s="45"/>
      <c r="D54" s="46" t="s">
        <v>4</v>
      </c>
      <c r="E54" s="75">
        <f t="shared" ref="E54:G54" si="133">E55-E56+E55</f>
        <v>10886.924999999999</v>
      </c>
      <c r="F54" s="75">
        <f t="shared" si="133"/>
        <v>10867.05</v>
      </c>
      <c r="G54" s="75">
        <f t="shared" si="133"/>
        <v>10783.433333333334</v>
      </c>
      <c r="H54" s="75">
        <f t="shared" ref="H54:AG54" si="134">H55-H56+H55</f>
        <v>10619.25</v>
      </c>
      <c r="I54" s="75">
        <f t="shared" si="134"/>
        <v>10679.783333333333</v>
      </c>
      <c r="J54" s="75">
        <f t="shared" si="134"/>
        <v>10497.933333333334</v>
      </c>
      <c r="K54" s="75">
        <f t="shared" si="134"/>
        <v>10516.266666666666</v>
      </c>
      <c r="L54" s="75">
        <f t="shared" si="134"/>
        <v>10710.566666666666</v>
      </c>
      <c r="M54" s="75">
        <f t="shared" si="134"/>
        <v>10792.383333333331</v>
      </c>
      <c r="N54" s="75">
        <f t="shared" si="134"/>
        <v>10798.275000000001</v>
      </c>
      <c r="O54" s="75">
        <f t="shared" si="134"/>
        <v>10883.1</v>
      </c>
      <c r="P54" s="75">
        <f t="shared" si="134"/>
        <v>10894.883333333335</v>
      </c>
      <c r="Q54" s="75">
        <f t="shared" si="134"/>
        <v>10963.724999999999</v>
      </c>
      <c r="R54" s="75">
        <f t="shared" si="134"/>
        <v>10941.566666666669</v>
      </c>
      <c r="S54" s="75">
        <f t="shared" si="134"/>
        <v>10786.383333333333</v>
      </c>
      <c r="T54" s="75">
        <f t="shared" si="134"/>
        <v>10680.925000000001</v>
      </c>
      <c r="U54" s="75">
        <f t="shared" si="134"/>
        <v>10700.241666666667</v>
      </c>
      <c r="V54" s="75">
        <f t="shared" si="134"/>
        <v>10786.308333333334</v>
      </c>
      <c r="W54" s="75">
        <f t="shared" si="134"/>
        <v>10858.391666666666</v>
      </c>
      <c r="X54" s="75">
        <f t="shared" si="134"/>
        <v>10871.158333333333</v>
      </c>
      <c r="Y54" s="75">
        <f t="shared" si="134"/>
        <v>10895.183333333336</v>
      </c>
      <c r="Z54" s="75">
        <f t="shared" si="134"/>
        <v>10800.066666666666</v>
      </c>
      <c r="AA54" s="75">
        <f t="shared" si="134"/>
        <v>10694.050000000001</v>
      </c>
      <c r="AB54" s="75">
        <f t="shared" si="134"/>
        <v>10713.183333333331</v>
      </c>
      <c r="AC54" s="47">
        <f t="shared" si="134"/>
        <v>10778.883333333331</v>
      </c>
      <c r="AD54" s="47">
        <f t="shared" si="134"/>
        <v>10793.383333333333</v>
      </c>
      <c r="AE54" s="47">
        <f t="shared" si="134"/>
        <v>10840.066666666664</v>
      </c>
      <c r="AF54" s="47">
        <f t="shared" si="134"/>
        <v>10824.591666666667</v>
      </c>
      <c r="AG54" s="47">
        <f t="shared" si="134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135">AK55-AK56+AK55</f>
        <v>10899.35</v>
      </c>
      <c r="AL54" s="47">
        <f t="shared" si="135"/>
        <v>10901.366666666669</v>
      </c>
      <c r="AM54" s="47">
        <f t="shared" ref="AM54" si="136">AM55-AM56+AM55</f>
        <v>10953.433333333336</v>
      </c>
      <c r="AN54" s="47">
        <f>AN55-AN56+AN55</f>
        <v>10917.491666666665</v>
      </c>
      <c r="AO54" s="47">
        <f t="shared" ref="AO54" si="137">AO55-AO56+AO55</f>
        <v>10847.125</v>
      </c>
    </row>
    <row r="55" spans="1:41" x14ac:dyDescent="0.3">
      <c r="A55" s="45"/>
      <c r="B55" s="45"/>
      <c r="C55" s="45"/>
      <c r="D55" s="46" t="s">
        <v>62</v>
      </c>
      <c r="E55" s="75">
        <f t="shared" ref="E55:G55" si="138">(E2+E3+E4)/3</f>
        <v>10890.1</v>
      </c>
      <c r="F55" s="75">
        <f t="shared" si="138"/>
        <v>10864.6</v>
      </c>
      <c r="G55" s="75">
        <f t="shared" si="138"/>
        <v>10783.966666666667</v>
      </c>
      <c r="H55" s="75">
        <f t="shared" ref="H55:AG55" si="139">(H2+H3+H4)/3</f>
        <v>10637.35</v>
      </c>
      <c r="I55" s="75">
        <f t="shared" si="139"/>
        <v>10665.866666666667</v>
      </c>
      <c r="J55" s="75">
        <f t="shared" si="139"/>
        <v>10507.416666666668</v>
      </c>
      <c r="K55" s="75">
        <f t="shared" si="139"/>
        <v>10483.383333333333</v>
      </c>
      <c r="L55" s="75">
        <f t="shared" si="139"/>
        <v>10683.533333333333</v>
      </c>
      <c r="M55" s="75">
        <f t="shared" si="139"/>
        <v>10793.216666666665</v>
      </c>
      <c r="N55" s="75">
        <f t="shared" si="139"/>
        <v>10791.1</v>
      </c>
      <c r="O55" s="75">
        <f t="shared" si="139"/>
        <v>10877.85</v>
      </c>
      <c r="P55" s="75">
        <f t="shared" si="139"/>
        <v>10881.066666666668</v>
      </c>
      <c r="Q55" s="75">
        <f t="shared" si="139"/>
        <v>10960.15</v>
      </c>
      <c r="R55" s="75">
        <f t="shared" si="139"/>
        <v>10931.433333333334</v>
      </c>
      <c r="S55" s="75">
        <f t="shared" si="139"/>
        <v>10818.766666666666</v>
      </c>
      <c r="T55" s="75">
        <f t="shared" si="139"/>
        <v>10698.35</v>
      </c>
      <c r="U55" s="75">
        <f t="shared" si="139"/>
        <v>10670.633333333333</v>
      </c>
      <c r="V55" s="75">
        <f t="shared" si="139"/>
        <v>10792.816666666668</v>
      </c>
      <c r="W55" s="75">
        <f t="shared" si="139"/>
        <v>10856.883333333333</v>
      </c>
      <c r="X55" s="75">
        <f t="shared" si="139"/>
        <v>10879.766666666666</v>
      </c>
      <c r="Y55" s="75">
        <f t="shared" si="139"/>
        <v>10880.266666666668</v>
      </c>
      <c r="Z55" s="75">
        <f t="shared" si="139"/>
        <v>10807.633333333333</v>
      </c>
      <c r="AA55" s="75">
        <f t="shared" si="139"/>
        <v>10715.85</v>
      </c>
      <c r="AB55" s="75">
        <f t="shared" si="139"/>
        <v>10699.016666666665</v>
      </c>
      <c r="AC55" s="47">
        <f t="shared" si="139"/>
        <v>10785.966666666665</v>
      </c>
      <c r="AD55" s="47">
        <f t="shared" si="139"/>
        <v>10784.616666666667</v>
      </c>
      <c r="AE55" s="47">
        <f t="shared" si="139"/>
        <v>10824.983333333332</v>
      </c>
      <c r="AF55" s="47">
        <f t="shared" si="139"/>
        <v>10827.583333333334</v>
      </c>
      <c r="AG55" s="47">
        <f t="shared" si="139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140">(AK2+AK3+AK4)/3</f>
        <v>10893.5</v>
      </c>
      <c r="AL55" s="47">
        <f t="shared" si="140"/>
        <v>10895.783333333335</v>
      </c>
      <c r="AM55" s="47">
        <f t="shared" ref="AM55" si="141">(AM2+AM3+AM4)/3</f>
        <v>10945.016666666668</v>
      </c>
      <c r="AN55" s="47">
        <f>(AN2+AN3+AN4)/3</f>
        <v>10912.233333333332</v>
      </c>
      <c r="AO55" s="47">
        <f t="shared" ref="AO55" si="142">(AO2+AO3+AO4)/3</f>
        <v>10862.75</v>
      </c>
    </row>
    <row r="56" spans="1:41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143">F53</f>
        <v>10862.150000000001</v>
      </c>
      <c r="G56" s="75">
        <f t="shared" si="143"/>
        <v>10784.5</v>
      </c>
      <c r="H56" s="75">
        <f t="shared" ref="H56:AB56" si="144">H53</f>
        <v>10655.45</v>
      </c>
      <c r="I56" s="75">
        <f t="shared" si="144"/>
        <v>10651.95</v>
      </c>
      <c r="J56" s="75">
        <f t="shared" si="144"/>
        <v>10516.900000000001</v>
      </c>
      <c r="K56" s="75">
        <f t="shared" si="144"/>
        <v>10450.5</v>
      </c>
      <c r="L56" s="75">
        <f t="shared" si="144"/>
        <v>10656.5</v>
      </c>
      <c r="M56" s="75">
        <f t="shared" si="144"/>
        <v>10794.05</v>
      </c>
      <c r="N56" s="75">
        <f t="shared" si="144"/>
        <v>10783.924999999999</v>
      </c>
      <c r="O56" s="75">
        <f t="shared" si="144"/>
        <v>10872.6</v>
      </c>
      <c r="P56" s="75">
        <f t="shared" si="144"/>
        <v>10867.25</v>
      </c>
      <c r="Q56" s="75">
        <f t="shared" si="144"/>
        <v>10956.575000000001</v>
      </c>
      <c r="R56" s="75">
        <f t="shared" si="144"/>
        <v>10921.3</v>
      </c>
      <c r="S56" s="75">
        <f t="shared" si="144"/>
        <v>10851.15</v>
      </c>
      <c r="T56" s="75">
        <f t="shared" si="144"/>
        <v>10715.775</v>
      </c>
      <c r="U56" s="75">
        <f t="shared" si="144"/>
        <v>10641.025</v>
      </c>
      <c r="V56" s="75">
        <f t="shared" si="144"/>
        <v>10799.325000000001</v>
      </c>
      <c r="W56" s="75">
        <f t="shared" si="144"/>
        <v>10855.375</v>
      </c>
      <c r="X56" s="75">
        <f t="shared" si="144"/>
        <v>10888.375</v>
      </c>
      <c r="Y56" s="75">
        <f t="shared" si="144"/>
        <v>10865.35</v>
      </c>
      <c r="Z56" s="75">
        <f t="shared" si="144"/>
        <v>10815.2</v>
      </c>
      <c r="AA56" s="75">
        <f t="shared" si="144"/>
        <v>10737.65</v>
      </c>
      <c r="AB56" s="75">
        <f t="shared" si="144"/>
        <v>10684.849999999999</v>
      </c>
      <c r="AC56" s="47">
        <f>AC53</f>
        <v>10793.05</v>
      </c>
      <c r="AD56" s="47">
        <f t="shared" ref="AD56:AG56" si="145">AD53</f>
        <v>10775.85</v>
      </c>
      <c r="AE56" s="47">
        <f t="shared" si="145"/>
        <v>10809.9</v>
      </c>
      <c r="AF56" s="47">
        <f t="shared" si="145"/>
        <v>10830.575000000001</v>
      </c>
      <c r="AG56" s="47">
        <f t="shared" si="145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146">AK53</f>
        <v>10887.65</v>
      </c>
      <c r="AL56" s="47">
        <f t="shared" si="146"/>
        <v>10890.2</v>
      </c>
      <c r="AM56" s="47">
        <f t="shared" ref="AM56" si="147">AM53</f>
        <v>10936.6</v>
      </c>
      <c r="AN56" s="47">
        <f>AN53</f>
        <v>10906.974999999999</v>
      </c>
      <c r="AO56" s="47">
        <f t="shared" ref="AO56" si="148">AO53</f>
        <v>10878.375</v>
      </c>
    </row>
    <row r="57" spans="1:41" x14ac:dyDescent="0.3">
      <c r="A57" s="45"/>
      <c r="B57" s="45"/>
      <c r="C57" s="45"/>
      <c r="D57" s="46" t="s">
        <v>59</v>
      </c>
      <c r="E57" s="87">
        <f t="shared" ref="E57:G57" si="149">ABS(E54-E56)</f>
        <v>6.3500000000021828</v>
      </c>
      <c r="F57" s="87">
        <f t="shared" si="149"/>
        <v>4.8999999999978172</v>
      </c>
      <c r="G57" s="87">
        <f t="shared" si="149"/>
        <v>1.0666666666656965</v>
      </c>
      <c r="H57" s="87">
        <f t="shared" ref="H57:AG57" si="150">ABS(H54-H56)</f>
        <v>36.200000000000728</v>
      </c>
      <c r="I57" s="87">
        <f t="shared" si="150"/>
        <v>27.833333333332121</v>
      </c>
      <c r="J57" s="87">
        <f t="shared" si="150"/>
        <v>18.966666666667152</v>
      </c>
      <c r="K57" s="87">
        <f t="shared" si="150"/>
        <v>65.766666666666424</v>
      </c>
      <c r="L57" s="87">
        <f t="shared" si="150"/>
        <v>54.066666666665697</v>
      </c>
      <c r="M57" s="87">
        <f t="shared" si="150"/>
        <v>1.6666666666678793</v>
      </c>
      <c r="N57" s="87">
        <f t="shared" si="150"/>
        <v>14.350000000002183</v>
      </c>
      <c r="O57" s="87">
        <f t="shared" si="150"/>
        <v>10.5</v>
      </c>
      <c r="P57" s="87">
        <f t="shared" si="150"/>
        <v>27.633333333335031</v>
      </c>
      <c r="Q57" s="87">
        <f t="shared" si="150"/>
        <v>7.1499999999978172</v>
      </c>
      <c r="R57" s="87">
        <f t="shared" si="150"/>
        <v>20.266666666670062</v>
      </c>
      <c r="S57" s="87">
        <f t="shared" si="150"/>
        <v>64.766666666666424</v>
      </c>
      <c r="T57" s="87">
        <f t="shared" si="150"/>
        <v>34.849999999998545</v>
      </c>
      <c r="U57" s="87">
        <f t="shared" si="150"/>
        <v>59.216666666667152</v>
      </c>
      <c r="V57" s="87">
        <f t="shared" si="150"/>
        <v>13.016666666666424</v>
      </c>
      <c r="W57" s="87">
        <f t="shared" si="150"/>
        <v>3.0166666666664241</v>
      </c>
      <c r="X57" s="87">
        <f t="shared" si="150"/>
        <v>17.216666666667152</v>
      </c>
      <c r="Y57" s="87">
        <f t="shared" si="150"/>
        <v>29.833333333335759</v>
      </c>
      <c r="Z57" s="87">
        <f t="shared" si="150"/>
        <v>15.133333333335031</v>
      </c>
      <c r="AA57" s="87">
        <f t="shared" si="150"/>
        <v>43.599999999998545</v>
      </c>
      <c r="AB57" s="87">
        <f t="shared" si="150"/>
        <v>28.333333333332121</v>
      </c>
      <c r="AC57" s="67">
        <f t="shared" si="150"/>
        <v>14.166666666667879</v>
      </c>
      <c r="AD57" s="67">
        <f t="shared" si="150"/>
        <v>17.533333333332848</v>
      </c>
      <c r="AE57" s="67">
        <f t="shared" si="150"/>
        <v>30.166666666664241</v>
      </c>
      <c r="AF57" s="67">
        <f t="shared" si="150"/>
        <v>5.9833333333335759</v>
      </c>
      <c r="AG57" s="67">
        <f t="shared" si="150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151">ABS(AK54-AK56)</f>
        <v>11.700000000000728</v>
      </c>
      <c r="AL57" s="67">
        <f t="shared" si="151"/>
        <v>11.166666666667879</v>
      </c>
      <c r="AM57" s="67">
        <f t="shared" ref="AM57" si="152">ABS(AM54-AM56)</f>
        <v>16.833333333335759</v>
      </c>
      <c r="AN57" s="67">
        <f>ABS(AN54-AN56)</f>
        <v>10.516666666666424</v>
      </c>
      <c r="AO57" s="67">
        <f t="shared" ref="AO57" si="153">ABS(AO54-AO56)</f>
        <v>31.25</v>
      </c>
    </row>
    <row r="58" spans="1:41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41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41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41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41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41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2019-01-24T20:08:53Z</dcterms:modified>
</cp:coreProperties>
</file>