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T50" i="3" l="1"/>
  <c r="T49" i="3"/>
  <c r="T48" i="3"/>
  <c r="T47" i="3"/>
  <c r="T46" i="3"/>
  <c r="T45" i="3"/>
  <c r="T44" i="3"/>
  <c r="T43" i="3"/>
  <c r="T42" i="3"/>
  <c r="T41" i="3"/>
  <c r="T40" i="3"/>
  <c r="T39" i="3"/>
  <c r="T38" i="3"/>
  <c r="T37" i="3"/>
  <c r="T36" i="3"/>
  <c r="T35" i="3"/>
  <c r="T34" i="3"/>
  <c r="T33" i="3"/>
  <c r="T32" i="3"/>
  <c r="T31" i="3"/>
  <c r="T30" i="3"/>
  <c r="T29" i="3"/>
  <c r="T28" i="3"/>
  <c r="T27" i="3"/>
  <c r="T26" i="3"/>
  <c r="T25" i="3"/>
  <c r="T22" i="3"/>
  <c r="T21" i="3"/>
  <c r="T20" i="3"/>
  <c r="T19" i="3"/>
  <c r="T18" i="3"/>
  <c r="T17" i="3"/>
  <c r="T16" i="3"/>
  <c r="H55" i="2"/>
  <c r="H53" i="2"/>
  <c r="H56" i="2" s="1"/>
  <c r="H54" i="2" s="1"/>
  <c r="H57" i="2" s="1"/>
  <c r="H52" i="2"/>
  <c r="H50" i="2"/>
  <c r="H51" i="2" s="1"/>
  <c r="H43" i="2"/>
  <c r="H30" i="2"/>
  <c r="H24" i="2"/>
  <c r="H36" i="2" s="1"/>
  <c r="H14" i="2"/>
  <c r="H20" i="2" s="1"/>
  <c r="H33" i="2" l="1"/>
  <c r="H29" i="2"/>
  <c r="H34" i="2"/>
  <c r="H35" i="2" s="1"/>
  <c r="H26" i="2"/>
  <c r="H32" i="2"/>
  <c r="H28" i="2"/>
  <c r="H31" i="2"/>
  <c r="H27" i="2"/>
  <c r="H8" i="2"/>
  <c r="H13" i="2"/>
  <c r="H18" i="2"/>
  <c r="H10" i="2"/>
  <c r="H15" i="2"/>
  <c r="G55" i="2"/>
  <c r="G53" i="2"/>
  <c r="G56" i="2" s="1"/>
  <c r="G52" i="2"/>
  <c r="G50" i="2"/>
  <c r="G51" i="2" s="1"/>
  <c r="G43" i="2"/>
  <c r="G30" i="2"/>
  <c r="G24" i="2"/>
  <c r="G36" i="2" s="1"/>
  <c r="G14" i="2"/>
  <c r="G20" i="2" s="1"/>
  <c r="CW56" i="6"/>
  <c r="CV56" i="6"/>
  <c r="CW55" i="6"/>
  <c r="CW54" i="6" s="1"/>
  <c r="CW57" i="6" s="1"/>
  <c r="CV55" i="6"/>
  <c r="CV54" i="6" s="1"/>
  <c r="CV57" i="6" s="1"/>
  <c r="CV13" i="6" s="1"/>
  <c r="CU55" i="6"/>
  <c r="CW53" i="6"/>
  <c r="CV53" i="6"/>
  <c r="CU53" i="6"/>
  <c r="CU56" i="6" s="1"/>
  <c r="CU54" i="6" s="1"/>
  <c r="CU57" i="6" s="1"/>
  <c r="CW52" i="6"/>
  <c r="CV52" i="6"/>
  <c r="CU52" i="6"/>
  <c r="CW51" i="6"/>
  <c r="CW33" i="6" s="1"/>
  <c r="CV51" i="6"/>
  <c r="CV32" i="6" s="1"/>
  <c r="CW50" i="6"/>
  <c r="CV50" i="6"/>
  <c r="CU50" i="6"/>
  <c r="CU51" i="6" s="1"/>
  <c r="CW43" i="6"/>
  <c r="CV43" i="6"/>
  <c r="CU43" i="6"/>
  <c r="CW32" i="6"/>
  <c r="CW31" i="6"/>
  <c r="CV31" i="6"/>
  <c r="CW30" i="6"/>
  <c r="CV30" i="6"/>
  <c r="CU30" i="6"/>
  <c r="CW28" i="6"/>
  <c r="CW27" i="6"/>
  <c r="CV27" i="6"/>
  <c r="CW24" i="6"/>
  <c r="CW36" i="6" s="1"/>
  <c r="CV24" i="6"/>
  <c r="CV36" i="6" s="1"/>
  <c r="CU24" i="6"/>
  <c r="CU36" i="6" s="1"/>
  <c r="CV18" i="6"/>
  <c r="CU18" i="6"/>
  <c r="CU22" i="6" s="1"/>
  <c r="CU17" i="6"/>
  <c r="CW14" i="6"/>
  <c r="CW20" i="6" s="1"/>
  <c r="CV14" i="6"/>
  <c r="CV20" i="6" s="1"/>
  <c r="CU14" i="6"/>
  <c r="CU11" i="6"/>
  <c r="CU10" i="6"/>
  <c r="CV8" i="6"/>
  <c r="H9" i="2" l="1"/>
  <c r="H19" i="2"/>
  <c r="H17" i="2"/>
  <c r="H22" i="2"/>
  <c r="H21" i="2" s="1"/>
  <c r="H6" i="2"/>
  <c r="H7" i="2" s="1"/>
  <c r="H11" i="2"/>
  <c r="H25" i="2"/>
  <c r="G18" i="2"/>
  <c r="G22" i="2" s="1"/>
  <c r="G21" i="2" s="1"/>
  <c r="G54" i="2"/>
  <c r="G57" i="2" s="1"/>
  <c r="G15" i="2" s="1"/>
  <c r="G13" i="2"/>
  <c r="G33" i="2"/>
  <c r="G29" i="2"/>
  <c r="G31" i="2"/>
  <c r="G34" i="2"/>
  <c r="G26" i="2"/>
  <c r="G32" i="2"/>
  <c r="G28" i="2"/>
  <c r="G27" i="2"/>
  <c r="G8" i="2"/>
  <c r="G10" i="2"/>
  <c r="CV9" i="6"/>
  <c r="CV21" i="6"/>
  <c r="CV19" i="6"/>
  <c r="CU31" i="6"/>
  <c r="CU27" i="6"/>
  <c r="CU26" i="6"/>
  <c r="CU25" i="6" s="1"/>
  <c r="CU32" i="6"/>
  <c r="CU28" i="6"/>
  <c r="CU33" i="6"/>
  <c r="CU29" i="6"/>
  <c r="CU34" i="6"/>
  <c r="CU35" i="6" s="1"/>
  <c r="CU13" i="6"/>
  <c r="CU15" i="6"/>
  <c r="CU6" i="6"/>
  <c r="CU7" i="6" s="1"/>
  <c r="CW13" i="6"/>
  <c r="CV17" i="6"/>
  <c r="CU20" i="6"/>
  <c r="CU21" i="6" s="1"/>
  <c r="CV26" i="6"/>
  <c r="CV25" i="6" s="1"/>
  <c r="CV10" i="6"/>
  <c r="CV15" i="6"/>
  <c r="CU19" i="6"/>
  <c r="CW26" i="6"/>
  <c r="CW25" i="6" s="1"/>
  <c r="CV29" i="6"/>
  <c r="CV33" i="6"/>
  <c r="CW34" i="6"/>
  <c r="CW35" i="6" s="1"/>
  <c r="CV22" i="6"/>
  <c r="CW8" i="6"/>
  <c r="CW18" i="6"/>
  <c r="CV34" i="6"/>
  <c r="CV35" i="6" s="1"/>
  <c r="CU8" i="6"/>
  <c r="CU9" i="6" s="1"/>
  <c r="CW10" i="6"/>
  <c r="CW15" i="6"/>
  <c r="CV28" i="6"/>
  <c r="CW29" i="6"/>
  <c r="G17" i="2" l="1"/>
  <c r="G19" i="2"/>
  <c r="G35" i="2"/>
  <c r="G6" i="2"/>
  <c r="G7" i="2" s="1"/>
  <c r="G11" i="2"/>
  <c r="G9" i="2"/>
  <c r="G25" i="2"/>
  <c r="CW22" i="6"/>
  <c r="CW21" i="6" s="1"/>
  <c r="CW19" i="6"/>
  <c r="CW17" i="6"/>
  <c r="CW6" i="6"/>
  <c r="CW7" i="6" s="1"/>
  <c r="CW11" i="6"/>
  <c r="CW9" i="6"/>
  <c r="CV11" i="6"/>
  <c r="CV6" i="6"/>
  <c r="CV7" i="6" s="1"/>
  <c r="CT56" i="6" l="1"/>
  <c r="CR56" i="6"/>
  <c r="CR54" i="6" s="1"/>
  <c r="CR57" i="6" s="1"/>
  <c r="CP56" i="6"/>
  <c r="CT55" i="6"/>
  <c r="CS55" i="6"/>
  <c r="CR55" i="6"/>
  <c r="CQ55" i="6"/>
  <c r="CQ54" i="6" s="1"/>
  <c r="CQ57" i="6" s="1"/>
  <c r="CP55" i="6"/>
  <c r="CT54" i="6"/>
  <c r="CT57" i="6" s="1"/>
  <c r="CP54" i="6"/>
  <c r="CP57" i="6" s="1"/>
  <c r="CT53" i="6"/>
  <c r="CS53" i="6"/>
  <c r="CS56" i="6" s="1"/>
  <c r="CR53" i="6"/>
  <c r="CQ53" i="6"/>
  <c r="CQ56" i="6" s="1"/>
  <c r="CP53" i="6"/>
  <c r="CT52" i="6"/>
  <c r="CS52" i="6"/>
  <c r="CR52" i="6"/>
  <c r="CQ52" i="6"/>
  <c r="CP52" i="6"/>
  <c r="CS51" i="6"/>
  <c r="CS34" i="6" s="1"/>
  <c r="CQ51" i="6"/>
  <c r="CQ32" i="6" s="1"/>
  <c r="CT50" i="6"/>
  <c r="CT51" i="6" s="1"/>
  <c r="CS50" i="6"/>
  <c r="CR50" i="6"/>
  <c r="CR51" i="6" s="1"/>
  <c r="CQ50" i="6"/>
  <c r="CP50" i="6"/>
  <c r="CP51" i="6" s="1"/>
  <c r="CT43" i="6"/>
  <c r="CS43" i="6"/>
  <c r="CR43" i="6"/>
  <c r="CQ43" i="6"/>
  <c r="CP43" i="6"/>
  <c r="CQ33" i="6"/>
  <c r="CS31" i="6"/>
  <c r="CQ31" i="6"/>
  <c r="CT30" i="6"/>
  <c r="CS30" i="6"/>
  <c r="CR30" i="6"/>
  <c r="CQ30" i="6"/>
  <c r="CP30" i="6"/>
  <c r="CQ29" i="6"/>
  <c r="CS27" i="6"/>
  <c r="CQ27" i="6"/>
  <c r="CT24" i="6"/>
  <c r="CT36" i="6" s="1"/>
  <c r="CS24" i="6"/>
  <c r="CS36" i="6" s="1"/>
  <c r="CR24" i="6"/>
  <c r="CR36" i="6" s="1"/>
  <c r="CQ24" i="6"/>
  <c r="CQ36" i="6" s="1"/>
  <c r="CP24" i="6"/>
  <c r="CP36" i="6" s="1"/>
  <c r="CS20" i="6"/>
  <c r="CQ20" i="6"/>
  <c r="CS18" i="6"/>
  <c r="CS17" i="6" s="1"/>
  <c r="CQ18" i="6"/>
  <c r="CQ19" i="6" s="1"/>
  <c r="CT14" i="6"/>
  <c r="CT20" i="6" s="1"/>
  <c r="CS14" i="6"/>
  <c r="CR14" i="6"/>
  <c r="CR18" i="6" s="1"/>
  <c r="CQ14" i="6"/>
  <c r="CQ17" i="6" s="1"/>
  <c r="CP14" i="6"/>
  <c r="CP20" i="6" s="1"/>
  <c r="CS10" i="6"/>
  <c r="CS11" i="6" s="1"/>
  <c r="CQ10" i="6"/>
  <c r="CQ11" i="6" s="1"/>
  <c r="CS8" i="6"/>
  <c r="CS9" i="6" s="1"/>
  <c r="CQ8" i="6"/>
  <c r="CQ9" i="6" s="1"/>
  <c r="CS6" i="6"/>
  <c r="CS7" i="6" s="1"/>
  <c r="CQ6" i="6"/>
  <c r="CQ7" i="6" s="1"/>
  <c r="CP33" i="6" l="1"/>
  <c r="CP29" i="6"/>
  <c r="CP32" i="6"/>
  <c r="CP26" i="6"/>
  <c r="CP25" i="6" s="1"/>
  <c r="CP28" i="6"/>
  <c r="CP31" i="6"/>
  <c r="CP27" i="6"/>
  <c r="CP34" i="6"/>
  <c r="CP35" i="6" s="1"/>
  <c r="CR22" i="6"/>
  <c r="CR19" i="6"/>
  <c r="CT33" i="6"/>
  <c r="CT29" i="6"/>
  <c r="CT32" i="6"/>
  <c r="CT28" i="6"/>
  <c r="CT31" i="6"/>
  <c r="CT27" i="6"/>
  <c r="CT34" i="6"/>
  <c r="CT26" i="6"/>
  <c r="CT25" i="6" s="1"/>
  <c r="CQ15" i="6"/>
  <c r="CQ13" i="6"/>
  <c r="CS21" i="6"/>
  <c r="CR31" i="6"/>
  <c r="CR27" i="6"/>
  <c r="CR34" i="6"/>
  <c r="CR35" i="6" s="1"/>
  <c r="CR26" i="6"/>
  <c r="CR25" i="6" s="1"/>
  <c r="CR28" i="6"/>
  <c r="CR33" i="6"/>
  <c r="CR29" i="6"/>
  <c r="CR32" i="6"/>
  <c r="CS54" i="6"/>
  <c r="CS57" i="6" s="1"/>
  <c r="CS22" i="6"/>
  <c r="CP8" i="6"/>
  <c r="CP9" i="6" s="1"/>
  <c r="CT8" i="6"/>
  <c r="CR10" i="6"/>
  <c r="CP13" i="6"/>
  <c r="CT13" i="6"/>
  <c r="CR15" i="6"/>
  <c r="CP18" i="6"/>
  <c r="CT18" i="6"/>
  <c r="CS19" i="6"/>
  <c r="CR20" i="6"/>
  <c r="CQ26" i="6"/>
  <c r="CQ25" i="6" s="1"/>
  <c r="CS28" i="6"/>
  <c r="CS32" i="6"/>
  <c r="CQ34" i="6"/>
  <c r="CQ35" i="6" s="1"/>
  <c r="CR17" i="6"/>
  <c r="CQ22" i="6"/>
  <c r="CQ21" i="6" s="1"/>
  <c r="CS33" i="6"/>
  <c r="CS35" i="6" s="1"/>
  <c r="CS29" i="6"/>
  <c r="CR8" i="6"/>
  <c r="CR9" i="6" s="1"/>
  <c r="CP10" i="6"/>
  <c r="CT10" i="6"/>
  <c r="CR13" i="6"/>
  <c r="CP15" i="6"/>
  <c r="CT15" i="6"/>
  <c r="CS26" i="6"/>
  <c r="CS25" i="6" s="1"/>
  <c r="CQ28" i="6"/>
  <c r="CT6" i="6" l="1"/>
  <c r="CT7" i="6" s="1"/>
  <c r="CT11" i="6"/>
  <c r="CP6" i="6"/>
  <c r="CP7" i="6" s="1"/>
  <c r="CP11" i="6"/>
  <c r="CT19" i="6"/>
  <c r="CT17" i="6"/>
  <c r="CT22" i="6"/>
  <c r="CT21" i="6" s="1"/>
  <c r="CR11" i="6"/>
  <c r="CR6" i="6"/>
  <c r="CR7" i="6" s="1"/>
  <c r="CS15" i="6"/>
  <c r="CS13" i="6"/>
  <c r="CT35" i="6"/>
  <c r="CP19" i="6"/>
  <c r="CP17" i="6"/>
  <c r="CP22" i="6"/>
  <c r="CP21" i="6" s="1"/>
  <c r="CR21" i="6"/>
  <c r="CT9" i="6"/>
  <c r="CO56" i="6" l="1"/>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CM22" i="6" l="1"/>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<sst xmlns="http://schemas.openxmlformats.org/spreadsheetml/2006/main" count="152" uniqueCount="67">
  <si>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</si>
  <si>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</si>
  <si>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</si>
  <si>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</si>
  <si>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</si>
  <si>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</si>
  <si>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</si>
  <si>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</si>
  <si>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</si>
  <si>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</si>
  <si>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</si>
  <si>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</si>
  <si>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</si>
  <si>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</si>
  <si>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</si>
  <si>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</si>
  <si>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</si>
  <si>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</si>
  <si>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</si>
  <si>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</si>
  <si>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</si>
  <si>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</si>
  <si>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</si>
  <si>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</si>
  <si>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</si>
  <si>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</si>
  <si>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</si>
  <si>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</si>
  <si>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</si>
  <si>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</si>
  <si>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</si>
  <si>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</si>
  <si>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</si>
  <si>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</si>
  <si>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</si>
  <si>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</si>
  <si>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</si>
  <si>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</si>
  <si>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</si>
  <si>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</si>
  <si>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</si>
  <si>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</si>
  <si>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</si>
  <si>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</si>
  <si>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</si>
  <si>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</si>
  <si>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</si>
  <si>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</si>
  <si>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</si>
  <si>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</si>
  <si>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</si>
  <si>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</si>
  <si>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</si>
  <si>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</si>
  <si>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</si>
  <si>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</si>
  <si>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</si>
  <si>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</si>
  <si>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</si>
  <si>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</si>
  <si>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</si>
  <si>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</si>
  <si>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</si>
  <si>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</si>
  <si>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</si>
  <si>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</si>
  <si>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 xml:space="preserve"> 
Updated for-Apr/24/2019 Nifty closed on a bear note at 11575 level .So today on upside first intra resistance is at 11620-24 .Next resistance are 11657-62,11697-02,11733-38,11788-92,11846-51, 11870-75,11900-05,11930-35,11969-74,12000-05 level.On downside first support is at 11531-26 next support are at 11494-90,11454-50,11420-15,11365-60,11341-36,11310-05,11278-73, 11244-40,11208-03,11170-65,11136-31,11108-03, 11069-65,11020-15,10983-78,10947-42,10933-28,10878-73,10830-25,10783-78,10734-29,10705-00,10656-51,10590-85,10547-42,10510-05 level. Market is in bull zone .So today for intraday on upside intra resistance are at 11624 and 11662 level and On downside be alert below 11526 and avoid all longs below 11490 level as selling may intensify below that level . Positional Support for NIFTY 11345 11231 11139 11009 10971 and positional Resistance for NIFTY is 11610 11673 11676 .
Intraday Resistance of NIFTY are 11620.3 : 11657.2 : 11737.9 : 11760.4
Intraday Support of NIFTY are 11531.6 : 11494.7 : 11415.1 : 11392.9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</si>
</sst>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6"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49" fontId="35" fillId="2" borderId="2" xfId="0" applyNumberFormat="1" applyFont="1" applyFill="1" applyBorder="1" applyAlignment="1">
      <alignment horizontal="center" vertical="center"/>
    </xf>
    <xf numFmtId="10" fontId="24" fillId="0" borderId="0" xfId="0" applyNumberFormat="1" applyFont="1" applyAlignment="1">
      <alignment horizontal="lef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topLeftCell="A23" zoomScale="110" zoomScaleNormal="110" workbookViewId="0">
      <selection activeCell="K41" sqref="K41"/>
    </sheetView>
  </sheetViews>
  <sheetFormatPr defaultColWidth="8.77734375" defaultRowHeight="14.55" customHeight="1" x14ac:dyDescent="0.3"/>
  <cols>
    <col min="1" max="4" width="8.77734375" style="1" customWidth="1"/>
    <col min="5" max="6" width="10.77734375" style="1" customWidth="1"/>
    <col min="7" max="8" width="10.77734375" style="91" customWidth="1"/>
    <col min="9" max="9" width="9" bestFit="1" customWidth="1"/>
    <col min="13" max="254" width="8.77734375" style="1" customWidth="1"/>
  </cols>
  <sheetData>
    <row r="1" spans="1:8" ht="14.55" customHeight="1" x14ac:dyDescent="0.3">
      <c r="A1" s="218"/>
      <c r="B1" s="219"/>
      <c r="C1" s="219"/>
      <c r="D1" s="219"/>
      <c r="E1" s="203" t="s">
        <v>65</v>
      </c>
      <c r="F1" s="2" t="s">
        <v>1</v>
      </c>
      <c r="G1" s="3">
        <v>43577</v>
      </c>
      <c r="H1" s="3">
        <v>43578</v>
      </c>
    </row>
    <row r="2" spans="1:8" ht="14.55" customHeight="1" x14ac:dyDescent="0.3">
      <c r="A2" s="4"/>
      <c r="B2" s="5"/>
      <c r="C2" s="5"/>
      <c r="D2" s="6" t="s">
        <v>2</v>
      </c>
      <c r="E2" s="7">
        <v>11630.35</v>
      </c>
      <c r="F2" s="7">
        <v>11856.15</v>
      </c>
      <c r="G2" s="7">
        <v>11727.05</v>
      </c>
      <c r="H2" s="7">
        <v>11645.95</v>
      </c>
    </row>
    <row r="3" spans="1:8" ht="14.55" customHeight="1" x14ac:dyDescent="0.3">
      <c r="A3" s="4"/>
      <c r="B3" s="8"/>
      <c r="C3" s="9"/>
      <c r="D3" s="6" t="s">
        <v>3</v>
      </c>
      <c r="E3" s="10">
        <v>10817</v>
      </c>
      <c r="F3" s="10">
        <v>11648.25</v>
      </c>
      <c r="G3" s="10">
        <v>11583.95</v>
      </c>
      <c r="H3" s="10">
        <v>11564.8</v>
      </c>
    </row>
    <row r="4" spans="1:8" ht="14.55" customHeight="1" x14ac:dyDescent="0.3">
      <c r="A4" s="4"/>
      <c r="B4" s="8"/>
      <c r="C4" s="9"/>
      <c r="D4" s="6" t="s">
        <v>4</v>
      </c>
      <c r="E4" s="11">
        <v>11623.9</v>
      </c>
      <c r="F4" s="11">
        <v>11752.8</v>
      </c>
      <c r="G4" s="11">
        <v>11594.45</v>
      </c>
      <c r="H4" s="11">
        <v>11575.95</v>
      </c>
    </row>
    <row r="5" spans="1:8" ht="14.55" customHeight="1" x14ac:dyDescent="0.3">
      <c r="A5" s="216" t="s">
        <v>5</v>
      </c>
      <c r="B5" s="217"/>
      <c r="C5" s="217"/>
      <c r="D5" s="217"/>
      <c r="E5" s="5"/>
      <c r="F5" s="5"/>
      <c r="G5" s="5"/>
      <c r="H5" s="5"/>
    </row>
    <row r="6" spans="1:8" ht="14.55" customHeight="1" x14ac:dyDescent="0.3">
      <c r="A6" s="12"/>
      <c r="B6" s="13"/>
      <c r="C6" s="13"/>
      <c r="D6" s="14" t="s">
        <v>6</v>
      </c>
      <c r="E6" s="15">
        <f>E10+E50</f>
        <v>12710.516666666668</v>
      </c>
      <c r="F6" s="15">
        <f>F10+F50</f>
        <v>12064.449999999999</v>
      </c>
      <c r="G6" s="15">
        <f>G10+G50</f>
        <v>11829.449999999997</v>
      </c>
      <c r="H6" s="15">
        <f>H10+H50</f>
        <v>11707.483333333334</v>
      </c>
    </row>
    <row r="7" spans="1:8" ht="14.55" hidden="1" customHeight="1" x14ac:dyDescent="0.3">
      <c r="A7" s="12"/>
      <c r="B7" s="13"/>
      <c r="C7" s="13"/>
      <c r="D7" s="14" t="s">
        <v>7</v>
      </c>
      <c r="E7" s="16">
        <f>(E6+E8)/2</f>
        <v>12440.475000000002</v>
      </c>
      <c r="F7" s="16">
        <f>(F6+F8)/2</f>
        <v>12012.375</v>
      </c>
      <c r="G7" s="16">
        <f>(G6+G8)/2</f>
        <v>11803.849999999999</v>
      </c>
      <c r="H7" s="16">
        <f>(H6+H8)/2</f>
        <v>11692.1</v>
      </c>
    </row>
    <row r="8" spans="1:8" ht="14.55" customHeight="1" x14ac:dyDescent="0.3">
      <c r="A8" s="12"/>
      <c r="B8" s="13"/>
      <c r="C8" s="13"/>
      <c r="D8" s="14" t="s">
        <v>8</v>
      </c>
      <c r="E8" s="17">
        <f>E14+E50</f>
        <v>12170.433333333334</v>
      </c>
      <c r="F8" s="17">
        <f>F14+F50</f>
        <v>11960.3</v>
      </c>
      <c r="G8" s="17">
        <f>G14+G50</f>
        <v>11778.249999999998</v>
      </c>
      <c r="H8" s="17">
        <f>H14+H50</f>
        <v>11676.716666666667</v>
      </c>
    </row>
    <row r="9" spans="1:8" ht="14.55" hidden="1" customHeight="1" x14ac:dyDescent="0.3">
      <c r="A9" s="12"/>
      <c r="B9" s="13"/>
      <c r="C9" s="13"/>
      <c r="D9" s="14" t="s">
        <v>9</v>
      </c>
      <c r="E9" s="16">
        <f>(E8+E10)/2</f>
        <v>12033.800000000001</v>
      </c>
      <c r="F9" s="16">
        <f>(F8+F10)/2</f>
        <v>11908.424999999999</v>
      </c>
      <c r="G9" s="16">
        <f>(G8+G10)/2</f>
        <v>11732.3</v>
      </c>
      <c r="H9" s="16">
        <f>(H8+H10)/2</f>
        <v>11651.525</v>
      </c>
    </row>
    <row r="10" spans="1:8" ht="14.55" customHeight="1" x14ac:dyDescent="0.3">
      <c r="A10" s="12"/>
      <c r="B10" s="13"/>
      <c r="C10" s="13"/>
      <c r="D10" s="14" t="s">
        <v>10</v>
      </c>
      <c r="E10" s="18">
        <f>(2*E14)-E3</f>
        <v>11897.166666666668</v>
      </c>
      <c r="F10" s="18">
        <f>(2*F14)-F3</f>
        <v>11856.55</v>
      </c>
      <c r="G10" s="18">
        <f>(2*G14)-G3</f>
        <v>11686.349999999999</v>
      </c>
      <c r="H10" s="18">
        <f>(2*H14)-H3</f>
        <v>11626.333333333332</v>
      </c>
    </row>
    <row r="11" spans="1:8" ht="14.55" hidden="1" customHeight="1" x14ac:dyDescent="0.3">
      <c r="A11" s="12"/>
      <c r="B11" s="13"/>
      <c r="C11" s="13"/>
      <c r="D11" s="14" t="s">
        <v>11</v>
      </c>
      <c r="E11" s="16">
        <f>(E10+E14)/2</f>
        <v>11627.125</v>
      </c>
      <c r="F11" s="16">
        <f>(F10+F14)/2</f>
        <v>11804.474999999999</v>
      </c>
      <c r="G11" s="16">
        <f>(G10+G14)/2</f>
        <v>11660.75</v>
      </c>
      <c r="H11" s="16">
        <f>(H10+H14)/2</f>
        <v>11610.949999999999</v>
      </c>
    </row>
    <row r="12" spans="1:8" ht="8.1" customHeight="1" x14ac:dyDescent="0.3">
      <c r="A12" s="12"/>
      <c r="B12" s="13"/>
      <c r="C12" s="13"/>
      <c r="D12" s="19"/>
      <c r="E12" s="11"/>
      <c r="F12" s="11"/>
      <c r="G12" s="11"/>
      <c r="H12" s="11"/>
    </row>
    <row r="13" spans="1:8" ht="14.55" customHeight="1" x14ac:dyDescent="0.3">
      <c r="A13" s="12"/>
      <c r="B13" s="13"/>
      <c r="C13" s="13"/>
      <c r="D13" s="14" t="s">
        <v>12</v>
      </c>
      <c r="E13" s="20">
        <f>E14+E57/2</f>
        <v>11490.491666666669</v>
      </c>
      <c r="F13" s="20">
        <f>F14+F57/2</f>
        <v>11752.599999999999</v>
      </c>
      <c r="G13" s="20">
        <f>G14+G57/2</f>
        <v>11655.5</v>
      </c>
      <c r="H13" s="20">
        <f>H14+H57/2</f>
        <v>11605.375</v>
      </c>
    </row>
    <row r="14" spans="1:8" ht="14.55" customHeight="1" x14ac:dyDescent="0.3">
      <c r="A14" s="12"/>
      <c r="B14" s="13"/>
      <c r="C14" s="13"/>
      <c r="D14" s="14" t="s">
        <v>13</v>
      </c>
      <c r="E14" s="11">
        <f>(E2+E3+E4)/3</f>
        <v>11357.083333333334</v>
      </c>
      <c r="F14" s="11">
        <f>(F2+F3+F4)/3</f>
        <v>11752.4</v>
      </c>
      <c r="G14" s="11">
        <f>(G2+G3+G4)/3</f>
        <v>11635.15</v>
      </c>
      <c r="H14" s="11">
        <f>(H2+H3+H4)/3</f>
        <v>11595.566666666666</v>
      </c>
    </row>
    <row r="15" spans="1:8" ht="14.55" customHeight="1" x14ac:dyDescent="0.3">
      <c r="A15" s="12"/>
      <c r="B15" s="13"/>
      <c r="C15" s="13"/>
      <c r="D15" s="14" t="s">
        <v>14</v>
      </c>
      <c r="E15" s="21">
        <f>E14-E57/2</f>
        <v>11223.674999999999</v>
      </c>
      <c r="F15" s="21">
        <f>F14-F57/2</f>
        <v>11752.2</v>
      </c>
      <c r="G15" s="21">
        <f>G14-G57/2</f>
        <v>11614.8</v>
      </c>
      <c r="H15" s="21">
        <f>H14-H57/2</f>
        <v>11585.758333333331</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(E14+E18)/2</f>
        <v>11220.45</v>
      </c>
      <c r="F17" s="16">
        <f>(F14+F18)/2</f>
        <v>11700.525</v>
      </c>
      <c r="G17" s="16">
        <f>(G14+G18)/2</f>
        <v>11589.2</v>
      </c>
      <c r="H17" s="16">
        <f>(H14+H18)/2</f>
        <v>11570.374999999998</v>
      </c>
    </row>
    <row r="18" spans="1:8" ht="14.55" customHeight="1" x14ac:dyDescent="0.3">
      <c r="A18" s="12"/>
      <c r="B18" s="13"/>
      <c r="C18" s="13"/>
      <c r="D18" s="14" t="s">
        <v>16</v>
      </c>
      <c r="E18" s="22">
        <f>2*E14-E2</f>
        <v>11083.816666666668</v>
      </c>
      <c r="F18" s="22">
        <f>2*F14-F2</f>
        <v>11648.65</v>
      </c>
      <c r="G18" s="22">
        <f>2*G14-G2</f>
        <v>11543.25</v>
      </c>
      <c r="H18" s="22">
        <f>2*H14-H2</f>
        <v>11545.183333333331</v>
      </c>
    </row>
    <row r="19" spans="1:8" ht="14.55" hidden="1" customHeight="1" x14ac:dyDescent="0.3">
      <c r="A19" s="12"/>
      <c r="B19" s="13"/>
      <c r="C19" s="13"/>
      <c r="D19" s="14" t="s">
        <v>17</v>
      </c>
      <c r="E19" s="16">
        <f>(E18+E20)/2</f>
        <v>10813.775000000001</v>
      </c>
      <c r="F19" s="16">
        <f>(F18+F20)/2</f>
        <v>11596.575000000001</v>
      </c>
      <c r="G19" s="16">
        <f>(G18+G20)/2</f>
        <v>11517.650000000001</v>
      </c>
      <c r="H19" s="16">
        <f>(H18+H20)/2</f>
        <v>11529.799999999997</v>
      </c>
    </row>
    <row r="20" spans="1:8" ht="14.55" customHeight="1" x14ac:dyDescent="0.3">
      <c r="A20" s="12"/>
      <c r="B20" s="13"/>
      <c r="C20" s="13"/>
      <c r="D20" s="14" t="s">
        <v>18</v>
      </c>
      <c r="E20" s="23">
        <f>E14-E50</f>
        <v>10543.733333333334</v>
      </c>
      <c r="F20" s="23">
        <f>F14-F50</f>
        <v>11544.5</v>
      </c>
      <c r="G20" s="23">
        <f>G14-G50</f>
        <v>11492.050000000001</v>
      </c>
      <c r="H20" s="23">
        <f>H14-H50</f>
        <v>11514.416666666664</v>
      </c>
    </row>
    <row r="21" spans="1:8" ht="14.55" hidden="1" customHeight="1" x14ac:dyDescent="0.3">
      <c r="A21" s="12"/>
      <c r="B21" s="13"/>
      <c r="C21" s="13"/>
      <c r="D21" s="14" t="s">
        <v>19</v>
      </c>
      <c r="E21" s="16">
        <f>(E20+E22)/2</f>
        <v>10407.1</v>
      </c>
      <c r="F21" s="16">
        <f>(F20+F22)/2</f>
        <v>11492.625</v>
      </c>
      <c r="G21" s="16">
        <f>(G20+G22)/2</f>
        <v>11446.100000000002</v>
      </c>
      <c r="H21" s="16">
        <f>(H20+H22)/2</f>
        <v>11489.224999999997</v>
      </c>
    </row>
    <row r="22" spans="1:8" ht="14.55" customHeight="1" x14ac:dyDescent="0.3">
      <c r="A22" s="12"/>
      <c r="B22" s="13"/>
      <c r="C22" s="13"/>
      <c r="D22" s="14" t="s">
        <v>20</v>
      </c>
      <c r="E22" s="24">
        <f>E18-E50</f>
        <v>10270.466666666667</v>
      </c>
      <c r="F22" s="24">
        <f>F18-F50</f>
        <v>11440.75</v>
      </c>
      <c r="G22" s="24">
        <f>G18-G50</f>
        <v>11400.150000000001</v>
      </c>
      <c r="H22" s="24">
        <f>H18-H50</f>
        <v>11464.033333333329</v>
      </c>
    </row>
    <row r="23" spans="1:8" ht="14.55" customHeight="1" x14ac:dyDescent="0.3">
      <c r="A23" s="216" t="s">
        <v>21</v>
      </c>
      <c r="B23" s="217"/>
      <c r="C23" s="217"/>
      <c r="D23" s="217"/>
      <c r="E23" s="25"/>
      <c r="F23" s="25"/>
      <c r="G23" s="25"/>
      <c r="H23" s="25"/>
    </row>
    <row r="24" spans="1:8" ht="14.55" customHeight="1" x14ac:dyDescent="0.3">
      <c r="A24" s="12"/>
      <c r="B24" s="13"/>
      <c r="C24" s="13"/>
      <c r="D24" s="14" t="s">
        <v>22</v>
      </c>
      <c r="E24" s="17">
        <f>(E2/E3)*E4</f>
        <v>12497.922285753906</v>
      </c>
      <c r="F24" s="17">
        <f>(F2/F3)*F4</f>
        <v>11962.566026656363</v>
      </c>
      <c r="G24" s="17">
        <f>(G2/G3)*G4</f>
        <v>11737.679709641356</v>
      </c>
      <c r="H24" s="17">
        <f>(H2/H3)*H4</f>
        <v>11657.178239355635</v>
      </c>
    </row>
    <row r="25" spans="1:8" ht="14.55" hidden="1" customHeight="1" x14ac:dyDescent="0.3">
      <c r="A25" s="12"/>
      <c r="B25" s="13"/>
      <c r="C25" s="13"/>
      <c r="D25" s="14" t="s">
        <v>23</v>
      </c>
      <c r="E25" s="16">
        <f>E26+1.168*(E26-E27)</f>
        <v>12332.490520000001</v>
      </c>
      <c r="F25" s="16">
        <f>F26+1.168*(F26-F27)</f>
        <v>11933.922479999997</v>
      </c>
      <c r="G25" s="16">
        <f>G26+1.168*(G26-G27)</f>
        <v>11719.118720000002</v>
      </c>
      <c r="H25" s="16">
        <f>H26+1.168*(H26-H27)</f>
        <v>11646.647880000004</v>
      </c>
    </row>
    <row r="26" spans="1:8" ht="14.55" customHeight="1" x14ac:dyDescent="0.3">
      <c r="A26" s="12"/>
      <c r="B26" s="13"/>
      <c r="C26" s="13"/>
      <c r="D26" s="14" t="s">
        <v>24</v>
      </c>
      <c r="E26" s="18">
        <f>E4+E51/2</f>
        <v>12071.2425</v>
      </c>
      <c r="F26" s="18">
        <f>F4+F51/2</f>
        <v>11867.144999999999</v>
      </c>
      <c r="G26" s="18">
        <f>G4+G51/2</f>
        <v>11673.155000000001</v>
      </c>
      <c r="H26" s="18">
        <f>H4+H51/2</f>
        <v>11620.582500000002</v>
      </c>
    </row>
    <row r="27" spans="1:8" ht="14.55" customHeight="1" x14ac:dyDescent="0.3">
      <c r="A27" s="12"/>
      <c r="B27" s="13"/>
      <c r="C27" s="13"/>
      <c r="D27" s="14" t="s">
        <v>25</v>
      </c>
      <c r="E27" s="7">
        <f>E4+E51/4</f>
        <v>11847.571249999999</v>
      </c>
      <c r="F27" s="7">
        <f>F4+F51/4</f>
        <v>11809.9725</v>
      </c>
      <c r="G27" s="7">
        <f>G4+G51/4</f>
        <v>11633.8025</v>
      </c>
      <c r="H27" s="7">
        <f>H4+H51/4</f>
        <v>11598.266250000001</v>
      </c>
    </row>
    <row r="28" spans="1:8" ht="14.55" hidden="1" customHeight="1" x14ac:dyDescent="0.3">
      <c r="A28" s="12"/>
      <c r="B28" s="13"/>
      <c r="C28" s="13"/>
      <c r="D28" s="14" t="s">
        <v>26</v>
      </c>
      <c r="E28" s="16">
        <f>E4+E51/6</f>
        <v>11773.014166666666</v>
      </c>
      <c r="F28" s="16">
        <f>F4+F51/6</f>
        <v>11790.914999999999</v>
      </c>
      <c r="G28" s="16">
        <f>G4+G51/6</f>
        <v>11620.685000000001</v>
      </c>
      <c r="H28" s="16">
        <f>H4+H51/6</f>
        <v>11590.827500000001</v>
      </c>
    </row>
    <row r="29" spans="1:8" ht="14.55" hidden="1" customHeight="1" x14ac:dyDescent="0.3">
      <c r="A29" s="12"/>
      <c r="B29" s="13"/>
      <c r="C29" s="13"/>
      <c r="D29" s="14" t="s">
        <v>27</v>
      </c>
      <c r="E29" s="16">
        <f>E4+E51/12</f>
        <v>11698.457083333333</v>
      </c>
      <c r="F29" s="16">
        <f>F4+F51/12</f>
        <v>11771.8575</v>
      </c>
      <c r="G29" s="16">
        <f>G4+G51/12</f>
        <v>11607.567500000001</v>
      </c>
      <c r="H29" s="16">
        <f>H4+H51/12</f>
        <v>11583.38875</v>
      </c>
    </row>
    <row r="30" spans="1:8" ht="14.55" customHeight="1" x14ac:dyDescent="0.3">
      <c r="A30" s="12"/>
      <c r="B30" s="13"/>
      <c r="C30" s="13"/>
      <c r="D30" s="14" t="s">
        <v>4</v>
      </c>
      <c r="E30" s="11">
        <f>E4</f>
        <v>11623.9</v>
      </c>
      <c r="F30" s="11">
        <f>F4</f>
        <v>11752.8</v>
      </c>
      <c r="G30" s="11">
        <f>G4</f>
        <v>11594.45</v>
      </c>
      <c r="H30" s="11">
        <f>H4</f>
        <v>11575.95</v>
      </c>
    </row>
    <row r="31" spans="1:8" ht="14.55" hidden="1" customHeight="1" x14ac:dyDescent="0.3">
      <c r="A31" s="12"/>
      <c r="B31" s="13"/>
      <c r="C31" s="13"/>
      <c r="D31" s="14" t="s">
        <v>28</v>
      </c>
      <c r="E31" s="16">
        <f>E4-E51/12</f>
        <v>11549.342916666666</v>
      </c>
      <c r="F31" s="16">
        <f>F4-F51/12</f>
        <v>11733.742499999998</v>
      </c>
      <c r="G31" s="16">
        <f>G4-G51/12</f>
        <v>11581.3325</v>
      </c>
      <c r="H31" s="16">
        <f>H4-H51/12</f>
        <v>11568.511250000001</v>
      </c>
    </row>
    <row r="32" spans="1:8" ht="14.55" hidden="1" customHeight="1" x14ac:dyDescent="0.3">
      <c r="A32" s="12"/>
      <c r="B32" s="13"/>
      <c r="C32" s="13"/>
      <c r="D32" s="14" t="s">
        <v>29</v>
      </c>
      <c r="E32" s="16">
        <f>E4-E51/6</f>
        <v>11474.785833333333</v>
      </c>
      <c r="F32" s="16">
        <f>F4-F51/6</f>
        <v>11714.684999999999</v>
      </c>
      <c r="G32" s="16">
        <f>G4-G51/6</f>
        <v>11568.215</v>
      </c>
      <c r="H32" s="16">
        <f>H4-H51/6</f>
        <v>11561.0725</v>
      </c>
    </row>
    <row r="33" spans="1:13" ht="14.55" customHeight="1" x14ac:dyDescent="0.3">
      <c r="A33" s="12"/>
      <c r="B33" s="13"/>
      <c r="C33" s="13"/>
      <c r="D33" s="14" t="s">
        <v>30</v>
      </c>
      <c r="E33" s="10">
        <f>E4-E51/4</f>
        <v>11400.22875</v>
      </c>
      <c r="F33" s="10">
        <f>F4-F51/4</f>
        <v>11695.627499999999</v>
      </c>
      <c r="G33" s="10">
        <f>G4-G51/4</f>
        <v>11555.097500000002</v>
      </c>
      <c r="H33" s="10">
        <f>H4-H51/4</f>
        <v>11553.633750000001</v>
      </c>
    </row>
    <row r="34" spans="1:13" ht="14.55" customHeight="1" x14ac:dyDescent="0.3">
      <c r="A34" s="12"/>
      <c r="B34" s="13"/>
      <c r="C34" s="13"/>
      <c r="D34" s="14" t="s">
        <v>31</v>
      </c>
      <c r="E34" s="22">
        <f>E4-E51/2</f>
        <v>11176.557499999999</v>
      </c>
      <c r="F34" s="22">
        <f>F4-F51/2</f>
        <v>11638.455</v>
      </c>
      <c r="G34" s="22">
        <f>G4-G51/2</f>
        <v>11515.745000000001</v>
      </c>
      <c r="H34" s="22">
        <f>H4-H51/2</f>
        <v>11531.317499999999</v>
      </c>
      <c r="M34" s="97"/>
    </row>
    <row r="35" spans="1:13" ht="14.55" hidden="1" customHeight="1" x14ac:dyDescent="0.3">
      <c r="A35" s="12"/>
      <c r="B35" s="13"/>
      <c r="C35" s="13"/>
      <c r="D35" s="14" t="s">
        <v>32</v>
      </c>
      <c r="E35" s="16">
        <f>E34-1.168*(E33-E34)</f>
        <v>10915.309479999998</v>
      </c>
      <c r="F35" s="16">
        <f>F34-1.168*(F33-F34)</f>
        <v>11571.677520000001</v>
      </c>
      <c r="G35" s="16">
        <f>G34-1.168*(G33-G34)</f>
        <v>11469.781279999999</v>
      </c>
      <c r="H35" s="16">
        <f>H34-1.168*(H33-H34)</f>
        <v>11505.252119999997</v>
      </c>
    </row>
    <row r="36" spans="1:13" ht="14.55" customHeight="1" x14ac:dyDescent="0.3">
      <c r="A36" s="12"/>
      <c r="B36" s="13"/>
      <c r="C36" s="13"/>
      <c r="D36" s="14" t="s">
        <v>33</v>
      </c>
      <c r="E36" s="23">
        <f>E4-(E24-E4)</f>
        <v>10749.877714246093</v>
      </c>
      <c r="F36" s="23">
        <f>F4-(F24-F4)</f>
        <v>11543.033973343636</v>
      </c>
      <c r="G36" s="23">
        <f>G4-(G24-G4)</f>
        <v>11451.220290358646</v>
      </c>
      <c r="H36" s="23">
        <f>H4-(H24-H4)</f>
        <v>11494.721760644366</v>
      </c>
      <c r="M36" s="97"/>
    </row>
    <row r="37" spans="1:13" ht="14.55" customHeight="1" x14ac:dyDescent="0.3">
      <c r="A37" s="216" t="s">
        <v>34</v>
      </c>
      <c r="B37" s="217"/>
      <c r="C37" s="217"/>
      <c r="D37" s="217"/>
      <c r="E37" s="26" t="s">
        <v>35</v>
      </c>
      <c r="F37" s="9"/>
      <c r="G37" s="9"/>
      <c r="H37" s="9"/>
    </row>
    <row r="38" spans="1:13" ht="14.55" customHeight="1" x14ac:dyDescent="0.3">
      <c r="A38" s="30"/>
      <c r="B38" s="19"/>
      <c r="C38" s="19"/>
      <c r="D38" s="14" t="s">
        <v>36</v>
      </c>
      <c r="E38" s="15"/>
      <c r="F38" s="15"/>
      <c r="G38" s="15"/>
      <c r="H38" s="15"/>
      <c r="I38" s="204"/>
    </row>
    <row r="39" spans="1:13" ht="14.55" customHeight="1" x14ac:dyDescent="0.3">
      <c r="A39" s="30"/>
      <c r="B39" s="19"/>
      <c r="C39" s="19"/>
      <c r="D39" s="14" t="s">
        <v>37</v>
      </c>
      <c r="E39" s="17"/>
      <c r="F39" s="17"/>
      <c r="G39" s="17"/>
      <c r="H39" s="17"/>
      <c r="I39" s="204"/>
      <c r="M39" s="93"/>
    </row>
    <row r="40" spans="1:13" ht="14.55" customHeight="1" x14ac:dyDescent="0.3">
      <c r="A40" s="12"/>
      <c r="B40" s="19"/>
      <c r="C40" s="13"/>
      <c r="D40" s="14" t="s">
        <v>38</v>
      </c>
      <c r="E40" s="18"/>
      <c r="F40" s="18"/>
      <c r="G40" s="18"/>
      <c r="H40" s="18">
        <v>11662.4869</v>
      </c>
      <c r="I40" s="204"/>
      <c r="L40" s="1"/>
    </row>
    <row r="41" spans="1:13" ht="14.55" customHeight="1" x14ac:dyDescent="0.3">
      <c r="A41" s="12"/>
      <c r="B41" s="13"/>
      <c r="C41" s="13"/>
      <c r="D41" s="14" t="s">
        <v>39</v>
      </c>
      <c r="E41" s="7"/>
      <c r="F41" s="7"/>
      <c r="G41" s="7">
        <v>11663.3487</v>
      </c>
      <c r="H41" s="80">
        <v>11645</v>
      </c>
      <c r="I41" s="204"/>
      <c r="L41" s="1"/>
    </row>
    <row r="42" spans="1:13" ht="14.55" customHeight="1" x14ac:dyDescent="0.3">
      <c r="A42" s="12"/>
      <c r="B42" s="13"/>
      <c r="C42" s="13"/>
      <c r="D42" s="181" t="s">
        <v>64</v>
      </c>
      <c r="E42" s="20"/>
      <c r="F42" s="20"/>
      <c r="G42" s="20">
        <v>11633.0026</v>
      </c>
      <c r="H42" s="215">
        <v>11601.1811</v>
      </c>
      <c r="I42" s="204"/>
      <c r="M42" s="91"/>
    </row>
    <row r="43" spans="1:13" ht="14.55" customHeight="1" x14ac:dyDescent="0.3">
      <c r="A43" s="12"/>
      <c r="B43" s="13"/>
      <c r="C43" s="13"/>
      <c r="D43" s="14" t="s">
        <v>4</v>
      </c>
      <c r="E43" s="11">
        <f>E4</f>
        <v>11623.9</v>
      </c>
      <c r="F43" s="11">
        <f>F4</f>
        <v>11752.8</v>
      </c>
      <c r="G43" s="11">
        <f>G4</f>
        <v>11594.45</v>
      </c>
      <c r="H43" s="11">
        <f>H4</f>
        <v>11575.95</v>
      </c>
      <c r="I43" s="202"/>
    </row>
    <row r="44" spans="1:13" ht="14.55" customHeight="1" x14ac:dyDescent="0.3">
      <c r="A44" s="12"/>
      <c r="B44" s="13"/>
      <c r="C44" s="13"/>
      <c r="D44" s="14" t="s">
        <v>40</v>
      </c>
      <c r="E44" s="21"/>
      <c r="F44" s="21"/>
      <c r="G44" s="21"/>
      <c r="H44" s="21">
        <v>11541.175799999999</v>
      </c>
      <c r="I44" s="97"/>
    </row>
    <row r="45" spans="1:13" ht="14.55" customHeight="1" x14ac:dyDescent="0.3">
      <c r="A45" s="12"/>
      <c r="B45" s="13"/>
      <c r="C45" s="13"/>
      <c r="D45" s="14" t="s">
        <v>41</v>
      </c>
      <c r="E45" s="10"/>
      <c r="F45" s="10"/>
      <c r="G45" s="10"/>
      <c r="H45" s="10">
        <v>11476.724200000001</v>
      </c>
      <c r="I45" s="97"/>
      <c r="K45" s="94"/>
      <c r="M45" s="91"/>
    </row>
    <row r="46" spans="1:13" ht="14.55" customHeight="1" x14ac:dyDescent="0.3">
      <c r="A46" s="12"/>
      <c r="B46" s="13"/>
      <c r="C46" s="13"/>
      <c r="D46" s="14" t="s">
        <v>42</v>
      </c>
      <c r="E46" s="22"/>
      <c r="F46" s="22"/>
      <c r="G46" s="22"/>
      <c r="H46" s="22"/>
      <c r="I46" s="97"/>
      <c r="M46" s="91"/>
    </row>
    <row r="47" spans="1:13" ht="14.55" customHeight="1" x14ac:dyDescent="0.3">
      <c r="A47" s="12"/>
      <c r="B47" s="13"/>
      <c r="C47" s="13"/>
      <c r="D47" s="14" t="s">
        <v>43</v>
      </c>
      <c r="E47" s="23"/>
      <c r="F47" s="23"/>
      <c r="G47" s="23"/>
      <c r="H47" s="23"/>
      <c r="I47" s="94"/>
    </row>
    <row r="48" spans="1:13" ht="14.55" customHeight="1" x14ac:dyDescent="0.3">
      <c r="A48" s="12"/>
      <c r="B48" s="13"/>
      <c r="C48" s="13"/>
      <c r="D48" s="14" t="s">
        <v>44</v>
      </c>
      <c r="E48" s="24"/>
      <c r="F48" s="24"/>
      <c r="G48" s="24"/>
      <c r="H48" s="24"/>
      <c r="I48" s="97"/>
    </row>
    <row r="49" spans="1:9" ht="14.55" customHeight="1" x14ac:dyDescent="0.3">
      <c r="A49" s="216" t="s">
        <v>45</v>
      </c>
      <c r="B49" s="217"/>
      <c r="C49" s="217"/>
      <c r="D49" s="217"/>
      <c r="E49" s="25"/>
      <c r="F49" s="25"/>
      <c r="G49" s="25"/>
      <c r="H49" s="25"/>
      <c r="I49" s="94"/>
    </row>
    <row r="50" spans="1:9" ht="14.55" customHeight="1" x14ac:dyDescent="0.3">
      <c r="A50" s="12"/>
      <c r="B50" s="13"/>
      <c r="C50" s="13"/>
      <c r="D50" s="14" t="s">
        <v>46</v>
      </c>
      <c r="E50" s="16">
        <f>ABS(E2-E3)</f>
        <v>813.35000000000036</v>
      </c>
      <c r="F50" s="16">
        <f>ABS(F2-F3)</f>
        <v>207.89999999999964</v>
      </c>
      <c r="G50" s="16">
        <f>ABS(G2-G3)</f>
        <v>143.09999999999854</v>
      </c>
      <c r="H50" s="16">
        <f>ABS(H2-H3)</f>
        <v>81.150000000001455</v>
      </c>
    </row>
    <row r="51" spans="1:9" ht="14.55" customHeight="1" x14ac:dyDescent="0.3">
      <c r="A51" s="12"/>
      <c r="B51" s="13"/>
      <c r="C51" s="13"/>
      <c r="D51" s="14" t="s">
        <v>47</v>
      </c>
      <c r="E51" s="16">
        <f>E50*1.1</f>
        <v>894.68500000000051</v>
      </c>
      <c r="F51" s="16">
        <f>F50*1.1</f>
        <v>228.68999999999963</v>
      </c>
      <c r="G51" s="16">
        <f>G50*1.1</f>
        <v>157.4099999999984</v>
      </c>
      <c r="H51" s="16">
        <f>H50*1.1</f>
        <v>89.265000000001606</v>
      </c>
    </row>
    <row r="52" spans="1:9" ht="14.55" customHeight="1" x14ac:dyDescent="0.3">
      <c r="A52" s="12"/>
      <c r="B52" s="13"/>
      <c r="C52" s="13"/>
      <c r="D52" s="14" t="s">
        <v>48</v>
      </c>
      <c r="E52" s="16">
        <f>(E2+E3)</f>
        <v>22447.35</v>
      </c>
      <c r="F52" s="16">
        <f>(F2+F3)</f>
        <v>23504.400000000001</v>
      </c>
      <c r="G52" s="16">
        <f>(G2+G3)</f>
        <v>23311</v>
      </c>
      <c r="H52" s="16">
        <f>(H2+H3)</f>
        <v>23210.75</v>
      </c>
    </row>
    <row r="53" spans="1:9" ht="14.55" customHeight="1" x14ac:dyDescent="0.3">
      <c r="A53" s="12"/>
      <c r="B53" s="13"/>
      <c r="C53" s="13"/>
      <c r="D53" s="14" t="s">
        <v>49</v>
      </c>
      <c r="E53" s="16">
        <f>(E2+E3)/2</f>
        <v>11223.674999999999</v>
      </c>
      <c r="F53" s="16">
        <f>(F2+F3)/2</f>
        <v>11752.2</v>
      </c>
      <c r="G53" s="16">
        <f>(G2+G3)/2</f>
        <v>11655.5</v>
      </c>
      <c r="H53" s="16">
        <f>(H2+H3)/2</f>
        <v>11605.375</v>
      </c>
    </row>
    <row r="54" spans="1:9" ht="14.55" customHeight="1" x14ac:dyDescent="0.3">
      <c r="A54" s="12"/>
      <c r="B54" s="13"/>
      <c r="C54" s="13"/>
      <c r="D54" s="14" t="s">
        <v>12</v>
      </c>
      <c r="E54" s="16">
        <f>E55-E56+E55</f>
        <v>11490.491666666669</v>
      </c>
      <c r="F54" s="16">
        <f>F55-F56+F55</f>
        <v>11752.599999999999</v>
      </c>
      <c r="G54" s="16">
        <f>G55-G56+G55</f>
        <v>11614.8</v>
      </c>
      <c r="H54" s="16">
        <f>H55-H56+H55</f>
        <v>11585.758333333331</v>
      </c>
    </row>
    <row r="55" spans="1:9" ht="14.55" customHeight="1" x14ac:dyDescent="0.3">
      <c r="A55" s="12"/>
      <c r="B55" s="13"/>
      <c r="C55" s="13"/>
      <c r="D55" s="14" t="s">
        <v>50</v>
      </c>
      <c r="E55" s="16">
        <f>(E2+E3+E4)/3</f>
        <v>11357.083333333334</v>
      </c>
      <c r="F55" s="16">
        <f>(F2+F3+F4)/3</f>
        <v>11752.4</v>
      </c>
      <c r="G55" s="16">
        <f>(G2+G3+G4)/3</f>
        <v>11635.15</v>
      </c>
      <c r="H55" s="16">
        <f>(H2+H3+H4)/3</f>
        <v>11595.566666666666</v>
      </c>
    </row>
    <row r="56" spans="1:9" ht="14.55" customHeight="1" x14ac:dyDescent="0.3">
      <c r="A56" s="12"/>
      <c r="B56" s="13"/>
      <c r="C56" s="13"/>
      <c r="D56" s="14" t="s">
        <v>14</v>
      </c>
      <c r="E56" s="16">
        <f>E53</f>
        <v>11223.674999999999</v>
      </c>
      <c r="F56" s="16">
        <f>F53</f>
        <v>11752.2</v>
      </c>
      <c r="G56" s="16">
        <f>G53</f>
        <v>11655.5</v>
      </c>
      <c r="H56" s="16">
        <f>H53</f>
        <v>11605.375</v>
      </c>
    </row>
    <row r="57" spans="1:9" ht="14.55" customHeight="1" x14ac:dyDescent="0.3">
      <c r="A57" s="12"/>
      <c r="B57" s="13"/>
      <c r="C57" s="13"/>
      <c r="D57" s="14" t="s">
        <v>51</v>
      </c>
      <c r="E57" s="31">
        <f>(E54-E56)</f>
        <v>266.81666666666933</v>
      </c>
      <c r="F57" s="31">
        <f>ABS(F54-F56)</f>
        <v>0.39999999999781721</v>
      </c>
      <c r="G57" s="31">
        <f>ABS(G54-G56)</f>
        <v>40.700000000000728</v>
      </c>
      <c r="H57" s="31">
        <f>ABS(H54-H56)</f>
        <v>19.616666666668607</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showGridLines="0" topLeftCell="A4" zoomScaleNormal="100" workbookViewId="0">
      <selection activeCell="T17" sqref="T17"/>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19" width="5.77734375" style="102" customWidth="1"/>
    <col min="20" max="20" width="12.77734375" style="102" customWidth="1"/>
    <col min="21" max="256" width="8.77734375" style="102" customWidth="1"/>
    <col min="257" max="16384" width="8.77734375" style="94"/>
  </cols>
  <sheetData>
    <row r="1" spans="1:21" ht="14.55" customHeight="1" x14ac:dyDescent="0.3">
      <c r="A1" s="171"/>
      <c r="B1" s="182"/>
      <c r="C1" s="171"/>
      <c r="D1" s="182"/>
      <c r="E1" s="171"/>
      <c r="F1" s="182"/>
      <c r="G1" s="182"/>
      <c r="H1" s="182"/>
      <c r="I1" s="171"/>
      <c r="J1" s="182"/>
      <c r="K1" s="171"/>
      <c r="L1" s="182"/>
      <c r="M1" s="182"/>
      <c r="N1" s="182"/>
      <c r="O1" s="171"/>
      <c r="P1" s="182"/>
      <c r="Q1" s="171"/>
      <c r="R1" s="182"/>
      <c r="S1" s="182"/>
      <c r="T1" s="182"/>
    </row>
    <row r="2" spans="1:21" ht="23.55" customHeight="1" x14ac:dyDescent="0.4">
      <c r="A2" s="183" t="s">
        <v>63</v>
      </c>
      <c r="B2" s="184"/>
      <c r="C2" s="184"/>
      <c r="D2" s="184"/>
      <c r="E2" s="184"/>
      <c r="F2" s="184"/>
      <c r="G2" s="184"/>
      <c r="H2" s="184"/>
      <c r="I2" s="184"/>
      <c r="J2" s="184"/>
      <c r="K2" s="184"/>
      <c r="L2" s="184"/>
      <c r="M2" s="184"/>
      <c r="N2" s="184"/>
      <c r="O2" s="184"/>
      <c r="P2" s="184"/>
      <c r="Q2" s="184"/>
      <c r="R2" s="184"/>
      <c r="S2" s="184"/>
      <c r="T2" s="184"/>
    </row>
    <row r="3" spans="1:21" ht="14.55" customHeight="1" x14ac:dyDescent="0.3">
      <c r="A3" s="171"/>
      <c r="B3" s="182"/>
      <c r="C3" s="171"/>
      <c r="D3" s="182"/>
      <c r="E3" s="171"/>
      <c r="F3" s="182"/>
      <c r="G3" s="182"/>
      <c r="H3" s="182"/>
      <c r="I3" s="171"/>
      <c r="J3" s="182"/>
      <c r="K3" s="171"/>
      <c r="L3" s="182"/>
      <c r="M3" s="182"/>
      <c r="N3" s="182"/>
      <c r="O3" s="171"/>
      <c r="P3" s="182"/>
      <c r="Q3" s="171"/>
      <c r="R3" s="182"/>
      <c r="S3" s="182"/>
      <c r="T3" s="182"/>
    </row>
    <row r="4" spans="1:21" ht="14.55" customHeight="1" x14ac:dyDescent="0.3">
      <c r="A4" s="171"/>
      <c r="B4" s="206" t="s">
        <v>52</v>
      </c>
      <c r="C4" s="207"/>
      <c r="D4" s="185" t="s">
        <v>53</v>
      </c>
      <c r="E4" s="207"/>
      <c r="F4" s="186" t="s">
        <v>54</v>
      </c>
      <c r="G4" s="186"/>
      <c r="H4" s="206" t="s">
        <v>52</v>
      </c>
      <c r="I4" s="207"/>
      <c r="J4" s="185" t="s">
        <v>53</v>
      </c>
      <c r="K4" s="207"/>
      <c r="L4" s="186" t="s">
        <v>54</v>
      </c>
      <c r="M4" s="186"/>
      <c r="N4" s="206" t="s">
        <v>52</v>
      </c>
      <c r="O4" s="207"/>
      <c r="P4" s="185" t="s">
        <v>53</v>
      </c>
      <c r="Q4" s="207"/>
      <c r="R4" s="186" t="s">
        <v>54</v>
      </c>
      <c r="S4" s="186"/>
      <c r="T4" s="206" t="s">
        <v>52</v>
      </c>
    </row>
    <row r="5" spans="1:21" ht="15" customHeight="1" thickBot="1" x14ac:dyDescent="0.35">
      <c r="A5" s="171"/>
      <c r="B5" s="182"/>
      <c r="C5" s="171"/>
      <c r="D5" s="182"/>
      <c r="E5" s="171"/>
      <c r="F5" s="182"/>
      <c r="G5" s="182"/>
      <c r="H5" s="182"/>
      <c r="I5" s="171"/>
      <c r="J5" s="182"/>
      <c r="K5" s="171"/>
      <c r="L5" s="182"/>
      <c r="M5" s="182"/>
      <c r="N5" s="182"/>
      <c r="O5" s="171"/>
      <c r="P5" s="182"/>
      <c r="Q5" s="171"/>
      <c r="R5" s="182"/>
      <c r="S5" s="182"/>
      <c r="T5" s="182"/>
    </row>
    <row r="6" spans="1:21" ht="15" customHeight="1" thickBot="1" x14ac:dyDescent="0.35">
      <c r="A6" s="187" t="s">
        <v>55</v>
      </c>
      <c r="B6" s="188">
        <v>6825</v>
      </c>
      <c r="C6" s="100"/>
      <c r="D6" s="189">
        <v>10004.799999999999</v>
      </c>
      <c r="E6" s="98"/>
      <c r="F6" s="190">
        <v>10585.65</v>
      </c>
      <c r="G6" s="99"/>
      <c r="H6" s="188">
        <v>11311.6</v>
      </c>
      <c r="I6" s="100"/>
      <c r="J6" s="189">
        <v>11549.1</v>
      </c>
      <c r="K6" s="98"/>
      <c r="L6" s="189">
        <v>11761</v>
      </c>
      <c r="M6" s="99"/>
      <c r="N6" s="188">
        <v>11856.15</v>
      </c>
      <c r="O6" s="100"/>
      <c r="P6" s="189">
        <v>11642</v>
      </c>
      <c r="Q6" s="98"/>
      <c r="R6" s="190">
        <v>11585.35</v>
      </c>
      <c r="S6" s="99"/>
      <c r="T6" s="188">
        <v>11791</v>
      </c>
    </row>
    <row r="7" spans="1:21" ht="14.55" customHeight="1" x14ac:dyDescent="0.3">
      <c r="A7" s="171"/>
      <c r="B7" s="191"/>
      <c r="C7" s="171"/>
      <c r="D7" s="192"/>
      <c r="E7" s="171"/>
      <c r="F7" s="193"/>
      <c r="G7" s="182"/>
      <c r="H7" s="191"/>
      <c r="I7" s="171"/>
      <c r="J7" s="192"/>
      <c r="K7" s="171"/>
      <c r="L7" s="193"/>
      <c r="M7" s="182"/>
      <c r="N7" s="191"/>
      <c r="O7" s="171"/>
      <c r="P7" s="192"/>
      <c r="Q7" s="171"/>
      <c r="R7" s="193"/>
      <c r="S7" s="182"/>
      <c r="T7" s="191"/>
    </row>
    <row r="8" spans="1:21" ht="15" customHeight="1" thickBot="1" x14ac:dyDescent="0.35">
      <c r="A8" s="171"/>
      <c r="B8" s="194"/>
      <c r="C8" s="171"/>
      <c r="D8" s="195"/>
      <c r="E8" s="171"/>
      <c r="F8" s="196"/>
      <c r="G8" s="182"/>
      <c r="H8" s="194"/>
      <c r="I8" s="171"/>
      <c r="J8" s="195"/>
      <c r="K8" s="171"/>
      <c r="L8" s="196"/>
      <c r="M8" s="182"/>
      <c r="N8" s="194"/>
      <c r="O8" s="171"/>
      <c r="P8" s="195"/>
      <c r="Q8" s="171"/>
      <c r="R8" s="196"/>
      <c r="S8" s="182"/>
      <c r="T8" s="194"/>
    </row>
    <row r="9" spans="1:21" ht="15" customHeight="1" thickBot="1" x14ac:dyDescent="0.35">
      <c r="A9" s="187" t="s">
        <v>56</v>
      </c>
      <c r="B9" s="188">
        <v>11171</v>
      </c>
      <c r="C9" s="100"/>
      <c r="D9" s="189">
        <v>10984.75</v>
      </c>
      <c r="E9" s="98"/>
      <c r="F9" s="190">
        <v>11572.8</v>
      </c>
      <c r="G9" s="99"/>
      <c r="H9" s="188">
        <v>11761</v>
      </c>
      <c r="I9" s="100"/>
      <c r="J9" s="189">
        <v>11683.9</v>
      </c>
      <c r="K9" s="98"/>
      <c r="L9" s="190">
        <v>11549.1</v>
      </c>
      <c r="M9" s="99"/>
      <c r="N9" s="188">
        <v>11583.05</v>
      </c>
      <c r="O9" s="100"/>
      <c r="P9" s="189">
        <v>11575.95</v>
      </c>
      <c r="Q9" s="98" t="s">
        <v>58</v>
      </c>
      <c r="R9" s="189">
        <v>11645.75</v>
      </c>
      <c r="S9" s="99"/>
      <c r="T9" s="188">
        <v>11583.05</v>
      </c>
    </row>
    <row r="10" spans="1:21" ht="14.55" customHeight="1" x14ac:dyDescent="0.3">
      <c r="A10" s="171"/>
      <c r="B10" s="191"/>
      <c r="C10" s="171"/>
      <c r="D10" s="192"/>
      <c r="E10" s="171"/>
      <c r="F10" s="193"/>
      <c r="G10" s="182"/>
      <c r="H10" s="191"/>
      <c r="I10" s="171"/>
      <c r="J10" s="192"/>
      <c r="K10" s="171"/>
      <c r="L10" s="193"/>
      <c r="M10" s="182"/>
      <c r="N10" s="191"/>
      <c r="O10" s="171"/>
      <c r="P10" s="192"/>
      <c r="Q10" s="171"/>
      <c r="R10" s="193"/>
      <c r="S10" s="182"/>
      <c r="T10" s="191"/>
    </row>
    <row r="11" spans="1:21" ht="15" customHeight="1" thickBot="1" x14ac:dyDescent="0.35">
      <c r="A11" s="171"/>
      <c r="B11" s="194"/>
      <c r="C11" s="171"/>
      <c r="D11" s="195"/>
      <c r="E11" s="171"/>
      <c r="F11" s="196"/>
      <c r="G11" s="182"/>
      <c r="H11" s="194"/>
      <c r="I11" s="171"/>
      <c r="J11" s="195"/>
      <c r="K11" s="171"/>
      <c r="L11" s="196"/>
      <c r="M11" s="182"/>
      <c r="N11" s="194"/>
      <c r="O11" s="171"/>
      <c r="P11" s="195"/>
      <c r="Q11" s="171"/>
      <c r="R11" s="196"/>
      <c r="S11" s="182"/>
      <c r="T11" s="194"/>
    </row>
    <row r="12" spans="1:21" ht="15" customHeight="1" thickBot="1" x14ac:dyDescent="0.35">
      <c r="A12" s="187" t="s">
        <v>57</v>
      </c>
      <c r="B12" s="188">
        <v>10004</v>
      </c>
      <c r="C12" s="100"/>
      <c r="D12" s="189">
        <v>10585.65</v>
      </c>
      <c r="E12" s="98"/>
      <c r="F12" s="190">
        <v>11311.6</v>
      </c>
      <c r="G12" s="99"/>
      <c r="H12" s="188">
        <v>11549.1</v>
      </c>
      <c r="I12" s="100"/>
      <c r="J12" s="189">
        <v>11550.55</v>
      </c>
      <c r="K12" s="98"/>
      <c r="L12" s="205">
        <v>11856.15</v>
      </c>
      <c r="M12" s="99"/>
      <c r="N12" s="188">
        <v>11645.5</v>
      </c>
      <c r="O12" s="100"/>
      <c r="P12" s="189"/>
      <c r="Q12" s="98"/>
      <c r="R12" s="190">
        <v>11575.95</v>
      </c>
      <c r="S12" s="99"/>
      <c r="T12" s="188"/>
      <c r="U12" s="102" t="s">
        <v>58</v>
      </c>
    </row>
    <row r="13" spans="1:21" ht="14.55" customHeight="1" x14ac:dyDescent="0.3">
      <c r="A13" s="171"/>
      <c r="B13" s="182"/>
      <c r="C13" s="171"/>
      <c r="D13" s="182"/>
      <c r="E13" s="171"/>
      <c r="F13" s="182"/>
      <c r="G13" s="182"/>
      <c r="H13" s="182"/>
      <c r="I13" s="171"/>
      <c r="J13" s="182"/>
      <c r="K13" s="171"/>
      <c r="L13" s="182"/>
      <c r="M13" s="182"/>
      <c r="N13" s="182"/>
      <c r="O13" s="171"/>
      <c r="P13" s="182"/>
      <c r="Q13" s="171"/>
      <c r="R13" s="182"/>
      <c r="S13" s="182"/>
      <c r="T13" s="182"/>
    </row>
    <row r="14" spans="1:21" ht="14.55" customHeight="1" x14ac:dyDescent="0.3">
      <c r="A14" s="171"/>
      <c r="B14" s="182"/>
      <c r="C14" s="171"/>
      <c r="D14" s="182"/>
      <c r="E14" s="171"/>
      <c r="F14" s="182"/>
      <c r="G14" s="182"/>
      <c r="H14" s="182"/>
      <c r="I14" s="171"/>
      <c r="J14" s="182"/>
      <c r="K14" s="171"/>
      <c r="L14" s="182"/>
      <c r="M14" s="182"/>
      <c r="N14" s="182"/>
      <c r="O14" s="171"/>
      <c r="P14" s="182"/>
      <c r="Q14" s="171"/>
      <c r="R14" s="182"/>
      <c r="S14" s="182"/>
      <c r="T14" s="182"/>
    </row>
    <row r="15" spans="1:21" ht="14.55" customHeight="1" x14ac:dyDescent="0.3">
      <c r="A15" s="197" t="s">
        <v>59</v>
      </c>
      <c r="B15" s="208"/>
      <c r="C15" s="171"/>
      <c r="D15" s="182"/>
      <c r="E15" s="171"/>
      <c r="F15" s="182"/>
      <c r="G15" s="182"/>
      <c r="H15" s="208"/>
      <c r="I15" s="171"/>
      <c r="J15" s="182"/>
      <c r="K15" s="171"/>
      <c r="L15" s="182"/>
      <c r="M15" s="182"/>
      <c r="N15" s="208"/>
      <c r="O15" s="171"/>
      <c r="P15" s="182"/>
      <c r="Q15" s="171"/>
      <c r="R15" s="182"/>
      <c r="S15" s="182"/>
      <c r="T15" s="208"/>
    </row>
    <row r="16" spans="1:21" ht="14.55" customHeight="1" x14ac:dyDescent="0.3">
      <c r="A16" s="209">
        <v>0.23599999999999999</v>
      </c>
      <c r="B16" s="166">
        <f>VALUE(23.6/100*(B6-B9)+B9)</f>
        <v>10145.343999999999</v>
      </c>
      <c r="C16" s="167"/>
      <c r="D16" s="166">
        <f>VALUE(23.6/100*(D6-D9)+D9)</f>
        <v>10753.4818</v>
      </c>
      <c r="E16" s="166"/>
      <c r="F16" s="166">
        <f>VALUE(23.6/100*(F6-F9)+F9)</f>
        <v>11339.8326</v>
      </c>
      <c r="G16" s="166"/>
      <c r="H16" s="166">
        <f>VALUE(23.6/100*(H6-H9)+H9)</f>
        <v>11654.9416</v>
      </c>
      <c r="I16" s="167"/>
      <c r="J16" s="166">
        <f>VALUE(23.6/100*(J6-J9)+J9)</f>
        <v>11652.0872</v>
      </c>
      <c r="K16" s="166"/>
      <c r="L16" s="166">
        <f>VALUE(23.6/100*(L6-L9)+L9)</f>
        <v>11599.108400000001</v>
      </c>
      <c r="M16" s="166"/>
      <c r="N16" s="166">
        <f>VALUE(23.6/100*(N6-N9)+N9)</f>
        <v>11647.5016</v>
      </c>
      <c r="O16" s="167"/>
      <c r="P16" s="166">
        <f>VALUE(23.6/100*(P6-P9)+P9)</f>
        <v>11591.5378</v>
      </c>
      <c r="Q16" s="166"/>
      <c r="R16" s="166">
        <f>VALUE(23.6/100*(R6-R9)+R9)</f>
        <v>11631.4956</v>
      </c>
      <c r="S16" s="166"/>
      <c r="T16" s="166">
        <f>VALUE(23.6/100*(T6-T9)+T9)</f>
        <v>11632.126199999999</v>
      </c>
    </row>
    <row r="17" spans="1:20" ht="14.55" customHeight="1" x14ac:dyDescent="0.3">
      <c r="A17" s="210">
        <v>0.38200000000000001</v>
      </c>
      <c r="B17" s="168">
        <f>38.2/100*(B6-B9)+B9</f>
        <v>9510.8279999999995</v>
      </c>
      <c r="C17" s="169"/>
      <c r="D17" s="168">
        <f>VALUE(38.2/100*(D6-D9)+D9)</f>
        <v>10610.409099999999</v>
      </c>
      <c r="E17" s="168"/>
      <c r="F17" s="168">
        <f>VALUE(38.2/100*(F6-F9)+F9)</f>
        <v>11195.708699999999</v>
      </c>
      <c r="G17" s="168"/>
      <c r="H17" s="168">
        <f>38.2/100*(H6-H9)+H9</f>
        <v>11589.3292</v>
      </c>
      <c r="I17" s="169"/>
      <c r="J17" s="168">
        <f>VALUE(38.2/100*(J6-J9)+J9)</f>
        <v>11632.4064</v>
      </c>
      <c r="K17" s="168"/>
      <c r="L17" s="168">
        <f>VALUE(38.2/100*(L6-L9)+L9)</f>
        <v>11630.0458</v>
      </c>
      <c r="M17" s="168"/>
      <c r="N17" s="168">
        <f>38.2/100*(N6-N9)+N9</f>
        <v>11687.3742</v>
      </c>
      <c r="O17" s="169"/>
      <c r="P17" s="168">
        <f>VALUE(38.2/100*(P6-P9)+P9)</f>
        <v>11601.1811</v>
      </c>
      <c r="Q17" s="168"/>
      <c r="R17" s="168">
        <f>VALUE(38.2/100*(R6-R9)+R9)</f>
        <v>11622.6772</v>
      </c>
      <c r="S17" s="168"/>
      <c r="T17" s="168">
        <f>38.2/100*(T6-T9)+T9</f>
        <v>11662.4869</v>
      </c>
    </row>
    <row r="18" spans="1:20" ht="14.55" customHeight="1" x14ac:dyDescent="0.3">
      <c r="A18" s="209">
        <v>0.5</v>
      </c>
      <c r="B18" s="166">
        <f>VALUE(50/100*(B6-B9)+B9)</f>
        <v>8998</v>
      </c>
      <c r="C18" s="167"/>
      <c r="D18" s="166">
        <f>VALUE(50/100*(D6-D9)+D9)</f>
        <v>10494.775</v>
      </c>
      <c r="E18" s="166"/>
      <c r="F18" s="166">
        <f>VALUE(50/100*(F6-F9)+F9)</f>
        <v>11079.224999999999</v>
      </c>
      <c r="G18" s="166"/>
      <c r="H18" s="166">
        <f>VALUE(50/100*(H6-H9)+H9)</f>
        <v>11536.3</v>
      </c>
      <c r="I18" s="167"/>
      <c r="J18" s="166">
        <f>VALUE(50/100*(J6-J9)+J9)</f>
        <v>11616.5</v>
      </c>
      <c r="K18" s="166"/>
      <c r="L18" s="166">
        <f>VALUE(50/100*(L6-L9)+L9)</f>
        <v>11655.05</v>
      </c>
      <c r="M18" s="166"/>
      <c r="N18" s="166">
        <f>VALUE(50/100*(N6-N9)+N9)</f>
        <v>11719.599999999999</v>
      </c>
      <c r="O18" s="167"/>
      <c r="P18" s="166">
        <f>VALUE(50/100*(P6-P9)+P9)</f>
        <v>11608.975</v>
      </c>
      <c r="Q18" s="166"/>
      <c r="R18" s="166">
        <f>VALUE(50/100*(R6-R9)+R9)</f>
        <v>11615.55</v>
      </c>
      <c r="S18" s="166"/>
      <c r="T18" s="166">
        <f>VALUE(50/100*(T6-T9)+T9)</f>
        <v>11687.025</v>
      </c>
    </row>
    <row r="19" spans="1:20" ht="14.55" customHeight="1" x14ac:dyDescent="0.3">
      <c r="A19" s="209">
        <v>0.61799999999999999</v>
      </c>
      <c r="B19" s="166">
        <f>VALUE(61.8/100*(B6-B9)+B9)</f>
        <v>8485.1720000000005</v>
      </c>
      <c r="C19" s="167"/>
      <c r="D19" s="166">
        <f>VALUE(61.8/100*(D6-D9)+D9)</f>
        <v>10379.1409</v>
      </c>
      <c r="E19" s="166"/>
      <c r="F19" s="166">
        <f>VALUE(61.8/100*(F6-F9)+F9)</f>
        <v>10962.7413</v>
      </c>
      <c r="G19" s="166"/>
      <c r="H19" s="166">
        <f>VALUE(61.8/100*(H6-H9)+H9)</f>
        <v>11483.2708</v>
      </c>
      <c r="I19" s="167"/>
      <c r="J19" s="166">
        <f>VALUE(61.8/100*(J6-J9)+J9)</f>
        <v>11600.5936</v>
      </c>
      <c r="K19" s="166"/>
      <c r="L19" s="166">
        <f>VALUE(61.8/100*(L6-L9)+L9)</f>
        <v>11680.0542</v>
      </c>
      <c r="M19" s="166"/>
      <c r="N19" s="166">
        <f>VALUE(61.8/100*(N6-N9)+N9)</f>
        <v>11751.825799999999</v>
      </c>
      <c r="O19" s="167"/>
      <c r="P19" s="166">
        <f>VALUE(61.8/100*(P6-P9)+P9)</f>
        <v>11616.768900000001</v>
      </c>
      <c r="Q19" s="166"/>
      <c r="R19" s="166">
        <f>VALUE(61.8/100*(R6-R9)+R9)</f>
        <v>11608.4228</v>
      </c>
      <c r="S19" s="166"/>
      <c r="T19" s="166">
        <f>VALUE(61.8/100*(T6-T9)+T9)</f>
        <v>11711.563099999999</v>
      </c>
    </row>
    <row r="20" spans="1:20" ht="14.55" customHeight="1" x14ac:dyDescent="0.3">
      <c r="A20" s="211">
        <v>0.70699999999999996</v>
      </c>
      <c r="B20" s="170">
        <f>VALUE(70.7/100*(B6-B9)+B9)</f>
        <v>8098.3779999999997</v>
      </c>
      <c r="C20" s="171"/>
      <c r="D20" s="170">
        <f>VALUE(70.7/100*(D6-D9)+D9)</f>
        <v>10291.92535</v>
      </c>
      <c r="E20" s="172"/>
      <c r="F20" s="170">
        <f>VALUE(70.7/100*(F6-F9)+F9)</f>
        <v>10874.88495</v>
      </c>
      <c r="G20" s="170"/>
      <c r="H20" s="170">
        <f>VALUE(70.7/100*(H6-H9)+H9)</f>
        <v>11443.2742</v>
      </c>
      <c r="I20" s="171"/>
      <c r="J20" s="170">
        <f>VALUE(70.7/100*(J6-J9)+J9)</f>
        <v>11588.5964</v>
      </c>
      <c r="K20" s="172"/>
      <c r="L20" s="170">
        <f>VALUE(70.7/100*(L6-L9)+L9)</f>
        <v>11698.9133</v>
      </c>
      <c r="M20" s="170"/>
      <c r="N20" s="170">
        <f>VALUE(70.7/100*(N6-N9)+N9)</f>
        <v>11776.1317</v>
      </c>
      <c r="O20" s="171"/>
      <c r="P20" s="170">
        <f>VALUE(70.7/100*(P6-P9)+P9)</f>
        <v>11622.647350000001</v>
      </c>
      <c r="Q20" s="172"/>
      <c r="R20" s="170">
        <f>VALUE(70.7/100*(R6-R9)+R9)</f>
        <v>11603.047200000001</v>
      </c>
      <c r="S20" s="170"/>
      <c r="T20" s="170">
        <f>VALUE(70.7/100*(T6-T9)+T9)</f>
        <v>11730.07065</v>
      </c>
    </row>
    <row r="21" spans="1:20" ht="14.55" customHeight="1" x14ac:dyDescent="0.3">
      <c r="A21" s="209">
        <v>0.78600000000000003</v>
      </c>
      <c r="B21" s="166">
        <f>VALUE(78.6/100*(B6-B9)+B9)</f>
        <v>7755.0439999999999</v>
      </c>
      <c r="C21" s="167"/>
      <c r="D21" s="166">
        <f>VALUE(78.6/100*(D6-D9)+D9)</f>
        <v>10214.5093</v>
      </c>
      <c r="E21" s="166"/>
      <c r="F21" s="166">
        <f>VALUE(78.6/100*(F6-F9)+F9)</f>
        <v>10796.900099999999</v>
      </c>
      <c r="G21" s="166"/>
      <c r="H21" s="166">
        <f>VALUE(78.6/100*(H6-H9)+H9)</f>
        <v>11407.7716</v>
      </c>
      <c r="I21" s="167"/>
      <c r="J21" s="166">
        <f>VALUE(78.6/100*(J6-J9)+J9)</f>
        <v>11577.947200000001</v>
      </c>
      <c r="K21" s="166"/>
      <c r="L21" s="166">
        <f>VALUE(78.6/100*(L6-L9)+L9)</f>
        <v>11715.653399999999</v>
      </c>
      <c r="M21" s="166"/>
      <c r="N21" s="166">
        <f>VALUE(78.6/100*(N6-N9)+N9)</f>
        <v>11797.7066</v>
      </c>
      <c r="O21" s="167"/>
      <c r="P21" s="166">
        <f>VALUE(78.6/100*(P6-P9)+P9)</f>
        <v>11627.865299999999</v>
      </c>
      <c r="Q21" s="166"/>
      <c r="R21" s="166">
        <f>VALUE(78.6/100*(R6-R9)+R9)</f>
        <v>11598.275600000001</v>
      </c>
      <c r="S21" s="166"/>
      <c r="T21" s="166">
        <f>VALUE(78.6/100*(T6-T9)+T9)</f>
        <v>11746.4987</v>
      </c>
    </row>
    <row r="22" spans="1:20" ht="14.55" customHeight="1" x14ac:dyDescent="0.3">
      <c r="A22" s="211">
        <v>1</v>
      </c>
      <c r="B22" s="170">
        <f>VALUE(100/100*(B6-B9)+B9)</f>
        <v>6825</v>
      </c>
      <c r="C22" s="171"/>
      <c r="D22" s="170">
        <f>VALUE(100/100*(D6-D9)+D9)</f>
        <v>10004.799999999999</v>
      </c>
      <c r="E22" s="172"/>
      <c r="F22" s="170">
        <f>VALUE(100/100*(F6-F9)+F9)</f>
        <v>10585.65</v>
      </c>
      <c r="G22" s="170"/>
      <c r="H22" s="170">
        <f>VALUE(100/100*(H6-H9)+H9)</f>
        <v>11311.6</v>
      </c>
      <c r="I22" s="171"/>
      <c r="J22" s="170">
        <f>VALUE(100/100*(J6-J9)+J9)</f>
        <v>11549.1</v>
      </c>
      <c r="K22" s="172"/>
      <c r="L22" s="170">
        <f>VALUE(100/100*(L6-L9)+L9)</f>
        <v>11761</v>
      </c>
      <c r="M22" s="170"/>
      <c r="N22" s="170">
        <f>VALUE(100/100*(N6-N9)+N9)</f>
        <v>11856.15</v>
      </c>
      <c r="O22" s="171"/>
      <c r="P22" s="170">
        <f>VALUE(100/100*(P6-P9)+P9)</f>
        <v>11642</v>
      </c>
      <c r="Q22" s="172"/>
      <c r="R22" s="170">
        <f>VALUE(100/100*(R6-R9)+R9)</f>
        <v>11585.35</v>
      </c>
      <c r="S22" s="170"/>
      <c r="T22" s="170">
        <f>VALUE(100/100*(T6-T9)+T9)</f>
        <v>11791</v>
      </c>
    </row>
    <row r="23" spans="1:20" ht="14.55" customHeight="1" x14ac:dyDescent="0.3">
      <c r="A23" s="171"/>
      <c r="B23" s="170"/>
      <c r="C23" s="171"/>
      <c r="D23" s="170"/>
      <c r="E23" s="172"/>
      <c r="F23" s="170"/>
      <c r="G23" s="170"/>
      <c r="H23" s="170"/>
      <c r="I23" s="171"/>
      <c r="J23" s="170"/>
      <c r="K23" s="172"/>
      <c r="L23" s="170"/>
      <c r="M23" s="170"/>
      <c r="N23" s="170"/>
      <c r="O23" s="171"/>
      <c r="P23" s="170"/>
      <c r="Q23" s="172"/>
      <c r="R23" s="170"/>
      <c r="S23" s="170"/>
      <c r="T23" s="170"/>
    </row>
    <row r="24" spans="1:20" ht="14.55" customHeight="1" x14ac:dyDescent="0.3">
      <c r="A24" s="173" t="s">
        <v>60</v>
      </c>
      <c r="B24" s="170"/>
      <c r="C24" s="171"/>
      <c r="D24" s="170"/>
      <c r="E24" s="172"/>
      <c r="F24" s="170"/>
      <c r="G24" s="170"/>
      <c r="H24" s="170"/>
      <c r="I24" s="171"/>
      <c r="J24" s="170"/>
      <c r="K24" s="172"/>
      <c r="L24" s="170"/>
      <c r="M24" s="170"/>
      <c r="N24" s="170"/>
      <c r="O24" s="171"/>
      <c r="P24" s="170"/>
      <c r="Q24" s="172"/>
      <c r="R24" s="170"/>
      <c r="S24" s="170"/>
      <c r="T24" s="170"/>
    </row>
    <row r="25" spans="1:20" ht="14.55" customHeight="1" x14ac:dyDescent="0.3">
      <c r="A25" s="212">
        <v>0.38200000000000001</v>
      </c>
      <c r="B25" s="174">
        <f>VALUE(B12-38.2/100*(B6-B9))</f>
        <v>11664.172</v>
      </c>
      <c r="C25" s="175"/>
      <c r="D25" s="174">
        <f>VALUE(D12-38.2/100*(D6-D9))</f>
        <v>10959.990900000001</v>
      </c>
      <c r="E25" s="174"/>
      <c r="F25" s="174">
        <f>VALUE(F12-38.2/100*(F6-F9))</f>
        <v>11688.6913</v>
      </c>
      <c r="G25" s="174"/>
      <c r="H25" s="174">
        <f>VALUE(H12-38.2/100*(H6-H9))</f>
        <v>11720.7708</v>
      </c>
      <c r="I25" s="175"/>
      <c r="J25" s="174">
        <f>VALUE(J12-38.2/100*(J6-J9))</f>
        <v>11602.043599999999</v>
      </c>
      <c r="K25" s="174"/>
      <c r="L25" s="176">
        <f>VALUE(L12-38.2/100*(L6-L9))</f>
        <v>11775.2042</v>
      </c>
      <c r="M25" s="174"/>
      <c r="N25" s="174">
        <f>VALUE(N12-38.2/100*(N6-N9))</f>
        <v>11541.175799999999</v>
      </c>
      <c r="O25" s="175"/>
      <c r="P25" s="174">
        <f>VALUE(P12-38.2/100*(P6-P9))</f>
        <v>-25.231099999999721</v>
      </c>
      <c r="Q25" s="174"/>
      <c r="R25" s="174">
        <f>VALUE(R12-38.2/100*(R6-R9))</f>
        <v>11599.022800000001</v>
      </c>
      <c r="S25" s="174"/>
      <c r="T25" s="174">
        <f>VALUE(T12-38.2/100*(T6-T9))</f>
        <v>-79.436900000000279</v>
      </c>
    </row>
    <row r="26" spans="1:20" ht="14.55" customHeight="1" x14ac:dyDescent="0.3">
      <c r="A26" s="212">
        <v>0.5</v>
      </c>
      <c r="B26" s="174">
        <f>VALUE(B12-50/100*(B6-B9))</f>
        <v>12177</v>
      </c>
      <c r="C26" s="175"/>
      <c r="D26" s="174">
        <f>VALUE(D12-50/100*(D6-D9))</f>
        <v>11075.625</v>
      </c>
      <c r="E26" s="174"/>
      <c r="F26" s="174">
        <f>VALUE(F12-50/100*(F6-F9))</f>
        <v>11805.174999999999</v>
      </c>
      <c r="G26" s="174"/>
      <c r="H26" s="174">
        <f>VALUE(H12-50/100*(H6-H9))</f>
        <v>11773.8</v>
      </c>
      <c r="I26" s="175"/>
      <c r="J26" s="174">
        <f>VALUE(J12-50/100*(J6-J9))</f>
        <v>11617.949999999999</v>
      </c>
      <c r="K26" s="174"/>
      <c r="L26" s="174">
        <f>VALUE(L12-50/100*(L6-L9))</f>
        <v>11750.2</v>
      </c>
      <c r="M26" s="174"/>
      <c r="N26" s="174">
        <f>VALUE(N12-50/100*(N6-N9))</f>
        <v>11508.95</v>
      </c>
      <c r="O26" s="175"/>
      <c r="P26" s="174">
        <f>VALUE(P12-50/100*(P6-P9))</f>
        <v>-33.024999999999636</v>
      </c>
      <c r="Q26" s="174"/>
      <c r="R26" s="174">
        <f>VALUE(R12-50/100*(R6-R9))</f>
        <v>11606.150000000001</v>
      </c>
      <c r="S26" s="174"/>
      <c r="T26" s="174">
        <f>VALUE(T12-50/100*(T6-T9))</f>
        <v>-103.97500000000036</v>
      </c>
    </row>
    <row r="27" spans="1:20" ht="14.55" customHeight="1" x14ac:dyDescent="0.3">
      <c r="A27" s="213">
        <v>0.61799999999999999</v>
      </c>
      <c r="B27" s="177">
        <f>VALUE(B12-61.8/100*(B6-B9))</f>
        <v>12689.828</v>
      </c>
      <c r="C27" s="178"/>
      <c r="D27" s="177">
        <f>VALUE(D12-61.8/100*(D6-D9))</f>
        <v>11191.259099999999</v>
      </c>
      <c r="E27" s="177"/>
      <c r="F27" s="177">
        <f>VALUE(F12-61.8/100*(F6-F9))</f>
        <v>11921.6587</v>
      </c>
      <c r="G27" s="177"/>
      <c r="H27" s="177">
        <f>VALUE(H12-61.8/100*(H6-H9))</f>
        <v>11826.8292</v>
      </c>
      <c r="I27" s="178"/>
      <c r="J27" s="177">
        <f>VALUE(J12-61.8/100*(J6-J9))</f>
        <v>11633.856399999999</v>
      </c>
      <c r="K27" s="177"/>
      <c r="L27" s="177">
        <f>VALUE(L12-61.8/100*(L6-L9))</f>
        <v>11725.1958</v>
      </c>
      <c r="M27" s="177"/>
      <c r="N27" s="177">
        <f>VALUE(N12-61.8/100*(N6-N9))</f>
        <v>11476.724200000001</v>
      </c>
      <c r="O27" s="178"/>
      <c r="P27" s="177">
        <f>VALUE(P12-61.8/100*(P6-P9))</f>
        <v>-40.818899999999552</v>
      </c>
      <c r="Q27" s="177"/>
      <c r="R27" s="177">
        <f>VALUE(R12-61.8/100*(R6-R9))</f>
        <v>11613.2772</v>
      </c>
      <c r="S27" s="177"/>
      <c r="T27" s="177">
        <f>VALUE(T12-61.8/100*(T6-T9))</f>
        <v>-128.51310000000043</v>
      </c>
    </row>
    <row r="28" spans="1:20" ht="14.55" customHeight="1" x14ac:dyDescent="0.3">
      <c r="A28" s="211">
        <v>0.70699999999999996</v>
      </c>
      <c r="B28" s="170">
        <f>VALUE(B12-70.07/100*(B6-B9))</f>
        <v>13049.242200000001</v>
      </c>
      <c r="C28" s="171"/>
      <c r="D28" s="170">
        <f>VALUE(D12-70.07/100*(D6-D9))</f>
        <v>11272.300965</v>
      </c>
      <c r="E28" s="172"/>
      <c r="F28" s="170">
        <f>VALUE(F12-70.07/100*(F6-F9))</f>
        <v>12003.296005</v>
      </c>
      <c r="G28" s="170"/>
      <c r="H28" s="170">
        <f>VALUE(H12-70.07/100*(H6-H9))</f>
        <v>11863.99458</v>
      </c>
      <c r="I28" s="171"/>
      <c r="J28" s="170">
        <f>VALUE(J12-70.07/100*(J6-J9))</f>
        <v>11645.004359999999</v>
      </c>
      <c r="K28" s="172"/>
      <c r="L28" s="170">
        <f>VALUE(L12-70.07/100*(L6-L9))</f>
        <v>11707.67167</v>
      </c>
      <c r="M28" s="170"/>
      <c r="N28" s="170">
        <f>VALUE(N12-70.07/100*(N6-N9))</f>
        <v>11454.13883</v>
      </c>
      <c r="O28" s="171"/>
      <c r="P28" s="170">
        <f>VALUE(P12-70.07/100*(P6-P9))</f>
        <v>-46.281234999999484</v>
      </c>
      <c r="Q28" s="172"/>
      <c r="R28" s="170">
        <f>VALUE(R12-70.07/100*(R6-R9))</f>
        <v>11618.272280000001</v>
      </c>
      <c r="S28" s="170"/>
      <c r="T28" s="170">
        <f>VALUE(T12-70.07/100*(T6-T9))</f>
        <v>-145.71056500000049</v>
      </c>
    </row>
    <row r="29" spans="1:20" ht="14.55" customHeight="1" x14ac:dyDescent="0.3">
      <c r="A29" s="212">
        <v>1</v>
      </c>
      <c r="B29" s="174">
        <f>VALUE(B12-100/100*(B6-B9))</f>
        <v>14350</v>
      </c>
      <c r="C29" s="175"/>
      <c r="D29" s="174">
        <f>VALUE(D12-100/100*(D6-D9))</f>
        <v>11565.6</v>
      </c>
      <c r="E29" s="174"/>
      <c r="F29" s="174">
        <f>VALUE(F12-100/100*(F6-F9))</f>
        <v>12298.75</v>
      </c>
      <c r="G29" s="174"/>
      <c r="H29" s="174">
        <f>VALUE(H12-100/100*(H6-H9))</f>
        <v>11998.5</v>
      </c>
      <c r="I29" s="175"/>
      <c r="J29" s="174">
        <f>VALUE(J12-100/100*(J6-J9))</f>
        <v>11685.349999999999</v>
      </c>
      <c r="K29" s="174"/>
      <c r="L29" s="174">
        <f>VALUE(L12-100/100*(L6-L9))</f>
        <v>11644.25</v>
      </c>
      <c r="M29" s="174"/>
      <c r="N29" s="174">
        <f>VALUE(N12-100/100*(N6-N9))</f>
        <v>11372.4</v>
      </c>
      <c r="O29" s="175"/>
      <c r="P29" s="174">
        <f>VALUE(P12-100/100*(P6-P9))</f>
        <v>-66.049999999999272</v>
      </c>
      <c r="Q29" s="174"/>
      <c r="R29" s="174">
        <f>VALUE(R12-100/100*(R6-R9))</f>
        <v>11636.35</v>
      </c>
      <c r="S29" s="174"/>
      <c r="T29" s="174">
        <f>VALUE(T12-100/100*(T6-T9))</f>
        <v>-207.95000000000073</v>
      </c>
    </row>
    <row r="30" spans="1:20" ht="14.55" customHeight="1" x14ac:dyDescent="0.3">
      <c r="A30" s="214">
        <v>1.236</v>
      </c>
      <c r="B30" s="179">
        <f>VALUE(B12-123.6/100*(B6-B9))</f>
        <v>15375.655999999999</v>
      </c>
      <c r="C30" s="180"/>
      <c r="D30" s="179">
        <f>VALUE(D12-123.6/100*(D6-D9))</f>
        <v>11796.868200000001</v>
      </c>
      <c r="E30" s="179"/>
      <c r="F30" s="179">
        <f>VALUE(F12-123.6/100*(F6-F9))</f>
        <v>12531.7174</v>
      </c>
      <c r="G30" s="179"/>
      <c r="H30" s="179">
        <f>VALUE(H12-123.6/100*(H6-H9))</f>
        <v>12104.5584</v>
      </c>
      <c r="I30" s="180"/>
      <c r="J30" s="179">
        <f>VALUE(J12-123.6/100*(J6-J9))</f>
        <v>11717.162799999998</v>
      </c>
      <c r="K30" s="179"/>
      <c r="L30" s="179">
        <f>VALUE(L12-123.6/100*(L6-L9))</f>
        <v>11594.241599999999</v>
      </c>
      <c r="M30" s="179"/>
      <c r="N30" s="179">
        <f>VALUE(N12-123.6/100*(N6-N9))</f>
        <v>11307.948399999999</v>
      </c>
      <c r="O30" s="180"/>
      <c r="P30" s="179">
        <f>VALUE(P12-123.6/100*(P6-P9))</f>
        <v>-81.637799999999103</v>
      </c>
      <c r="Q30" s="179"/>
      <c r="R30" s="179">
        <f>VALUE(R12-123.6/100*(R6-R9))</f>
        <v>11650.6044</v>
      </c>
      <c r="S30" s="179"/>
      <c r="T30" s="179">
        <f>VALUE(T12-123.6/100*(T6-T9))</f>
        <v>-257.02620000000087</v>
      </c>
    </row>
    <row r="31" spans="1:20" ht="14.55" customHeight="1" x14ac:dyDescent="0.3">
      <c r="A31" s="211">
        <v>1.3819999999999999</v>
      </c>
      <c r="B31" s="170">
        <f>VALUE(B12-138.2/100*(B6-B9))</f>
        <v>16010.171999999999</v>
      </c>
      <c r="C31" s="171"/>
      <c r="D31" s="170">
        <f>VALUE(D12-138.2/100*(D6-D9))</f>
        <v>11939.940900000001</v>
      </c>
      <c r="E31" s="172"/>
      <c r="F31" s="170">
        <f>VALUE(F12-138.2/100*(F6-F9))</f>
        <v>12675.8413</v>
      </c>
      <c r="G31" s="170"/>
      <c r="H31" s="170">
        <f>VALUE(H12-138.2/100*(H6-H9))</f>
        <v>12170.1708</v>
      </c>
      <c r="I31" s="171"/>
      <c r="J31" s="170">
        <f>VALUE(J12-138.2/100*(J6-J9))</f>
        <v>11736.843599999998</v>
      </c>
      <c r="K31" s="172"/>
      <c r="L31" s="170">
        <f>VALUE(L12-138.2/100*(L6-L9))</f>
        <v>11563.3042</v>
      </c>
      <c r="M31" s="170"/>
      <c r="N31" s="170">
        <f>VALUE(N12-138.2/100*(N6-N9))</f>
        <v>11268.075799999999</v>
      </c>
      <c r="O31" s="171"/>
      <c r="P31" s="170">
        <f>VALUE(P12-138.2/100*(P6-P9))</f>
        <v>-91.281099999998986</v>
      </c>
      <c r="Q31" s="172"/>
      <c r="R31" s="170">
        <f>VALUE(R12-138.2/100*(R6-R9))</f>
        <v>11659.4228</v>
      </c>
      <c r="S31" s="170"/>
      <c r="T31" s="170">
        <f>VALUE(T12-138.2/100*(T6-T9))</f>
        <v>-287.38690000000099</v>
      </c>
    </row>
    <row r="32" spans="1:20" ht="14.55" customHeight="1" x14ac:dyDescent="0.3">
      <c r="A32" s="211">
        <v>1.5</v>
      </c>
      <c r="B32" s="170">
        <f>VALUE(B12-150/100*(B6-B9))</f>
        <v>16523</v>
      </c>
      <c r="C32" s="171"/>
      <c r="D32" s="170">
        <f>VALUE(D12-150/100*(D6-D9))</f>
        <v>12055.575000000001</v>
      </c>
      <c r="E32" s="172"/>
      <c r="F32" s="170">
        <f>VALUE(F12-150/100*(F6-F9))</f>
        <v>12792.325000000001</v>
      </c>
      <c r="G32" s="170"/>
      <c r="H32" s="170">
        <f>VALUE(H12-150/100*(H6-H9))</f>
        <v>12223.2</v>
      </c>
      <c r="I32" s="171"/>
      <c r="J32" s="170">
        <f>VALUE(J12-150/100*(J6-J9))</f>
        <v>11752.749999999998</v>
      </c>
      <c r="K32" s="172"/>
      <c r="L32" s="170">
        <f>VALUE(L12-150/100*(L6-L9))</f>
        <v>11538.3</v>
      </c>
      <c r="M32" s="170"/>
      <c r="N32" s="170">
        <f>VALUE(N12-150/100*(N6-N9))</f>
        <v>11235.849999999999</v>
      </c>
      <c r="O32" s="171"/>
      <c r="P32" s="170">
        <f>VALUE(P12-150/100*(P6-P9))</f>
        <v>-99.074999999998909</v>
      </c>
      <c r="Q32" s="172"/>
      <c r="R32" s="170">
        <f>VALUE(R12-150/100*(R6-R9))</f>
        <v>11666.55</v>
      </c>
      <c r="S32" s="170"/>
      <c r="T32" s="170">
        <f>VALUE(T12-150/100*(T6-T9))</f>
        <v>-311.92500000000109</v>
      </c>
    </row>
    <row r="33" spans="1:20" ht="14.55" customHeight="1" x14ac:dyDescent="0.3">
      <c r="A33" s="213">
        <v>1.6180000000000001</v>
      </c>
      <c r="B33" s="177">
        <f>VALUE(B12-161.8/100*(B6-B9))</f>
        <v>17035.828000000001</v>
      </c>
      <c r="C33" s="178"/>
      <c r="D33" s="177">
        <f>VALUE(D12-161.8/100*(D6-D9))</f>
        <v>12171.2091</v>
      </c>
      <c r="E33" s="177"/>
      <c r="F33" s="177">
        <f>VALUE(F12-161.8/100*(F6-F9))</f>
        <v>12908.8087</v>
      </c>
      <c r="G33" s="177"/>
      <c r="H33" s="177">
        <f>VALUE(H12-161.8/100*(H6-H9))</f>
        <v>12276.2292</v>
      </c>
      <c r="I33" s="178"/>
      <c r="J33" s="177">
        <f>VALUE(J12-161.8/100*(J6-J9))</f>
        <v>11768.656399999998</v>
      </c>
      <c r="K33" s="177"/>
      <c r="L33" s="177">
        <f>VALUE(L12-161.8/100*(L6-L9))</f>
        <v>11513.2958</v>
      </c>
      <c r="M33" s="177"/>
      <c r="N33" s="177">
        <f>VALUE(N12-161.8/100*(N6-N9))</f>
        <v>11203.6242</v>
      </c>
      <c r="O33" s="178"/>
      <c r="P33" s="177">
        <f>VALUE(P12-161.8/100*(P6-P9))</f>
        <v>-106.86889999999883</v>
      </c>
      <c r="Q33" s="177"/>
      <c r="R33" s="177">
        <f>VALUE(R12-161.8/100*(R6-R9))</f>
        <v>11673.6772</v>
      </c>
      <c r="S33" s="177"/>
      <c r="T33" s="177">
        <f>VALUE(T12-161.8/100*(T6-T9))</f>
        <v>-336.46310000000119</v>
      </c>
    </row>
    <row r="34" spans="1:20" ht="14.55" customHeight="1" x14ac:dyDescent="0.3">
      <c r="A34" s="211">
        <v>1.7070000000000001</v>
      </c>
      <c r="B34" s="170">
        <f>VALUE(B12-170.07/100*(B6-B9))</f>
        <v>17395.242200000001</v>
      </c>
      <c r="C34" s="171"/>
      <c r="D34" s="170">
        <f>VALUE(D12-170.07/100*(D6-D9))</f>
        <v>12252.250965000001</v>
      </c>
      <c r="E34" s="172"/>
      <c r="F34" s="170">
        <f>VALUE(F12-170.07/100*(F6-F9))</f>
        <v>12990.446005</v>
      </c>
      <c r="G34" s="170"/>
      <c r="H34" s="170">
        <f>VALUE(H12-170.07/100*(H6-H9))</f>
        <v>12313.39458</v>
      </c>
      <c r="I34" s="171"/>
      <c r="J34" s="170">
        <f>VALUE(J12-170.07/100*(J6-J9))</f>
        <v>11779.804359999998</v>
      </c>
      <c r="K34" s="172"/>
      <c r="L34" s="170">
        <f>VALUE(L12-170.07/100*(L6-L9))</f>
        <v>11495.77167</v>
      </c>
      <c r="M34" s="170"/>
      <c r="N34" s="170">
        <f>VALUE(N12-170.07/100*(N6-N9))</f>
        <v>11181.03883</v>
      </c>
      <c r="O34" s="171"/>
      <c r="P34" s="170">
        <f>VALUE(P12-170.07/100*(P6-P9))</f>
        <v>-112.33123499999876</v>
      </c>
      <c r="Q34" s="172"/>
      <c r="R34" s="170">
        <f>VALUE(R12-170.07/100*(R6-R9))</f>
        <v>11678.672280000001</v>
      </c>
      <c r="S34" s="170"/>
      <c r="T34" s="170">
        <f>VALUE(T12-170.07/100*(T6-T9))</f>
        <v>-353.66056500000121</v>
      </c>
    </row>
    <row r="35" spans="1:20" ht="14.55" customHeight="1" x14ac:dyDescent="0.3">
      <c r="A35" s="212">
        <v>2</v>
      </c>
      <c r="B35" s="174">
        <f>VALUE(B12-200/100*(B6-B9))</f>
        <v>18696</v>
      </c>
      <c r="C35" s="175"/>
      <c r="D35" s="174">
        <f>VALUE(D12-200/100*(D6-D9))</f>
        <v>12545.550000000001</v>
      </c>
      <c r="E35" s="174"/>
      <c r="F35" s="174">
        <f>VALUE(F12-200/100*(F6-F9))</f>
        <v>13285.9</v>
      </c>
      <c r="G35" s="174"/>
      <c r="H35" s="174">
        <f>VALUE(H12-200/100*(H6-H9))</f>
        <v>12447.9</v>
      </c>
      <c r="I35" s="175"/>
      <c r="J35" s="174">
        <f>VALUE(J12-200/100*(J6-J9))</f>
        <v>11820.149999999998</v>
      </c>
      <c r="K35" s="174"/>
      <c r="L35" s="174">
        <f>VALUE(L12-200/100*(L6-L9))</f>
        <v>11432.35</v>
      </c>
      <c r="M35" s="174"/>
      <c r="N35" s="174">
        <f>VALUE(N12-200/100*(N6-N9))</f>
        <v>11099.3</v>
      </c>
      <c r="O35" s="175"/>
      <c r="P35" s="174">
        <f>VALUE(P12-200/100*(P6-P9))</f>
        <v>-132.09999999999854</v>
      </c>
      <c r="Q35" s="174"/>
      <c r="R35" s="174">
        <f>VALUE(R12-200/100*(R6-R9))</f>
        <v>11696.75</v>
      </c>
      <c r="S35" s="174"/>
      <c r="T35" s="174">
        <f>VALUE(T12-200/100*(T6-T9))</f>
        <v>-415.90000000000146</v>
      </c>
    </row>
    <row r="36" spans="1:20" ht="14.55" customHeight="1" x14ac:dyDescent="0.3">
      <c r="A36" s="211">
        <v>2.2360000000000002</v>
      </c>
      <c r="B36" s="170">
        <f>VALUE(B12-223.6/100*(B6-B9))</f>
        <v>19721.655999999999</v>
      </c>
      <c r="C36" s="171"/>
      <c r="D36" s="170">
        <f>VALUE(D12-223.6/100*(D6-D9))</f>
        <v>12776.818200000002</v>
      </c>
      <c r="E36" s="172"/>
      <c r="F36" s="170">
        <f>VALUE(F12-223.6/100*(F6-F9))</f>
        <v>13518.867399999999</v>
      </c>
      <c r="G36" s="170"/>
      <c r="H36" s="170">
        <f>VALUE(H12-223.6/100*(H6-H9))</f>
        <v>12553.9584</v>
      </c>
      <c r="I36" s="171"/>
      <c r="J36" s="170">
        <f>VALUE(J12-223.6/100*(J6-J9))</f>
        <v>11851.962799999998</v>
      </c>
      <c r="K36" s="172"/>
      <c r="L36" s="170">
        <f>VALUE(L12-223.6/100*(L6-L9))</f>
        <v>11382.3416</v>
      </c>
      <c r="M36" s="170"/>
      <c r="N36" s="170">
        <f>VALUE(N12-223.6/100*(N6-N9))</f>
        <v>11034.848399999999</v>
      </c>
      <c r="O36" s="171"/>
      <c r="P36" s="170">
        <f>VALUE(P12-223.6/100*(P6-P9))</f>
        <v>-147.68779999999836</v>
      </c>
      <c r="Q36" s="172"/>
      <c r="R36" s="170">
        <f>VALUE(R12-223.6/100*(R6-R9))</f>
        <v>11711.0044</v>
      </c>
      <c r="S36" s="170"/>
      <c r="T36" s="170">
        <f>VALUE(T12-223.6/100*(T6-T9))</f>
        <v>-464.9762000000016</v>
      </c>
    </row>
    <row r="37" spans="1:20" ht="14.55" customHeight="1" x14ac:dyDescent="0.3">
      <c r="A37" s="212">
        <v>2.3820000000000001</v>
      </c>
      <c r="B37" s="174">
        <f>VALUE(B12-238.2/100*(B6-B9))</f>
        <v>20356.171999999999</v>
      </c>
      <c r="C37" s="175"/>
      <c r="D37" s="174">
        <f>VALUE(D12-238.2/100*(D6-D9))</f>
        <v>12919.890900000002</v>
      </c>
      <c r="E37" s="174"/>
      <c r="F37" s="174">
        <f>VALUE(F12-238.2/100*(F6-F9))</f>
        <v>13662.9913</v>
      </c>
      <c r="G37" s="174"/>
      <c r="H37" s="174">
        <f>VALUE(H12-238.2/100*(H6-H9))</f>
        <v>12619.5708</v>
      </c>
      <c r="I37" s="175"/>
      <c r="J37" s="174">
        <f>VALUE(J12-238.2/100*(J6-J9))</f>
        <v>11871.643599999998</v>
      </c>
      <c r="K37" s="174"/>
      <c r="L37" s="174">
        <f>VALUE(L12-238.2/100*(L6-L9))</f>
        <v>11351.404200000001</v>
      </c>
      <c r="M37" s="174"/>
      <c r="N37" s="174">
        <f>VALUE(N12-238.2/100*(N6-N9))</f>
        <v>10994.9758</v>
      </c>
      <c r="O37" s="175"/>
      <c r="P37" s="174">
        <f>VALUE(P12-238.2/100*(P6-P9))</f>
        <v>-157.33109999999826</v>
      </c>
      <c r="Q37" s="174"/>
      <c r="R37" s="174">
        <f>VALUE(R12-238.2/100*(R6-R9))</f>
        <v>11719.8228</v>
      </c>
      <c r="S37" s="174"/>
      <c r="T37" s="174">
        <f>VALUE(T12-238.2/100*(T6-T9))</f>
        <v>-495.33690000000166</v>
      </c>
    </row>
    <row r="38" spans="1:20" ht="14.55" customHeight="1" x14ac:dyDescent="0.3">
      <c r="A38" s="212">
        <v>2.6179999999999999</v>
      </c>
      <c r="B38" s="174">
        <f>VALUE(B12-261.8/100*(B6-B9))</f>
        <v>21381.828000000001</v>
      </c>
      <c r="C38" s="175"/>
      <c r="D38" s="174">
        <f>VALUE(D12-261.8/100*(D6-D9))</f>
        <v>13151.159100000001</v>
      </c>
      <c r="E38" s="174"/>
      <c r="F38" s="174">
        <f>VALUE(F12-261.8/100*(F6-F9))</f>
        <v>13895.958699999999</v>
      </c>
      <c r="G38" s="174"/>
      <c r="H38" s="174">
        <f>VALUE(H12-261.8/100*(H6-H9))</f>
        <v>12725.629199999999</v>
      </c>
      <c r="I38" s="175"/>
      <c r="J38" s="174">
        <f>VALUE(J12-261.8/100*(J6-J9))</f>
        <v>11903.456399999997</v>
      </c>
      <c r="K38" s="174"/>
      <c r="L38" s="174">
        <f>VALUE(L12-261.8/100*(L6-L9))</f>
        <v>11301.3958</v>
      </c>
      <c r="M38" s="174"/>
      <c r="N38" s="174">
        <f>VALUE(N12-261.8/100*(N6-N9))</f>
        <v>10930.5242</v>
      </c>
      <c r="O38" s="175"/>
      <c r="P38" s="174">
        <f>VALUE(P12-261.8/100*(P6-P9))</f>
        <v>-172.9188999999981</v>
      </c>
      <c r="Q38" s="174"/>
      <c r="R38" s="174">
        <f>VALUE(R12-261.8/100*(R6-R9))</f>
        <v>11734.0772</v>
      </c>
      <c r="S38" s="174"/>
      <c r="T38" s="174">
        <f>VALUE(T12-261.8/100*(T6-T9))</f>
        <v>-544.41310000000192</v>
      </c>
    </row>
    <row r="39" spans="1:20" ht="14.55" customHeight="1" x14ac:dyDescent="0.3">
      <c r="A39" s="212">
        <v>3</v>
      </c>
      <c r="B39" s="174">
        <f>VALUE(B12-300/100*(B6-B9))</f>
        <v>23042</v>
      </c>
      <c r="C39" s="175"/>
      <c r="D39" s="174">
        <f>VALUE(D12-300/100*(D6-D9))</f>
        <v>13525.500000000002</v>
      </c>
      <c r="E39" s="174"/>
      <c r="F39" s="174">
        <f>VALUE(F12-300/100*(F6-F9))</f>
        <v>14273.05</v>
      </c>
      <c r="G39" s="174"/>
      <c r="H39" s="174">
        <f>VALUE(H12-300/100*(H6-H9))</f>
        <v>12897.3</v>
      </c>
      <c r="I39" s="175"/>
      <c r="J39" s="174">
        <f>VALUE(J12-300/100*(J6-J9))</f>
        <v>11954.949999999997</v>
      </c>
      <c r="K39" s="174"/>
      <c r="L39" s="174">
        <f>VALUE(L12-300/100*(L6-L9))</f>
        <v>11220.45</v>
      </c>
      <c r="M39" s="174"/>
      <c r="N39" s="174">
        <f>VALUE(N12-300/100*(N6-N9))</f>
        <v>10826.199999999999</v>
      </c>
      <c r="O39" s="175"/>
      <c r="P39" s="174">
        <f>VALUE(P12-300/100*(P6-P9))</f>
        <v>-198.14999999999782</v>
      </c>
      <c r="Q39" s="174"/>
      <c r="R39" s="174">
        <f>VALUE(R12-300/100*(R6-R9))</f>
        <v>11757.15</v>
      </c>
      <c r="S39" s="174"/>
      <c r="T39" s="174">
        <f>VALUE(T12-300/100*(T6-T9))</f>
        <v>-623.85000000000218</v>
      </c>
    </row>
    <row r="40" spans="1:20" ht="14.55" customHeight="1" x14ac:dyDescent="0.3">
      <c r="A40" s="211">
        <v>3.2360000000000002</v>
      </c>
      <c r="B40" s="170">
        <f>VALUE(B12-323.6/100*(B6-B9))</f>
        <v>24067.656000000003</v>
      </c>
      <c r="C40" s="171"/>
      <c r="D40" s="170">
        <f>VALUE(D12-323.6/100*(D6-D9))</f>
        <v>13756.768200000002</v>
      </c>
      <c r="E40" s="172"/>
      <c r="F40" s="170">
        <f>VALUE(F12-323.6/100*(F6-F9))</f>
        <v>14506.017399999999</v>
      </c>
      <c r="G40" s="170"/>
      <c r="H40" s="170">
        <f>VALUE(H12-323.6/100*(H6-H9))</f>
        <v>13003.358399999999</v>
      </c>
      <c r="I40" s="171"/>
      <c r="J40" s="170">
        <f>VALUE(J12-323.6/100*(J6-J9))</f>
        <v>11986.762799999997</v>
      </c>
      <c r="K40" s="172"/>
      <c r="L40" s="170">
        <f>VALUE(L12-323.6/100*(L6-L9))</f>
        <v>11170.4416</v>
      </c>
      <c r="M40" s="170"/>
      <c r="N40" s="170">
        <f>VALUE(N12-323.6/100*(N6-N9))</f>
        <v>10761.748399999999</v>
      </c>
      <c r="O40" s="171"/>
      <c r="P40" s="170">
        <f>VALUE(P12-323.6/100*(P6-P9))</f>
        <v>-213.73779999999766</v>
      </c>
      <c r="Q40" s="172"/>
      <c r="R40" s="170">
        <f>VALUE(R12-323.6/100*(R6-R9))</f>
        <v>11771.404399999999</v>
      </c>
      <c r="S40" s="170"/>
      <c r="T40" s="170">
        <f>VALUE(T12-323.6/100*(T6-T9))</f>
        <v>-672.92620000000238</v>
      </c>
    </row>
    <row r="41" spans="1:20" ht="14.55" customHeight="1" x14ac:dyDescent="0.3">
      <c r="A41" s="212">
        <v>3.3820000000000001</v>
      </c>
      <c r="B41" s="174">
        <f>VALUE(B12-338.2/100*(B6-B9))</f>
        <v>24702.171999999999</v>
      </c>
      <c r="C41" s="175"/>
      <c r="D41" s="174">
        <f>VALUE(D12-338.2/100*(D6-D9))</f>
        <v>13899.840900000003</v>
      </c>
      <c r="E41" s="174"/>
      <c r="F41" s="174">
        <f>VALUE(F12-338.2/100*(F6-F9))</f>
        <v>14650.141299999999</v>
      </c>
      <c r="G41" s="174"/>
      <c r="H41" s="174">
        <f>VALUE(H12-338.2/100*(H6-H9))</f>
        <v>13068.970799999999</v>
      </c>
      <c r="I41" s="175"/>
      <c r="J41" s="174">
        <f>VALUE(J12-338.2/100*(J6-J9))</f>
        <v>12006.443599999997</v>
      </c>
      <c r="K41" s="174"/>
      <c r="L41" s="174">
        <f>VALUE(L12-338.2/100*(L6-L9))</f>
        <v>11139.504200000001</v>
      </c>
      <c r="M41" s="174"/>
      <c r="N41" s="174">
        <f>VALUE(N12-338.2/100*(N6-N9))</f>
        <v>10721.875799999998</v>
      </c>
      <c r="O41" s="175"/>
      <c r="P41" s="174">
        <f>VALUE(P12-338.2/100*(P6-P9))</f>
        <v>-223.38109999999753</v>
      </c>
      <c r="Q41" s="174"/>
      <c r="R41" s="174">
        <f>VALUE(R12-338.2/100*(R6-R9))</f>
        <v>11780.2228</v>
      </c>
      <c r="S41" s="174"/>
      <c r="T41" s="174">
        <f>VALUE(T12-338.2/100*(T6-T9))</f>
        <v>-703.28690000000245</v>
      </c>
    </row>
    <row r="42" spans="1:20" ht="14.55" customHeight="1" x14ac:dyDescent="0.3">
      <c r="A42" s="212">
        <v>3.6179999999999999</v>
      </c>
      <c r="B42" s="174">
        <f>VALUE(B12-361.8/100*(B6-B9))</f>
        <v>25727.828000000001</v>
      </c>
      <c r="C42" s="175"/>
      <c r="D42" s="174">
        <f>VALUE(D12-361.8/100*(D6-D9))</f>
        <v>14131.109100000001</v>
      </c>
      <c r="E42" s="174"/>
      <c r="F42" s="174">
        <f>VALUE(F12-361.8/100*(F6-F9))</f>
        <v>14883.108699999999</v>
      </c>
      <c r="G42" s="174"/>
      <c r="H42" s="174">
        <f>VALUE(H12-361.8/100*(H6-H9))</f>
        <v>13175.029199999999</v>
      </c>
      <c r="I42" s="175"/>
      <c r="J42" s="174">
        <f>VALUE(J12-361.8/100*(J6-J9))</f>
        <v>12038.256399999997</v>
      </c>
      <c r="K42" s="174"/>
      <c r="L42" s="174">
        <f>VALUE(L12-361.8/100*(L6-L9))</f>
        <v>11089.495800000001</v>
      </c>
      <c r="M42" s="174"/>
      <c r="N42" s="174">
        <f>VALUE(N12-361.8/100*(N6-N9))</f>
        <v>10657.424199999998</v>
      </c>
      <c r="O42" s="175"/>
      <c r="P42" s="174">
        <f>VALUE(P12-361.8/100*(P6-P9))</f>
        <v>-238.96889999999738</v>
      </c>
      <c r="Q42" s="174"/>
      <c r="R42" s="174">
        <f>VALUE(R12-361.8/100*(R6-R9))</f>
        <v>11794.477199999999</v>
      </c>
      <c r="S42" s="174"/>
      <c r="T42" s="174">
        <f>VALUE(T12-361.8/100*(T6-T9))</f>
        <v>-752.36310000000265</v>
      </c>
    </row>
    <row r="43" spans="1:20" ht="14.55" customHeight="1" x14ac:dyDescent="0.3">
      <c r="A43" s="212">
        <v>4</v>
      </c>
      <c r="B43" s="174">
        <f>VALUE(B12-400/100*(B6-B9))</f>
        <v>27388</v>
      </c>
      <c r="C43" s="175"/>
      <c r="D43" s="174">
        <f>VALUE(D12-400/100*(D6-D9))</f>
        <v>14505.450000000003</v>
      </c>
      <c r="E43" s="174"/>
      <c r="F43" s="174">
        <f>VALUE(F12-400/100*(F6-F9))</f>
        <v>15260.199999999999</v>
      </c>
      <c r="G43" s="174"/>
      <c r="H43" s="174">
        <f>VALUE(H12-400/100*(H6-H9))</f>
        <v>13346.699999999999</v>
      </c>
      <c r="I43" s="175"/>
      <c r="J43" s="174">
        <f>VALUE(J12-400/100*(J6-J9))</f>
        <v>12089.749999999996</v>
      </c>
      <c r="K43" s="174"/>
      <c r="L43" s="174">
        <f>VALUE(L12-400/100*(L6-L9))</f>
        <v>11008.550000000001</v>
      </c>
      <c r="M43" s="174"/>
      <c r="N43" s="174">
        <f>VALUE(N12-400/100*(N6-N9))</f>
        <v>10553.099999999999</v>
      </c>
      <c r="O43" s="175"/>
      <c r="P43" s="174">
        <f>VALUE(P12-400/100*(P6-P9))</f>
        <v>-264.19999999999709</v>
      </c>
      <c r="Q43" s="174"/>
      <c r="R43" s="174">
        <f>VALUE(R12-400/100*(R6-R9))</f>
        <v>11817.55</v>
      </c>
      <c r="S43" s="174"/>
      <c r="T43" s="174">
        <f>VALUE(T12-400/100*(T6-T9))</f>
        <v>-831.80000000000291</v>
      </c>
    </row>
    <row r="44" spans="1:20" ht="14.55" customHeight="1" x14ac:dyDescent="0.3">
      <c r="A44" s="211">
        <v>4.2359999999999998</v>
      </c>
      <c r="B44" s="170">
        <f>VALUE(B12-423.6/100*(B6-B9))</f>
        <v>28413.656000000003</v>
      </c>
      <c r="C44" s="171"/>
      <c r="D44" s="170">
        <f>VALUE(D12-423.6/100*(D6-D9))</f>
        <v>14736.718200000003</v>
      </c>
      <c r="E44" s="172"/>
      <c r="F44" s="170">
        <f>VALUE(F12-423.6/100*(F6-F9))</f>
        <v>15493.167399999998</v>
      </c>
      <c r="G44" s="170"/>
      <c r="H44" s="170">
        <f>VALUE(H12-423.6/100*(H6-H9))</f>
        <v>13452.758399999999</v>
      </c>
      <c r="I44" s="171"/>
      <c r="J44" s="170">
        <f>VALUE(J12-423.6/100*(J6-J9))</f>
        <v>12121.562799999996</v>
      </c>
      <c r="K44" s="172"/>
      <c r="L44" s="170">
        <f>VALUE(L12-423.6/100*(L6-L9))</f>
        <v>10958.5416</v>
      </c>
      <c r="M44" s="170"/>
      <c r="N44" s="170">
        <f>VALUE(N12-423.6/100*(N6-N9))</f>
        <v>10488.648399999998</v>
      </c>
      <c r="O44" s="171"/>
      <c r="P44" s="170">
        <f>VALUE(P12-423.6/100*(P6-P9))</f>
        <v>-279.78779999999693</v>
      </c>
      <c r="Q44" s="172"/>
      <c r="R44" s="170">
        <f>VALUE(R12-423.6/100*(R6-R9))</f>
        <v>11831.804399999999</v>
      </c>
      <c r="S44" s="170"/>
      <c r="T44" s="170">
        <f>VALUE(T12-423.6/100*(T6-T9))</f>
        <v>-880.87620000000322</v>
      </c>
    </row>
    <row r="45" spans="1:20" ht="14.55" customHeight="1" x14ac:dyDescent="0.3">
      <c r="A45" s="211">
        <v>4.3819999999999997</v>
      </c>
      <c r="B45" s="170">
        <f>VALUE(B12-438.2/100*(B6-B9))</f>
        <v>29048.171999999999</v>
      </c>
      <c r="C45" s="171"/>
      <c r="D45" s="170">
        <f>VALUE(D12-438.2/100*(D6-D9))</f>
        <v>14879.790900000004</v>
      </c>
      <c r="E45" s="172"/>
      <c r="F45" s="170">
        <f>VALUE(F12-438.2/100*(F6-F9))</f>
        <v>15637.291299999997</v>
      </c>
      <c r="G45" s="170"/>
      <c r="H45" s="170">
        <f>VALUE(H12-438.2/100*(H6-H9))</f>
        <v>13518.370799999999</v>
      </c>
      <c r="I45" s="171"/>
      <c r="J45" s="170">
        <f>VALUE(J12-438.2/100*(J6-J9))</f>
        <v>12141.243599999996</v>
      </c>
      <c r="K45" s="172"/>
      <c r="L45" s="170">
        <f>VALUE(L12-438.2/100*(L6-L9))</f>
        <v>10927.604200000002</v>
      </c>
      <c r="M45" s="170"/>
      <c r="N45" s="170">
        <f>VALUE(N12-438.2/100*(N6-N9))</f>
        <v>10448.775799999999</v>
      </c>
      <c r="O45" s="171"/>
      <c r="P45" s="170">
        <f>VALUE(P12-438.2/100*(P6-P9))</f>
        <v>-289.43109999999677</v>
      </c>
      <c r="Q45" s="172"/>
      <c r="R45" s="170">
        <f>VALUE(R12-438.2/100*(R6-R9))</f>
        <v>11840.622799999999</v>
      </c>
      <c r="S45" s="170"/>
      <c r="T45" s="170">
        <f>VALUE(T12-438.2/100*(T6-T9))</f>
        <v>-911.23690000000317</v>
      </c>
    </row>
    <row r="46" spans="1:20" ht="14.55" customHeight="1" x14ac:dyDescent="0.3">
      <c r="A46" s="211">
        <v>4.6180000000000003</v>
      </c>
      <c r="B46" s="170">
        <f>VALUE(B12-461.8/100*(B6-B9))</f>
        <v>30073.828000000001</v>
      </c>
      <c r="C46" s="171"/>
      <c r="D46" s="170">
        <f>VALUE(D12-461.8/100*(D6-D9))</f>
        <v>15111.059100000002</v>
      </c>
      <c r="E46" s="172"/>
      <c r="F46" s="170">
        <f>VALUE(F12-461.8/100*(F6-F9))</f>
        <v>15870.258699999998</v>
      </c>
      <c r="G46" s="170"/>
      <c r="H46" s="170">
        <f>VALUE(H12-461.8/100*(H6-H9))</f>
        <v>13624.429199999999</v>
      </c>
      <c r="I46" s="171"/>
      <c r="J46" s="170">
        <f>VALUE(J12-461.8/100*(J6-J9))</f>
        <v>12173.056399999996</v>
      </c>
      <c r="K46" s="172"/>
      <c r="L46" s="170">
        <f>VALUE(L12-461.8/100*(L6-L9))</f>
        <v>10877.595800000001</v>
      </c>
      <c r="M46" s="170"/>
      <c r="N46" s="170">
        <f>VALUE(N12-461.8/100*(N6-N9))</f>
        <v>10384.324199999999</v>
      </c>
      <c r="O46" s="171"/>
      <c r="P46" s="170">
        <f>VALUE(P12-461.8/100*(P6-P9))</f>
        <v>-305.01889999999668</v>
      </c>
      <c r="Q46" s="172"/>
      <c r="R46" s="170">
        <f>VALUE(R12-461.8/100*(R6-R9))</f>
        <v>11854.877199999999</v>
      </c>
      <c r="S46" s="170"/>
      <c r="T46" s="170">
        <f>VALUE(T12-461.8/100*(T6-T9))</f>
        <v>-960.31310000000337</v>
      </c>
    </row>
    <row r="47" spans="1:20" ht="14.55" customHeight="1" x14ac:dyDescent="0.3">
      <c r="A47" s="211">
        <v>5</v>
      </c>
      <c r="B47" s="170">
        <f>VALUE(B12-500/100*(B6-B9))</f>
        <v>31734</v>
      </c>
      <c r="C47" s="171"/>
      <c r="D47" s="170">
        <f>VALUE(D12-500/100*(D6-D9))</f>
        <v>15485.400000000003</v>
      </c>
      <c r="E47" s="172"/>
      <c r="F47" s="170">
        <f>VALUE(F12-500/100*(F6-F9))</f>
        <v>16247.349999999999</v>
      </c>
      <c r="G47" s="170"/>
      <c r="H47" s="170">
        <f>VALUE(H12-500/100*(H6-H9))</f>
        <v>13796.099999999999</v>
      </c>
      <c r="I47" s="171"/>
      <c r="J47" s="170">
        <f>VALUE(J12-500/100*(J6-J9))</f>
        <v>12224.549999999996</v>
      </c>
      <c r="K47" s="172"/>
      <c r="L47" s="170">
        <f>VALUE(L12-500/100*(L6-L9))</f>
        <v>10796.650000000001</v>
      </c>
      <c r="M47" s="170"/>
      <c r="N47" s="170">
        <f>VALUE(N12-500/100*(N6-N9))</f>
        <v>10279.999999999998</v>
      </c>
      <c r="O47" s="171"/>
      <c r="P47" s="170">
        <f>VALUE(P12-500/100*(P6-P9))</f>
        <v>-330.24999999999636</v>
      </c>
      <c r="Q47" s="172"/>
      <c r="R47" s="170">
        <f>VALUE(R12-500/100*(R6-R9))</f>
        <v>11877.949999999999</v>
      </c>
      <c r="S47" s="170"/>
      <c r="T47" s="170">
        <f>VALUE(T12-500/100*(T6-T9))</f>
        <v>-1039.7500000000036</v>
      </c>
    </row>
    <row r="48" spans="1:20" ht="14.55" customHeight="1" x14ac:dyDescent="0.3">
      <c r="A48" s="211">
        <v>5.2359999999999998</v>
      </c>
      <c r="B48" s="170">
        <f>VALUE(B12-523.6/100*(B6-B9))</f>
        <v>32759.656000000003</v>
      </c>
      <c r="C48" s="171"/>
      <c r="D48" s="170">
        <f>VALUE(D12-523.6/100*(D6-D9))</f>
        <v>15716.668200000004</v>
      </c>
      <c r="E48" s="172"/>
      <c r="F48" s="170">
        <f>VALUE(F12-523.6/100*(F6-F9))</f>
        <v>16480.3174</v>
      </c>
      <c r="G48" s="170"/>
      <c r="H48" s="170">
        <f>VALUE(H12-523.6/100*(H6-H9))</f>
        <v>13902.158399999998</v>
      </c>
      <c r="I48" s="171"/>
      <c r="J48" s="170">
        <f>VALUE(J12-523.6/100*(J6-J9))</f>
        <v>12256.362799999995</v>
      </c>
      <c r="K48" s="172"/>
      <c r="L48" s="170">
        <f>VALUE(L12-523.6/100*(L6-L9))</f>
        <v>10746.641600000001</v>
      </c>
      <c r="M48" s="170"/>
      <c r="N48" s="170">
        <f>VALUE(N12-523.6/100*(N6-N9))</f>
        <v>10215.548399999998</v>
      </c>
      <c r="O48" s="171"/>
      <c r="P48" s="170">
        <f>VALUE(P12-523.6/100*(P6-P9))</f>
        <v>-345.83779999999621</v>
      </c>
      <c r="Q48" s="172"/>
      <c r="R48" s="170">
        <f>VALUE(R12-523.6/100*(R6-R9))</f>
        <v>11892.204399999999</v>
      </c>
      <c r="S48" s="170"/>
      <c r="T48" s="170">
        <f>VALUE(T12-523.6/100*(T6-T9))</f>
        <v>-1088.8262000000038</v>
      </c>
    </row>
    <row r="49" spans="1:20" ht="14.55" customHeight="1" x14ac:dyDescent="0.3">
      <c r="A49" s="211">
        <v>5.3819999999999997</v>
      </c>
      <c r="B49" s="170">
        <f>VALUE(B12-538.2/100*(B6-B9))</f>
        <v>33394.172000000006</v>
      </c>
      <c r="C49" s="171"/>
      <c r="D49" s="170">
        <f>VALUE(D12-538.2/100*(D6-D9))</f>
        <v>15859.740900000004</v>
      </c>
      <c r="E49" s="172"/>
      <c r="F49" s="170">
        <f>VALUE(F12-538.2/100*(F6-F9))</f>
        <v>16624.441299999999</v>
      </c>
      <c r="G49" s="170"/>
      <c r="H49" s="170">
        <f>VALUE(H12-538.2/100*(H6-H9))</f>
        <v>13967.770799999998</v>
      </c>
      <c r="I49" s="171"/>
      <c r="J49" s="170">
        <f>VALUE(J12-538.2/100*(J6-J9))</f>
        <v>12276.043599999995</v>
      </c>
      <c r="K49" s="172"/>
      <c r="L49" s="170">
        <f>VALUE(L12-538.2/100*(L6-L9))</f>
        <v>10715.704200000002</v>
      </c>
      <c r="M49" s="170"/>
      <c r="N49" s="170">
        <f>VALUE(N12-538.2/100*(N6-N9))</f>
        <v>10175.675799999997</v>
      </c>
      <c r="O49" s="171"/>
      <c r="P49" s="170">
        <f>VALUE(P12-538.2/100*(P6-P9))</f>
        <v>-355.4810999999961</v>
      </c>
      <c r="Q49" s="172"/>
      <c r="R49" s="170">
        <f>VALUE(R12-538.2/100*(R6-R9))</f>
        <v>11901.022799999999</v>
      </c>
      <c r="S49" s="170"/>
      <c r="T49" s="170">
        <f>VALUE(T12-538.2/100*(T6-T9))</f>
        <v>-1119.186900000004</v>
      </c>
    </row>
    <row r="50" spans="1:20" ht="14.55" customHeight="1" x14ac:dyDescent="0.3">
      <c r="A50" s="211">
        <v>5.6180000000000003</v>
      </c>
      <c r="B50" s="170">
        <f>VALUE(B12-561.8/100*(B6-B9))</f>
        <v>34419.827999999994</v>
      </c>
      <c r="C50" s="171"/>
      <c r="D50" s="170">
        <f>VALUE(D12-561.8/100*(D6-D9))</f>
        <v>16091.009100000003</v>
      </c>
      <c r="E50" s="172"/>
      <c r="F50" s="170">
        <f>VALUE(F12-561.8/100*(F6-F9))</f>
        <v>16857.4087</v>
      </c>
      <c r="G50" s="170"/>
      <c r="H50" s="170">
        <f>VALUE(H12-561.8/100*(H6-H9))</f>
        <v>14073.829199999998</v>
      </c>
      <c r="I50" s="171"/>
      <c r="J50" s="170">
        <f>VALUE(J12-561.8/100*(J6-J9))</f>
        <v>12307.856399999995</v>
      </c>
      <c r="K50" s="172"/>
      <c r="L50" s="170">
        <f>VALUE(L12-561.8/100*(L6-L9))</f>
        <v>10665.695800000001</v>
      </c>
      <c r="M50" s="170"/>
      <c r="N50" s="170">
        <f>VALUE(N12-561.8/100*(N6-N9))</f>
        <v>10111.224199999999</v>
      </c>
      <c r="O50" s="171"/>
      <c r="P50" s="170">
        <f>VALUE(P12-561.8/100*(P6-P9))</f>
        <v>-371.06889999999589</v>
      </c>
      <c r="Q50" s="172"/>
      <c r="R50" s="170">
        <f>VALUE(R12-561.8/100*(R6-R9))</f>
        <v>11915.277199999999</v>
      </c>
      <c r="S50" s="170"/>
      <c r="T50" s="170">
        <f>VALUE(T12-561.8/100*(T6-T9))</f>
        <v>-1168.263100000004</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13" sqref="H13"/>
    </sheetView>
  </sheetViews>
  <sheetFormatPr defaultColWidth="8.77734375" defaultRowHeight="14.55" customHeight="1" x14ac:dyDescent="0.3"/>
  <cols>
    <col min="1" max="1" width="22" style="113" customWidth="1"/>
    <col min="2" max="2" width="12.77734375" style="113" customWidth="1"/>
    <col min="3" max="3" width="5.77734375" style="113" customWidth="1"/>
    <col min="4" max="4" width="12.77734375" style="113" customWidth="1"/>
    <col min="5" max="5" width="5.77734375" style="113" customWidth="1"/>
    <col min="6" max="6" width="12.77734375" style="113" customWidth="1"/>
    <col min="7" max="7" width="5.77734375" style="113" customWidth="1"/>
    <col min="8" max="8" width="12.77734375" style="113" customWidth="1"/>
    <col min="9" max="9" width="5.77734375" style="113" customWidth="1"/>
    <col min="10" max="10" width="12.77734375" style="113" customWidth="1"/>
    <col min="11" max="11" width="5.77734375" style="113" customWidth="1"/>
    <col min="12" max="12" width="12.77734375" style="113" customWidth="1"/>
    <col min="13" max="13" width="5.77734375" style="113" customWidth="1"/>
    <col min="14" max="14" width="12.77734375" style="113" customWidth="1"/>
    <col min="15" max="15" width="5.77734375" style="113" customWidth="1"/>
    <col min="16" max="16" width="12.77734375" style="113" customWidth="1"/>
    <col min="17" max="17" width="5.77734375" style="113" customWidth="1"/>
    <col min="18" max="18" width="12.77734375" style="113" customWidth="1"/>
    <col min="19" max="254" width="8.77734375" style="113" customWidth="1"/>
    <col min="255" max="16384" width="8.77734375" style="164"/>
  </cols>
  <sheetData>
    <row r="1" spans="1:19" ht="14.55" customHeight="1" x14ac:dyDescent="0.3">
      <c r="A1" s="111"/>
      <c r="B1" s="112"/>
      <c r="C1" s="111"/>
      <c r="D1" s="112"/>
      <c r="E1" s="111"/>
      <c r="F1" s="112"/>
      <c r="G1" s="112"/>
      <c r="H1" s="112"/>
      <c r="I1" s="111"/>
      <c r="J1" s="112"/>
      <c r="K1" s="111"/>
      <c r="L1" s="112"/>
      <c r="M1" s="112"/>
      <c r="N1" s="112"/>
      <c r="O1" s="111"/>
      <c r="P1" s="112"/>
      <c r="Q1" s="111"/>
      <c r="R1" s="112"/>
    </row>
    <row r="2" spans="1:19" ht="23.55" customHeight="1" x14ac:dyDescent="0.4">
      <c r="A2" s="114" t="s">
        <v>63</v>
      </c>
      <c r="B2" s="115"/>
      <c r="C2" s="115"/>
      <c r="D2" s="115"/>
      <c r="E2" s="115"/>
      <c r="F2" s="115"/>
      <c r="G2" s="115"/>
      <c r="H2" s="115"/>
      <c r="I2" s="115"/>
      <c r="J2" s="115"/>
      <c r="K2" s="115"/>
      <c r="L2" s="115"/>
      <c r="M2" s="115"/>
      <c r="N2" s="115"/>
      <c r="O2" s="115"/>
      <c r="P2" s="115"/>
      <c r="Q2" s="115"/>
      <c r="R2" s="115"/>
    </row>
    <row r="3" spans="1:19" ht="14.55" customHeight="1" x14ac:dyDescent="0.3">
      <c r="A3" s="111"/>
      <c r="B3" s="112"/>
      <c r="C3" s="111"/>
      <c r="D3" s="112"/>
      <c r="E3" s="111"/>
      <c r="F3" s="112"/>
      <c r="G3" s="112"/>
      <c r="H3" s="112"/>
      <c r="I3" s="111"/>
      <c r="J3" s="112"/>
      <c r="K3" s="111"/>
      <c r="L3" s="112"/>
      <c r="M3" s="112"/>
      <c r="N3" s="112"/>
      <c r="O3" s="111"/>
      <c r="P3" s="112"/>
      <c r="Q3" s="111"/>
      <c r="R3" s="112"/>
    </row>
    <row r="4" spans="1:19" ht="14.55" customHeight="1" x14ac:dyDescent="0.3">
      <c r="A4" s="111"/>
      <c r="B4" s="116" t="s">
        <v>52</v>
      </c>
      <c r="C4" s="117"/>
      <c r="D4" s="118" t="s">
        <v>53</v>
      </c>
      <c r="E4" s="117"/>
      <c r="F4" s="119" t="s">
        <v>54</v>
      </c>
      <c r="G4" s="119"/>
      <c r="H4" s="116" t="s">
        <v>52</v>
      </c>
      <c r="I4" s="117"/>
      <c r="J4" s="118" t="s">
        <v>53</v>
      </c>
      <c r="K4" s="117"/>
      <c r="L4" s="119" t="s">
        <v>54</v>
      </c>
      <c r="M4" s="119"/>
      <c r="N4" s="116" t="s">
        <v>52</v>
      </c>
      <c r="O4" s="117"/>
      <c r="P4" s="118" t="s">
        <v>53</v>
      </c>
      <c r="Q4" s="117"/>
      <c r="R4" s="119" t="s">
        <v>54</v>
      </c>
    </row>
    <row r="5" spans="1:19" ht="15" customHeight="1" thickBot="1" x14ac:dyDescent="0.35">
      <c r="A5" s="111"/>
      <c r="B5" s="112"/>
      <c r="C5" s="111"/>
      <c r="D5" s="112"/>
      <c r="E5" s="111"/>
      <c r="F5" s="112"/>
      <c r="G5" s="112"/>
      <c r="H5" s="112"/>
      <c r="I5" s="111"/>
      <c r="J5" s="112"/>
      <c r="K5" s="111"/>
      <c r="L5" s="112"/>
      <c r="M5" s="112"/>
      <c r="N5" s="112"/>
      <c r="O5" s="111"/>
      <c r="P5" s="112"/>
      <c r="Q5" s="111"/>
      <c r="R5" s="112"/>
    </row>
    <row r="6" spans="1:19" ht="15" customHeight="1" thickBot="1" x14ac:dyDescent="0.35">
      <c r="A6" s="120" t="s">
        <v>55</v>
      </c>
      <c r="B6" s="121">
        <v>11761</v>
      </c>
      <c r="C6" s="122"/>
      <c r="D6" s="121">
        <v>11752.7</v>
      </c>
      <c r="E6" s="124"/>
      <c r="F6" s="125">
        <v>11761</v>
      </c>
      <c r="G6" s="126"/>
      <c r="H6" s="121">
        <v>11761</v>
      </c>
      <c r="I6" s="122"/>
      <c r="J6" s="123"/>
      <c r="K6" s="124"/>
      <c r="L6" s="125"/>
      <c r="M6" s="126"/>
      <c r="N6" s="121"/>
      <c r="O6" s="122"/>
      <c r="P6" s="123"/>
      <c r="Q6" s="124"/>
      <c r="R6" s="125"/>
    </row>
    <row r="7" spans="1:19" ht="14.55" customHeight="1" x14ac:dyDescent="0.3">
      <c r="A7" s="111"/>
      <c r="B7" s="127"/>
      <c r="C7" s="111"/>
      <c r="D7" s="128"/>
      <c r="E7" s="111"/>
      <c r="F7" s="129"/>
      <c r="G7" s="112"/>
      <c r="H7" s="127"/>
      <c r="I7" s="111"/>
      <c r="J7" s="128"/>
      <c r="K7" s="111"/>
      <c r="L7" s="129"/>
      <c r="M7" s="112"/>
      <c r="N7" s="127"/>
      <c r="O7" s="111"/>
      <c r="P7" s="128"/>
      <c r="Q7" s="111"/>
      <c r="R7" s="129"/>
    </row>
    <row r="8" spans="1:19" ht="15" customHeight="1" thickBot="1" x14ac:dyDescent="0.35">
      <c r="A8" s="111"/>
      <c r="B8" s="130"/>
      <c r="C8" s="111"/>
      <c r="D8" s="131"/>
      <c r="E8" s="111"/>
      <c r="F8" s="132"/>
      <c r="G8" s="112"/>
      <c r="H8" s="130"/>
      <c r="I8" s="111"/>
      <c r="J8" s="131"/>
      <c r="K8" s="111"/>
      <c r="L8" s="132"/>
      <c r="M8" s="112"/>
      <c r="N8" s="130"/>
      <c r="O8" s="111"/>
      <c r="P8" s="131"/>
      <c r="Q8" s="111"/>
      <c r="R8" s="132"/>
    </row>
    <row r="9" spans="1:19" ht="15" customHeight="1" thickBot="1" x14ac:dyDescent="0.35">
      <c r="A9" s="120" t="s">
        <v>56</v>
      </c>
      <c r="B9" s="121">
        <v>11722</v>
      </c>
      <c r="C9" s="122"/>
      <c r="D9" s="123">
        <v>11672.6</v>
      </c>
      <c r="E9" s="124"/>
      <c r="F9" s="125">
        <v>11672.6</v>
      </c>
      <c r="G9" s="126"/>
      <c r="H9" s="121">
        <v>11629.15</v>
      </c>
      <c r="I9" s="122" t="s">
        <v>58</v>
      </c>
      <c r="J9" s="123"/>
      <c r="K9" s="124"/>
      <c r="L9" s="125"/>
      <c r="M9" s="133"/>
      <c r="N9" s="121"/>
      <c r="O9" s="134"/>
      <c r="P9" s="123"/>
      <c r="Q9" s="135"/>
      <c r="R9" s="123"/>
      <c r="S9" s="136" t="s">
        <v>58</v>
      </c>
    </row>
    <row r="10" spans="1:19" ht="14.55" customHeight="1" x14ac:dyDescent="0.3">
      <c r="A10" s="111"/>
      <c r="B10" s="127"/>
      <c r="C10" s="111"/>
      <c r="D10" s="128"/>
      <c r="E10" s="111"/>
      <c r="F10" s="129"/>
      <c r="G10" s="112"/>
      <c r="H10" s="127"/>
      <c r="I10" s="111"/>
      <c r="J10" s="128"/>
      <c r="K10" s="111"/>
      <c r="L10" s="129"/>
      <c r="M10" s="112"/>
      <c r="N10" s="127"/>
      <c r="O10" s="111"/>
      <c r="P10" s="128"/>
      <c r="Q10" s="111"/>
      <c r="R10" s="129"/>
    </row>
    <row r="11" spans="1:19" ht="15" customHeight="1" thickBot="1" x14ac:dyDescent="0.35">
      <c r="A11" s="111"/>
      <c r="B11" s="130"/>
      <c r="C11" s="111"/>
      <c r="D11" s="131"/>
      <c r="E11" s="111"/>
      <c r="F11" s="132"/>
      <c r="G11" s="112"/>
      <c r="H11" s="130"/>
      <c r="I11" s="111"/>
      <c r="J11" s="131"/>
      <c r="K11" s="111"/>
      <c r="L11" s="132"/>
      <c r="M11" s="112"/>
      <c r="N11" s="130"/>
      <c r="O11" s="111"/>
      <c r="P11" s="131"/>
      <c r="Q11" s="111"/>
      <c r="R11" s="132"/>
    </row>
    <row r="12" spans="1:19" ht="15" customHeight="1" thickBot="1" x14ac:dyDescent="0.35">
      <c r="A12" s="120" t="s">
        <v>57</v>
      </c>
      <c r="B12" s="121">
        <v>11752.7</v>
      </c>
      <c r="C12" s="122"/>
      <c r="D12" s="123"/>
      <c r="E12" s="124"/>
      <c r="F12" s="125">
        <v>11698.1</v>
      </c>
      <c r="G12" s="126"/>
      <c r="H12" s="121">
        <v>11660.85</v>
      </c>
      <c r="I12" s="122"/>
      <c r="J12" s="123"/>
      <c r="K12" s="135"/>
      <c r="L12" s="125"/>
      <c r="M12" s="126"/>
      <c r="N12" s="121"/>
      <c r="O12" s="134"/>
      <c r="P12" s="123"/>
      <c r="Q12" s="135"/>
      <c r="R12" s="125"/>
    </row>
    <row r="13" spans="1:19" ht="14.55" customHeight="1" x14ac:dyDescent="0.3">
      <c r="A13" s="111"/>
      <c r="B13" s="112"/>
      <c r="C13" s="111"/>
      <c r="D13" s="112"/>
      <c r="E13" s="111"/>
      <c r="F13" s="112"/>
      <c r="G13" s="112"/>
      <c r="H13" s="112"/>
      <c r="I13" s="111"/>
      <c r="J13" s="112"/>
      <c r="K13" s="111"/>
      <c r="L13" s="112"/>
      <c r="M13" s="112"/>
      <c r="N13" s="112"/>
      <c r="O13" s="111"/>
      <c r="P13" s="112"/>
      <c r="Q13" s="111"/>
      <c r="R13" s="112"/>
    </row>
    <row r="14" spans="1:19" ht="14.55" customHeight="1" x14ac:dyDescent="0.3">
      <c r="A14" s="111"/>
      <c r="B14" s="112"/>
      <c r="C14" s="111"/>
      <c r="D14" s="112"/>
      <c r="E14" s="111"/>
      <c r="F14" s="112"/>
      <c r="G14" s="112"/>
      <c r="H14" s="112"/>
      <c r="I14" s="111"/>
      <c r="J14" s="112"/>
      <c r="K14" s="111"/>
      <c r="L14" s="112"/>
      <c r="M14" s="112"/>
      <c r="N14" s="112"/>
      <c r="O14" s="111"/>
      <c r="P14" s="112"/>
      <c r="Q14" s="111"/>
      <c r="R14" s="112"/>
    </row>
    <row r="15" spans="1:19" ht="14.55" customHeight="1" x14ac:dyDescent="0.3">
      <c r="A15" s="137" t="s">
        <v>59</v>
      </c>
      <c r="B15" s="138"/>
      <c r="C15" s="111"/>
      <c r="D15" s="112"/>
      <c r="E15" s="111"/>
      <c r="F15" s="112"/>
      <c r="G15" s="112"/>
      <c r="H15" s="138"/>
      <c r="I15" s="111"/>
      <c r="J15" s="112"/>
      <c r="K15" s="111"/>
      <c r="L15" s="112"/>
      <c r="M15" s="112"/>
      <c r="N15" s="138"/>
      <c r="O15" s="111"/>
      <c r="P15" s="112"/>
      <c r="Q15" s="111"/>
      <c r="R15" s="112"/>
    </row>
    <row r="16" spans="1:19" ht="14.55" customHeight="1" x14ac:dyDescent="0.3">
      <c r="A16" s="139">
        <v>0.23599999999999999</v>
      </c>
      <c r="B16" s="140">
        <f>VALUE(23.6/100*(B6-B9)+B9)</f>
        <v>11731.204</v>
      </c>
      <c r="C16" s="141"/>
      <c r="D16" s="140">
        <f>VALUE(23.6/100*(D6-D9)+D9)</f>
        <v>11691.5036</v>
      </c>
      <c r="E16" s="140"/>
      <c r="F16" s="140">
        <f>VALUE(23.6/100*(F6-F9)+F9)</f>
        <v>11693.4624</v>
      </c>
      <c r="G16" s="140"/>
      <c r="H16" s="140">
        <f>VALUE(23.6/100*(H6-H9)+H9)</f>
        <v>11660.266599999999</v>
      </c>
      <c r="I16" s="141"/>
      <c r="J16" s="140">
        <f>VALUE(23.6/100*(J6-J9)+J9)</f>
        <v>0</v>
      </c>
      <c r="K16" s="140"/>
      <c r="L16" s="142">
        <f>VALUE(23.6/100*(L6-L9)+L9)</f>
        <v>0</v>
      </c>
      <c r="M16" s="140"/>
      <c r="N16" s="140">
        <f>VALUE(23.6/100*(N6-N9)+N9)</f>
        <v>0</v>
      </c>
      <c r="O16" s="141"/>
      <c r="P16" s="140">
        <f>VALUE(23.6/100*(P6-P9)+P9)</f>
        <v>0</v>
      </c>
      <c r="Q16" s="140"/>
      <c r="R16" s="140">
        <f>VALUE(23.6/100*(R6-R9)+R9)</f>
        <v>0</v>
      </c>
    </row>
    <row r="17" spans="1:18" ht="14.55" customHeight="1" x14ac:dyDescent="0.3">
      <c r="A17" s="143">
        <v>0.38200000000000001</v>
      </c>
      <c r="B17" s="144">
        <f>38.2/100*(B6-B9)+B9</f>
        <v>11736.897999999999</v>
      </c>
      <c r="C17" s="145"/>
      <c r="D17" s="146">
        <f>VALUE(38.2/100*(D6-D9)+D9)</f>
        <v>11703.198200000001</v>
      </c>
      <c r="E17" s="144"/>
      <c r="F17" s="144">
        <f>VALUE(38.2/100*(F6-F9)+F9)</f>
        <v>11706.3688</v>
      </c>
      <c r="G17" s="144"/>
      <c r="H17" s="146">
        <f>38.2/100*(H6-H9)+H9</f>
        <v>11679.5167</v>
      </c>
      <c r="I17" s="145"/>
      <c r="J17" s="144">
        <f>VALUE(38.2/100*(J6-J9)+J9)</f>
        <v>0</v>
      </c>
      <c r="K17" s="144"/>
      <c r="L17" s="146">
        <f>VALUE(38.2/100*(L6-L9)+L9)</f>
        <v>0</v>
      </c>
      <c r="M17" s="144"/>
      <c r="N17" s="144">
        <f>38.2/100*(N6-N9)+N9</f>
        <v>0</v>
      </c>
      <c r="O17" s="145"/>
      <c r="P17" s="144">
        <f>VALUE(38.2/100*(P6-P9)+P9)</f>
        <v>0</v>
      </c>
      <c r="Q17" s="144"/>
      <c r="R17" s="144">
        <f>VALUE(38.2/100*(R6-R9)+R9)</f>
        <v>0</v>
      </c>
    </row>
    <row r="18" spans="1:18" ht="14.55" customHeight="1" x14ac:dyDescent="0.3">
      <c r="A18" s="139">
        <v>0.5</v>
      </c>
      <c r="B18" s="140">
        <f>VALUE(50/100*(B6-B9)+B9)</f>
        <v>11741.5</v>
      </c>
      <c r="C18" s="141"/>
      <c r="D18" s="140">
        <f>VALUE(50/100*(D6-D9)+D9)</f>
        <v>11712.650000000001</v>
      </c>
      <c r="E18" s="140"/>
      <c r="F18" s="140">
        <f>VALUE(50/100*(F6-F9)+F9)</f>
        <v>11716.8</v>
      </c>
      <c r="G18" s="140"/>
      <c r="H18" s="140">
        <f>VALUE(50/100*(H6-H9)+H9)</f>
        <v>11695.075000000001</v>
      </c>
      <c r="I18" s="141"/>
      <c r="J18" s="140">
        <f>VALUE(50/100*(J6-J9)+J9)</f>
        <v>0</v>
      </c>
      <c r="K18" s="140"/>
      <c r="L18" s="140">
        <f>VALUE(50/100*(L6-L9)+L9)</f>
        <v>0</v>
      </c>
      <c r="M18" s="140"/>
      <c r="N18" s="140">
        <f>VALUE(50/100*(N6-N9)+N9)</f>
        <v>0</v>
      </c>
      <c r="O18" s="141"/>
      <c r="P18" s="140">
        <f>VALUE(50/100*(P6-P9)+P9)</f>
        <v>0</v>
      </c>
      <c r="Q18" s="140"/>
      <c r="R18" s="140">
        <f>VALUE(50/100*(R6-R9)+R9)</f>
        <v>0</v>
      </c>
    </row>
    <row r="19" spans="1:18" ht="14.55" customHeight="1" x14ac:dyDescent="0.3">
      <c r="A19" s="139">
        <v>0.61799999999999999</v>
      </c>
      <c r="B19" s="140">
        <f>VALUE(61.8/100*(B6-B9)+B9)</f>
        <v>11746.102000000001</v>
      </c>
      <c r="C19" s="141"/>
      <c r="D19" s="140">
        <f>VALUE(61.8/100*(D6-D9)+D9)</f>
        <v>11722.1018</v>
      </c>
      <c r="E19" s="140"/>
      <c r="F19" s="140">
        <f>VALUE(61.8/100*(F6-F9)+F9)</f>
        <v>11727.2312</v>
      </c>
      <c r="G19" s="140"/>
      <c r="H19" s="140">
        <f>VALUE(61.8/100*(H6-H9)+H9)</f>
        <v>11710.6333</v>
      </c>
      <c r="I19" s="141"/>
      <c r="J19" s="140">
        <f>VALUE(61.8/100*(J6-J9)+J9)</f>
        <v>0</v>
      </c>
      <c r="K19" s="140"/>
      <c r="L19" s="140">
        <f>VALUE(61.8/100*(L6-L9)+L9)</f>
        <v>0</v>
      </c>
      <c r="M19" s="140"/>
      <c r="N19" s="140">
        <f>VALUE(61.8/100*(N6-N9)+N9)</f>
        <v>0</v>
      </c>
      <c r="O19" s="141"/>
      <c r="P19" s="140">
        <f>VALUE(61.8/100*(P6-P9)+P9)</f>
        <v>0</v>
      </c>
      <c r="Q19" s="140"/>
      <c r="R19" s="140">
        <f>VALUE(61.8/100*(R6-R9)+R9)</f>
        <v>0</v>
      </c>
    </row>
    <row r="20" spans="1:18" ht="14.55" customHeight="1" x14ac:dyDescent="0.3">
      <c r="A20" s="147">
        <v>0.70699999999999996</v>
      </c>
      <c r="B20" s="148">
        <f>VALUE(70.7/100*(B6-B9)+B9)</f>
        <v>11749.573</v>
      </c>
      <c r="C20" s="111"/>
      <c r="D20" s="148">
        <f>VALUE(70.7/100*(D6-D9)+D9)</f>
        <v>11729.2307</v>
      </c>
      <c r="E20" s="149"/>
      <c r="F20" s="148">
        <f>VALUE(70.7/100*(F6-F9)+F9)</f>
        <v>11735.0988</v>
      </c>
      <c r="G20" s="148"/>
      <c r="H20" s="148">
        <f>VALUE(70.7/100*(H6-H9)+H9)</f>
        <v>11722.36795</v>
      </c>
      <c r="I20" s="111"/>
      <c r="J20" s="148">
        <f>VALUE(70.7/100*(J6-J9)+J9)</f>
        <v>0</v>
      </c>
      <c r="K20" s="149"/>
      <c r="L20" s="148">
        <f>VALUE(70.7/100*(L6-L9)+L9)</f>
        <v>0</v>
      </c>
      <c r="M20" s="148"/>
      <c r="N20" s="148">
        <f>VALUE(70.7/100*(N6-N9)+N9)</f>
        <v>0</v>
      </c>
      <c r="O20" s="111"/>
      <c r="P20" s="148">
        <f>VALUE(70.7/100*(P6-P9)+P9)</f>
        <v>0</v>
      </c>
      <c r="Q20" s="149"/>
      <c r="R20" s="148">
        <f>VALUE(70.7/100*(R6-R9)+R9)</f>
        <v>0</v>
      </c>
    </row>
    <row r="21" spans="1:18" ht="14.55" customHeight="1" x14ac:dyDescent="0.3">
      <c r="A21" s="139">
        <v>0.78600000000000003</v>
      </c>
      <c r="B21" s="140">
        <f>VALUE(78.6/100*(B6-B9)+B9)</f>
        <v>11752.654</v>
      </c>
      <c r="C21" s="141"/>
      <c r="D21" s="140">
        <f>VALUE(78.6/100*(D6-D9)+D9)</f>
        <v>11735.5586</v>
      </c>
      <c r="E21" s="140"/>
      <c r="F21" s="140">
        <f>VALUE(78.6/100*(F6-F9)+F9)</f>
        <v>11742.082399999999</v>
      </c>
      <c r="G21" s="140"/>
      <c r="H21" s="140">
        <f>VALUE(78.6/100*(H6-H9)+H9)</f>
        <v>11732.784100000001</v>
      </c>
      <c r="I21" s="141"/>
      <c r="J21" s="140">
        <f>VALUE(78.6/100*(J6-J9)+J9)</f>
        <v>0</v>
      </c>
      <c r="K21" s="140"/>
      <c r="L21" s="140">
        <f>VALUE(78.6/100*(L6-L9)+L9)</f>
        <v>0</v>
      </c>
      <c r="M21" s="140"/>
      <c r="N21" s="140">
        <f>VALUE(78.6/100*(N6-N9)+N9)</f>
        <v>0</v>
      </c>
      <c r="O21" s="141"/>
      <c r="P21" s="140">
        <f>VALUE(78.6/100*(P6-P9)+P9)</f>
        <v>0</v>
      </c>
      <c r="Q21" s="140"/>
      <c r="R21" s="140">
        <f>VALUE(78.6/100*(R6-R9)+R9)</f>
        <v>0</v>
      </c>
    </row>
    <row r="22" spans="1:18" ht="14.55" customHeight="1" x14ac:dyDescent="0.3">
      <c r="A22" s="147">
        <v>1</v>
      </c>
      <c r="B22" s="148">
        <f>VALUE(100/100*(B6-B9)+B9)</f>
        <v>11761</v>
      </c>
      <c r="C22" s="111"/>
      <c r="D22" s="148">
        <f>VALUE(100/100*(D6-D9)+D9)</f>
        <v>11752.7</v>
      </c>
      <c r="E22" s="149"/>
      <c r="F22" s="148">
        <f>VALUE(100/100*(F6-F9)+F9)</f>
        <v>11761</v>
      </c>
      <c r="G22" s="148"/>
      <c r="H22" s="148">
        <f>VALUE(100/100*(H6-H9)+H9)</f>
        <v>11761</v>
      </c>
      <c r="I22" s="111"/>
      <c r="J22" s="148">
        <f>VALUE(100/100*(J6-J9)+J9)</f>
        <v>0</v>
      </c>
      <c r="K22" s="149"/>
      <c r="L22" s="148">
        <f>VALUE(100/100*(L6-L9)+L9)</f>
        <v>0</v>
      </c>
      <c r="M22" s="148"/>
      <c r="N22" s="148">
        <f>VALUE(100/100*(N6-N9)+N9)</f>
        <v>0</v>
      </c>
      <c r="O22" s="111"/>
      <c r="P22" s="148">
        <f>VALUE(100/100*(P6-P9)+P9)</f>
        <v>0</v>
      </c>
      <c r="Q22" s="149"/>
      <c r="R22" s="148">
        <f>VALUE(100/100*(R6-R9)+R9)</f>
        <v>0</v>
      </c>
    </row>
    <row r="23" spans="1:18" ht="14.55" customHeight="1" x14ac:dyDescent="0.3">
      <c r="A23" s="111"/>
      <c r="B23" s="148"/>
      <c r="C23" s="111"/>
      <c r="D23" s="148"/>
      <c r="E23" s="149"/>
      <c r="F23" s="148"/>
      <c r="G23" s="148"/>
      <c r="H23" s="148"/>
      <c r="I23" s="111"/>
      <c r="J23" s="148"/>
      <c r="K23" s="149"/>
      <c r="L23" s="148"/>
      <c r="M23" s="148"/>
      <c r="N23" s="148"/>
      <c r="O23" s="111"/>
      <c r="P23" s="148"/>
      <c r="Q23" s="149"/>
      <c r="R23" s="148"/>
    </row>
    <row r="24" spans="1:18" ht="14.55" customHeight="1" x14ac:dyDescent="0.3">
      <c r="A24" s="150" t="s">
        <v>60</v>
      </c>
      <c r="B24" s="148"/>
      <c r="C24" s="111"/>
      <c r="D24" s="148"/>
      <c r="E24" s="149"/>
      <c r="F24" s="148"/>
      <c r="G24" s="148"/>
      <c r="H24" s="148"/>
      <c r="I24" s="111"/>
      <c r="J24" s="148"/>
      <c r="K24" s="149"/>
      <c r="L24" s="148"/>
      <c r="M24" s="148"/>
      <c r="N24" s="148"/>
      <c r="O24" s="111"/>
      <c r="P24" s="148"/>
      <c r="Q24" s="149"/>
      <c r="R24" s="148"/>
    </row>
    <row r="25" spans="1:18" ht="14.55" customHeight="1" x14ac:dyDescent="0.3">
      <c r="A25" s="151">
        <v>0.38200000000000001</v>
      </c>
      <c r="B25" s="152">
        <f>VALUE(B12-38.2/100*(B6-B9))</f>
        <v>11737.802000000001</v>
      </c>
      <c r="C25" s="153"/>
      <c r="D25" s="152">
        <f>VALUE(D12-38.2/100*(D6-D9))</f>
        <v>-30.598200000000141</v>
      </c>
      <c r="E25" s="152"/>
      <c r="F25" s="152">
        <f>VALUE(F12-38.2/100*(F6-F9))</f>
        <v>11664.331200000001</v>
      </c>
      <c r="G25" s="152"/>
      <c r="H25" s="152">
        <f>VALUE(H12-38.2/100*(H6-H9))</f>
        <v>11610.4833</v>
      </c>
      <c r="I25" s="153"/>
      <c r="J25" s="152">
        <f>VALUE(J12-38.2/100*(J6-J9))</f>
        <v>0</v>
      </c>
      <c r="K25" s="152"/>
      <c r="L25" s="154">
        <f>VALUE(L12-38.2/100*(L6-L9))</f>
        <v>0</v>
      </c>
      <c r="M25" s="152"/>
      <c r="N25" s="152">
        <f>VALUE(N12-38.2/100*(N6-N9))</f>
        <v>0</v>
      </c>
      <c r="O25" s="153"/>
      <c r="P25" s="152">
        <f>VALUE(P12-38.2/100*(P6-P9))</f>
        <v>0</v>
      </c>
      <c r="Q25" s="152"/>
      <c r="R25" s="152">
        <f>VALUE(R12-38.2/100*(R6-R9))</f>
        <v>0</v>
      </c>
    </row>
    <row r="26" spans="1:18" ht="14.55" customHeight="1" x14ac:dyDescent="0.3">
      <c r="A26" s="151">
        <v>0.5</v>
      </c>
      <c r="B26" s="152">
        <f>VALUE(B12-50/100*(B6-B9))</f>
        <v>11733.2</v>
      </c>
      <c r="C26" s="153"/>
      <c r="D26" s="152">
        <f>VALUE(D12-50/100*(D6-D9))</f>
        <v>-40.050000000000182</v>
      </c>
      <c r="E26" s="152"/>
      <c r="F26" s="152">
        <f>VALUE(F12-50/100*(F6-F9))</f>
        <v>11653.900000000001</v>
      </c>
      <c r="G26" s="152"/>
      <c r="H26" s="152">
        <f>VALUE(H12-50/100*(H6-H9))</f>
        <v>11594.924999999999</v>
      </c>
      <c r="I26" s="153"/>
      <c r="J26" s="152">
        <f>VALUE(J12-50/100*(J6-J9))</f>
        <v>0</v>
      </c>
      <c r="K26" s="152"/>
      <c r="L26" s="152">
        <f>VALUE(L12-50/100*(L6-L9))</f>
        <v>0</v>
      </c>
      <c r="M26" s="152"/>
      <c r="N26" s="152">
        <f>VALUE(N12-50/100*(N6-N9))</f>
        <v>0</v>
      </c>
      <c r="O26" s="153"/>
      <c r="P26" s="152">
        <f>VALUE(P12-50/100*(P6-P9))</f>
        <v>0</v>
      </c>
      <c r="Q26" s="152"/>
      <c r="R26" s="152">
        <f>VALUE(R12-50/100*(R6-R9))</f>
        <v>0</v>
      </c>
    </row>
    <row r="27" spans="1:18" ht="14.55" customHeight="1" x14ac:dyDescent="0.3">
      <c r="A27" s="155">
        <v>0.61799999999999999</v>
      </c>
      <c r="B27" s="156">
        <f>VALUE(B12-61.8/100*(B6-B9))</f>
        <v>11728.598</v>
      </c>
      <c r="C27" s="157"/>
      <c r="D27" s="156">
        <f>VALUE(D12-61.8/100*(D6-D9))</f>
        <v>-49.501800000000223</v>
      </c>
      <c r="E27" s="156"/>
      <c r="F27" s="156">
        <f>VALUE(F12-61.8/100*(F6-F9))</f>
        <v>11643.468800000001</v>
      </c>
      <c r="G27" s="156"/>
      <c r="H27" s="156">
        <f>VALUE(H12-61.8/100*(H6-H9))</f>
        <v>11579.3667</v>
      </c>
      <c r="I27" s="157"/>
      <c r="J27" s="156">
        <f>VALUE(J12-61.8/100*(J6-J9))</f>
        <v>0</v>
      </c>
      <c r="K27" s="156"/>
      <c r="L27" s="156">
        <f>VALUE(L12-61.8/100*(L6-L9))</f>
        <v>0</v>
      </c>
      <c r="M27" s="156"/>
      <c r="N27" s="156">
        <f>VALUE(N12-61.8/100*(N6-N9))</f>
        <v>0</v>
      </c>
      <c r="O27" s="157"/>
      <c r="P27" s="156">
        <f>VALUE(P12-61.8/100*(P6-P9))</f>
        <v>0</v>
      </c>
      <c r="Q27" s="156"/>
      <c r="R27" s="156">
        <f>VALUE(R12-61.8/100*(R6-R9))</f>
        <v>0</v>
      </c>
    </row>
    <row r="28" spans="1:18" ht="14.55" customHeight="1" x14ac:dyDescent="0.3">
      <c r="A28" s="147">
        <v>0.70699999999999996</v>
      </c>
      <c r="B28" s="148">
        <f>VALUE(B12-70.07/100*(B6-B9))</f>
        <v>11725.3727</v>
      </c>
      <c r="C28" s="111"/>
      <c r="D28" s="148">
        <f>VALUE(D12-70.07/100*(D6-D9))</f>
        <v>-56.126070000000247</v>
      </c>
      <c r="E28" s="149"/>
      <c r="F28" s="148">
        <f>VALUE(F12-70.07/100*(F6-F9))</f>
        <v>11636.15812</v>
      </c>
      <c r="G28" s="148"/>
      <c r="H28" s="148">
        <f>VALUE(H12-70.07/100*(H6-H9))</f>
        <v>11568.462705</v>
      </c>
      <c r="I28" s="111"/>
      <c r="J28" s="148">
        <f>VALUE(J12-70.07/100*(J6-J9))</f>
        <v>0</v>
      </c>
      <c r="K28" s="149"/>
      <c r="L28" s="148">
        <f>VALUE(L12-70.07/100*(L6-L9))</f>
        <v>0</v>
      </c>
      <c r="M28" s="148"/>
      <c r="N28" s="148">
        <f>VALUE(N12-70.07/100*(N6-N9))</f>
        <v>0</v>
      </c>
      <c r="O28" s="111"/>
      <c r="P28" s="148">
        <f>VALUE(P12-70.07/100*(P6-P9))</f>
        <v>0</v>
      </c>
      <c r="Q28" s="149"/>
      <c r="R28" s="148">
        <f>VALUE(R12-70.07/100*(R6-R9))</f>
        <v>0</v>
      </c>
    </row>
    <row r="29" spans="1:18" ht="14.55" customHeight="1" x14ac:dyDescent="0.3">
      <c r="A29" s="151">
        <v>1</v>
      </c>
      <c r="B29" s="152">
        <f>VALUE(B12-100/100*(B6-B9))</f>
        <v>11713.7</v>
      </c>
      <c r="C29" s="153"/>
      <c r="D29" s="152">
        <f>VALUE(D12-100/100*(D6-D9))</f>
        <v>-80.100000000000364</v>
      </c>
      <c r="E29" s="152"/>
      <c r="F29" s="152">
        <f>VALUE(F12-100/100*(F6-F9))</f>
        <v>11609.7</v>
      </c>
      <c r="G29" s="152"/>
      <c r="H29" s="152">
        <f>VALUE(H12-100/100*(H6-H9))</f>
        <v>11529</v>
      </c>
      <c r="I29" s="153"/>
      <c r="J29" s="152">
        <f>VALUE(J12-100/100*(J6-J9))</f>
        <v>0</v>
      </c>
      <c r="K29" s="152"/>
      <c r="L29" s="152">
        <f>VALUE(L12-100/100*(L6-L9))</f>
        <v>0</v>
      </c>
      <c r="M29" s="152"/>
      <c r="N29" s="158">
        <f>VALUE(N12-100/100*(N6-N9))</f>
        <v>0</v>
      </c>
      <c r="O29" s="153"/>
      <c r="P29" s="152">
        <f>VALUE(P12-100/100*(P6-P9))</f>
        <v>0</v>
      </c>
      <c r="Q29" s="152"/>
      <c r="R29" s="152">
        <f>VALUE(R12-100/100*(R6-R9))</f>
        <v>0</v>
      </c>
    </row>
    <row r="30" spans="1:18" ht="14.55" customHeight="1" x14ac:dyDescent="0.3">
      <c r="A30" s="159">
        <v>1.236</v>
      </c>
      <c r="B30" s="160">
        <f>VALUE(B12-123.6/100*(B6-B9))</f>
        <v>11704.496000000001</v>
      </c>
      <c r="C30" s="161"/>
      <c r="D30" s="160">
        <f>VALUE(D12-123.6/100*(D6-D9))</f>
        <v>-99.003600000000446</v>
      </c>
      <c r="E30" s="160"/>
      <c r="F30" s="160">
        <f>VALUE(F12-123.6/100*(F6-F9))</f>
        <v>11588.837600000001</v>
      </c>
      <c r="G30" s="160"/>
      <c r="H30" s="160">
        <f>VALUE(H12-123.6/100*(H6-H9))</f>
        <v>11497.883400000001</v>
      </c>
      <c r="I30" s="161"/>
      <c r="J30" s="160">
        <f>VALUE(J12-123.6/100*(J6-J9))</f>
        <v>0</v>
      </c>
      <c r="K30" s="160"/>
      <c r="L30" s="160">
        <f>VALUE(L12-123.6/100*(L6-L9))</f>
        <v>0</v>
      </c>
      <c r="M30" s="160"/>
      <c r="N30" s="162">
        <f>VALUE(N12-123.6/100*(N6-N9))</f>
        <v>0</v>
      </c>
      <c r="O30" s="161"/>
      <c r="P30" s="160">
        <f>VALUE(P12-123.6/100*(P6-P9))</f>
        <v>0</v>
      </c>
      <c r="Q30" s="160"/>
      <c r="R30" s="160">
        <f>VALUE(R12-123.6/100*(R6-R9))</f>
        <v>0</v>
      </c>
    </row>
    <row r="31" spans="1:18" ht="14.55" customHeight="1" x14ac:dyDescent="0.3">
      <c r="A31" s="147">
        <v>1.3819999999999999</v>
      </c>
      <c r="B31" s="148">
        <f>VALUE(B12-138.2/100*(B6-B9))</f>
        <v>11698.802000000001</v>
      </c>
      <c r="C31" s="111"/>
      <c r="D31" s="148">
        <f>VALUE(D12-138.2/100*(D6-D9))</f>
        <v>-110.6982000000005</v>
      </c>
      <c r="E31" s="149"/>
      <c r="F31" s="148">
        <f>VALUE(F12-138.2/100*(F6-F9))</f>
        <v>11575.931200000001</v>
      </c>
      <c r="G31" s="148"/>
      <c r="H31" s="148">
        <f>VALUE(H12-138.2/100*(H6-H9))</f>
        <v>11478.6333</v>
      </c>
      <c r="I31" s="111"/>
      <c r="J31" s="148">
        <f>VALUE(J12-138.2/100*(J6-J9))</f>
        <v>0</v>
      </c>
      <c r="K31" s="149"/>
      <c r="L31" s="148">
        <f>VALUE(L12-138.2/100*(L6-L9))</f>
        <v>0</v>
      </c>
      <c r="M31" s="148"/>
      <c r="N31" s="148">
        <f>VALUE(N12-138.2/100*(N6-N9))</f>
        <v>0</v>
      </c>
      <c r="O31" s="111"/>
      <c r="P31" s="148">
        <f>VALUE(P12-138.2/100*(P6-P9))</f>
        <v>0</v>
      </c>
      <c r="Q31" s="149"/>
      <c r="R31" s="148">
        <f>VALUE(R12-138.2/100*(R6-R9))</f>
        <v>0</v>
      </c>
    </row>
    <row r="32" spans="1:18" ht="14.55" customHeight="1" x14ac:dyDescent="0.3">
      <c r="A32" s="147">
        <v>1.5</v>
      </c>
      <c r="B32" s="148">
        <f>VALUE(B12-150/100*(B6-B9))</f>
        <v>11694.2</v>
      </c>
      <c r="C32" s="111"/>
      <c r="D32" s="148">
        <f>VALUE(D12-150/100*(D6-D9))</f>
        <v>-120.15000000000055</v>
      </c>
      <c r="E32" s="149"/>
      <c r="F32" s="148">
        <f>VALUE(F12-150/100*(F6-F9))</f>
        <v>11565.5</v>
      </c>
      <c r="G32" s="148"/>
      <c r="H32" s="148">
        <f>VALUE(H12-150/100*(H6-H9))</f>
        <v>11463.075000000001</v>
      </c>
      <c r="I32" s="111"/>
      <c r="J32" s="148">
        <f>VALUE(J12-150/100*(J6-J9))</f>
        <v>0</v>
      </c>
      <c r="K32" s="149"/>
      <c r="L32" s="148">
        <f>VALUE(L12-150/100*(L6-L9))</f>
        <v>0</v>
      </c>
      <c r="M32" s="148"/>
      <c r="N32" s="148">
        <f>VALUE(N12-150/100*(N6-N9))</f>
        <v>0</v>
      </c>
      <c r="O32" s="111"/>
      <c r="P32" s="148">
        <f>VALUE(P12-150/100*(P6-P9))</f>
        <v>0</v>
      </c>
      <c r="Q32" s="149"/>
      <c r="R32" s="148">
        <f>VALUE(R12-150/100*(R6-R9))</f>
        <v>0</v>
      </c>
    </row>
    <row r="33" spans="1:18" ht="14.55" customHeight="1" x14ac:dyDescent="0.3">
      <c r="A33" s="155">
        <v>1.6180000000000001</v>
      </c>
      <c r="B33" s="156">
        <f>VALUE(B12-161.8/100*(B6-B9))</f>
        <v>11689.598</v>
      </c>
      <c r="C33" s="157"/>
      <c r="D33" s="156">
        <f>VALUE(D12-161.8/100*(D6-D9))</f>
        <v>-129.60180000000059</v>
      </c>
      <c r="E33" s="156"/>
      <c r="F33" s="156">
        <f>VALUE(F12-161.8/100*(F6-F9))</f>
        <v>11555.068800000001</v>
      </c>
      <c r="G33" s="156"/>
      <c r="H33" s="156">
        <f>VALUE(H12-161.8/100*(H6-H9))</f>
        <v>11447.5167</v>
      </c>
      <c r="I33" s="157"/>
      <c r="J33" s="156">
        <f>VALUE(J12-161.8/100*(J6-J9))</f>
        <v>0</v>
      </c>
      <c r="K33" s="156"/>
      <c r="L33" s="156">
        <f>VALUE(L12-161.8/100*(L6-L9))</f>
        <v>0</v>
      </c>
      <c r="M33" s="156"/>
      <c r="N33" s="156">
        <f>VALUE(N12-161.8/100*(N6-N9))</f>
        <v>0</v>
      </c>
      <c r="O33" s="157"/>
      <c r="P33" s="163">
        <f>VALUE(P12-161.8/100*(P6-P9))</f>
        <v>0</v>
      </c>
      <c r="Q33" s="156"/>
      <c r="R33" s="156">
        <f>VALUE(R12-161.8/100*(R6-R9))</f>
        <v>0</v>
      </c>
    </row>
    <row r="34" spans="1:18" ht="14.55" customHeight="1" x14ac:dyDescent="0.3">
      <c r="A34" s="147">
        <v>1.7070000000000001</v>
      </c>
      <c r="B34" s="148">
        <f>VALUE(B12-170.07/100*(B6-B9))</f>
        <v>11686.3727</v>
      </c>
      <c r="C34" s="111"/>
      <c r="D34" s="148">
        <f>VALUE(D12-170.07/100*(D6-D9))</f>
        <v>-136.22607000000062</v>
      </c>
      <c r="E34" s="149"/>
      <c r="F34" s="148">
        <f>VALUE(F12-170.07/100*(F6-F9))</f>
        <v>11547.75812</v>
      </c>
      <c r="G34" s="148"/>
      <c r="H34" s="148">
        <f>VALUE(H12-170.07/100*(H6-H9))</f>
        <v>11436.612705</v>
      </c>
      <c r="I34" s="111"/>
      <c r="J34" s="148">
        <f>VALUE(J12-170.07/100*(J6-J9))</f>
        <v>0</v>
      </c>
      <c r="K34" s="149"/>
      <c r="L34" s="148">
        <f>VALUE(L12-170.07/100*(L6-L9))</f>
        <v>0</v>
      </c>
      <c r="M34" s="148"/>
      <c r="N34" s="148">
        <f>VALUE(N12-170.07/100*(N6-N9))</f>
        <v>0</v>
      </c>
      <c r="O34" s="111"/>
      <c r="P34" s="148">
        <f>VALUE(P12-170.07/100*(P6-P9))</f>
        <v>0</v>
      </c>
      <c r="Q34" s="149"/>
      <c r="R34" s="148">
        <f>VALUE(R12-170.07/100*(R6-R9))</f>
        <v>0</v>
      </c>
    </row>
    <row r="35" spans="1:18" ht="14.55" customHeight="1" x14ac:dyDescent="0.3">
      <c r="A35" s="151">
        <v>2</v>
      </c>
      <c r="B35" s="152">
        <f>VALUE(B12-200/100*(B6-B9))</f>
        <v>11674.7</v>
      </c>
      <c r="C35" s="153"/>
      <c r="D35" s="152">
        <f>VALUE(D12-200/100*(D6-D9))</f>
        <v>-160.20000000000073</v>
      </c>
      <c r="E35" s="152"/>
      <c r="F35" s="152">
        <f>VALUE(F12-200/100*(F6-F9))</f>
        <v>11521.300000000001</v>
      </c>
      <c r="G35" s="152"/>
      <c r="H35" s="152">
        <f>VALUE(H12-200/100*(H6-H9))</f>
        <v>11397.15</v>
      </c>
      <c r="I35" s="153"/>
      <c r="J35" s="152">
        <f>VALUE(J12-200/100*(J6-J9))</f>
        <v>0</v>
      </c>
      <c r="K35" s="152"/>
      <c r="L35" s="152">
        <f>VALUE(L12-200/100*(L6-L9))</f>
        <v>0</v>
      </c>
      <c r="M35" s="152"/>
      <c r="N35" s="152">
        <f>VALUE(N12-200/100*(N6-N9))</f>
        <v>0</v>
      </c>
      <c r="O35" s="153"/>
      <c r="P35" s="152">
        <f>VALUE(P12-200/100*(P6-P9))</f>
        <v>0</v>
      </c>
      <c r="Q35" s="152"/>
      <c r="R35" s="152">
        <f>VALUE(R12-200/100*(R6-R9))</f>
        <v>0</v>
      </c>
    </row>
    <row r="36" spans="1:18" ht="14.55" customHeight="1" x14ac:dyDescent="0.3">
      <c r="A36" s="147">
        <v>2.2360000000000002</v>
      </c>
      <c r="B36" s="148">
        <f>VALUE(B12-223.6/100*(B6-B9))</f>
        <v>11665.496000000001</v>
      </c>
      <c r="C36" s="111"/>
      <c r="D36" s="148">
        <f>VALUE(D12-223.6/100*(D6-D9))</f>
        <v>-179.1036000000008</v>
      </c>
      <c r="E36" s="149"/>
      <c r="F36" s="148">
        <f>VALUE(F12-223.6/100*(F6-F9))</f>
        <v>11500.437600000001</v>
      </c>
      <c r="G36" s="148"/>
      <c r="H36" s="148">
        <f>VALUE(H12-223.6/100*(H6-H9))</f>
        <v>11366.0334</v>
      </c>
      <c r="I36" s="111"/>
      <c r="J36" s="148">
        <f>VALUE(J12-223.6/100*(J6-J9))</f>
        <v>0</v>
      </c>
      <c r="K36" s="149"/>
      <c r="L36" s="148">
        <f>VALUE(L12-223.6/100*(L6-L9))</f>
        <v>0</v>
      </c>
      <c r="M36" s="148"/>
      <c r="N36" s="148">
        <f>VALUE(N12-223.6/100*(N6-N9))</f>
        <v>0</v>
      </c>
      <c r="O36" s="111"/>
      <c r="P36" s="148">
        <f>VALUE(P12-223.6/100*(P6-P9))</f>
        <v>0</v>
      </c>
      <c r="Q36" s="149"/>
      <c r="R36" s="148">
        <f>VALUE(R12-223.6/100*(R6-R9))</f>
        <v>0</v>
      </c>
    </row>
    <row r="37" spans="1:18" ht="14.55" customHeight="1" x14ac:dyDescent="0.3">
      <c r="A37" s="151">
        <v>2.3820000000000001</v>
      </c>
      <c r="B37" s="152">
        <f>VALUE(B12-238.2/100*(B6-B9))</f>
        <v>11659.802000000001</v>
      </c>
      <c r="C37" s="153"/>
      <c r="D37" s="152">
        <f>VALUE(D12-238.2/100*(D6-D9))</f>
        <v>-190.79820000000083</v>
      </c>
      <c r="E37" s="152"/>
      <c r="F37" s="152">
        <f>VALUE(F12-238.2/100*(F6-F9))</f>
        <v>11487.531200000001</v>
      </c>
      <c r="G37" s="152"/>
      <c r="H37" s="152">
        <f>VALUE(H12-238.2/100*(H6-H9))</f>
        <v>11346.783299999999</v>
      </c>
      <c r="I37" s="153"/>
      <c r="J37" s="152">
        <f>VALUE(J12-238.2/100*(J6-J9))</f>
        <v>0</v>
      </c>
      <c r="K37" s="152"/>
      <c r="L37" s="152">
        <f>VALUE(L12-238.2/100*(L6-L9))</f>
        <v>0</v>
      </c>
      <c r="M37" s="152"/>
      <c r="N37" s="152">
        <f>VALUE(N12-238.2/100*(N6-N9))</f>
        <v>0</v>
      </c>
      <c r="O37" s="153"/>
      <c r="P37" s="152">
        <f>VALUE(P12-238.2/100*(P6-P9))</f>
        <v>0</v>
      </c>
      <c r="Q37" s="152"/>
      <c r="R37" s="152">
        <f>VALUE(R12-238.2/100*(R6-R9))</f>
        <v>0</v>
      </c>
    </row>
    <row r="38" spans="1:18" ht="14.55" customHeight="1" x14ac:dyDescent="0.3">
      <c r="A38" s="151">
        <v>2.6179999999999999</v>
      </c>
      <c r="B38" s="152">
        <f>VALUE(B12-261.8/100*(B6-B9))</f>
        <v>11650.598</v>
      </c>
      <c r="C38" s="153"/>
      <c r="D38" s="152">
        <f>VALUE(D12-261.8/100*(D6-D9))</f>
        <v>-209.70180000000099</v>
      </c>
      <c r="E38" s="152"/>
      <c r="F38" s="152">
        <f>VALUE(F12-261.8/100*(F6-F9))</f>
        <v>11466.668800000001</v>
      </c>
      <c r="G38" s="152"/>
      <c r="H38" s="152">
        <f>VALUE(H12-261.8/100*(H6-H9))</f>
        <v>11315.6667</v>
      </c>
      <c r="I38" s="153"/>
      <c r="J38" s="152">
        <f>VALUE(J12-261.8/100*(J6-J9))</f>
        <v>0</v>
      </c>
      <c r="K38" s="152"/>
      <c r="L38" s="152">
        <f>VALUE(L12-261.8/100*(L6-L9))</f>
        <v>0</v>
      </c>
      <c r="M38" s="152"/>
      <c r="N38" s="152">
        <f>VALUE(N12-261.8/100*(N6-N9))</f>
        <v>0</v>
      </c>
      <c r="O38" s="153"/>
      <c r="P38" s="152">
        <f>VALUE(P12-261.8/100*(P6-P9))</f>
        <v>0</v>
      </c>
      <c r="Q38" s="152"/>
      <c r="R38" s="152">
        <f>VALUE(R12-261.8/100*(R6-R9))</f>
        <v>0</v>
      </c>
    </row>
    <row r="39" spans="1:18" ht="14.55" customHeight="1" x14ac:dyDescent="0.3">
      <c r="A39" s="151">
        <v>3</v>
      </c>
      <c r="B39" s="152">
        <f>VALUE(B12-300/100*(B6-B9))</f>
        <v>11635.7</v>
      </c>
      <c r="C39" s="153"/>
      <c r="D39" s="152">
        <f>VALUE(D12-300/100*(D6-D9))</f>
        <v>-240.30000000000109</v>
      </c>
      <c r="E39" s="152"/>
      <c r="F39" s="152">
        <f>VALUE(F12-300/100*(F6-F9))</f>
        <v>11432.900000000001</v>
      </c>
      <c r="G39" s="152"/>
      <c r="H39" s="152">
        <f>VALUE(H12-300/100*(H6-H9))</f>
        <v>11265.3</v>
      </c>
      <c r="I39" s="153"/>
      <c r="J39" s="152">
        <f>VALUE(J12-300/100*(J6-J9))</f>
        <v>0</v>
      </c>
      <c r="K39" s="152"/>
      <c r="L39" s="152">
        <f>VALUE(L12-300/100*(L6-L9))</f>
        <v>0</v>
      </c>
      <c r="M39" s="152"/>
      <c r="N39" s="152">
        <f>VALUE(N12-300/100*(N6-N9))</f>
        <v>0</v>
      </c>
      <c r="O39" s="153"/>
      <c r="P39" s="152">
        <f>VALUE(P12-300/100*(P6-P9))</f>
        <v>0</v>
      </c>
      <c r="Q39" s="152"/>
      <c r="R39" s="152">
        <f>VALUE(R12-300/100*(R6-R9))</f>
        <v>0</v>
      </c>
    </row>
    <row r="40" spans="1:18" ht="14.55" customHeight="1" x14ac:dyDescent="0.3">
      <c r="A40" s="147">
        <v>3.2360000000000002</v>
      </c>
      <c r="B40" s="148">
        <f>VALUE(B12-323.6/100*(B6-B9))</f>
        <v>11626.496000000001</v>
      </c>
      <c r="C40" s="111"/>
      <c r="D40" s="148">
        <f>VALUE(D12-323.6/100*(D6-D9))</f>
        <v>-259.20360000000119</v>
      </c>
      <c r="E40" s="149"/>
      <c r="F40" s="148">
        <f>VALUE(F12-323.6/100*(F6-F9))</f>
        <v>11412.037600000001</v>
      </c>
      <c r="G40" s="148"/>
      <c r="H40" s="148">
        <f>VALUE(H12-323.6/100*(H6-H9))</f>
        <v>11234.1834</v>
      </c>
      <c r="I40" s="111"/>
      <c r="J40" s="148">
        <f>VALUE(J12-323.6/100*(J6-J9))</f>
        <v>0</v>
      </c>
      <c r="K40" s="149"/>
      <c r="L40" s="148">
        <f>VALUE(L12-323.6/100*(L6-L9))</f>
        <v>0</v>
      </c>
      <c r="M40" s="148"/>
      <c r="N40" s="148">
        <f>VALUE(N12-323.6/100*(N6-N9))</f>
        <v>0</v>
      </c>
      <c r="O40" s="111"/>
      <c r="P40" s="148">
        <f>VALUE(P12-323.6/100*(P6-P9))</f>
        <v>0</v>
      </c>
      <c r="Q40" s="149"/>
      <c r="R40" s="148">
        <f>VALUE(R12-323.6/100*(R6-R9))</f>
        <v>0</v>
      </c>
    </row>
    <row r="41" spans="1:18" ht="14.55" customHeight="1" x14ac:dyDescent="0.3">
      <c r="A41" s="151">
        <v>3.3820000000000001</v>
      </c>
      <c r="B41" s="152">
        <f>VALUE(B12-338.2/100*(B6-B9))</f>
        <v>11620.802000000001</v>
      </c>
      <c r="C41" s="153"/>
      <c r="D41" s="152">
        <f>VALUE(D12-338.2/100*(D6-D9))</f>
        <v>-270.89820000000122</v>
      </c>
      <c r="E41" s="152"/>
      <c r="F41" s="152">
        <f>VALUE(F12-338.2/100*(F6-F9))</f>
        <v>11399.131200000002</v>
      </c>
      <c r="G41" s="152"/>
      <c r="H41" s="152">
        <f>VALUE(H12-338.2/100*(H6-H9))</f>
        <v>11214.933299999999</v>
      </c>
      <c r="I41" s="153"/>
      <c r="J41" s="152">
        <f>VALUE(J12-338.2/100*(J6-J9))</f>
        <v>0</v>
      </c>
      <c r="K41" s="152"/>
      <c r="L41" s="152">
        <f>VALUE(L12-338.2/100*(L6-L9))</f>
        <v>0</v>
      </c>
      <c r="M41" s="152"/>
      <c r="N41" s="152">
        <f>VALUE(N12-338.2/100*(N6-N9))</f>
        <v>0</v>
      </c>
      <c r="O41" s="153"/>
      <c r="P41" s="152">
        <f>VALUE(P12-338.2/100*(P6-P9))</f>
        <v>0</v>
      </c>
      <c r="Q41" s="152"/>
      <c r="R41" s="152">
        <f>VALUE(R12-338.2/100*(R6-R9))</f>
        <v>0</v>
      </c>
    </row>
    <row r="42" spans="1:18" ht="14.55" customHeight="1" x14ac:dyDescent="0.3">
      <c r="A42" s="151">
        <v>3.6179999999999999</v>
      </c>
      <c r="B42" s="152">
        <f>VALUE(B12-361.8/100*(B6-B9))</f>
        <v>11611.598</v>
      </c>
      <c r="C42" s="153"/>
      <c r="D42" s="152">
        <f>VALUE(D12-361.8/100*(D6-D9))</f>
        <v>-289.80180000000132</v>
      </c>
      <c r="E42" s="152"/>
      <c r="F42" s="152">
        <f>VALUE(F12-361.8/100*(F6-F9))</f>
        <v>11378.268800000002</v>
      </c>
      <c r="G42" s="152"/>
      <c r="H42" s="152">
        <f>VALUE(H12-361.8/100*(H6-H9))</f>
        <v>11183.816699999999</v>
      </c>
      <c r="I42" s="153"/>
      <c r="J42" s="152">
        <f>VALUE(J12-361.8/100*(J6-J9))</f>
        <v>0</v>
      </c>
      <c r="K42" s="152"/>
      <c r="L42" s="152">
        <f>VALUE(L12-361.8/100*(L6-L9))</f>
        <v>0</v>
      </c>
      <c r="M42" s="152"/>
      <c r="N42" s="152">
        <f>VALUE(N12-361.8/100*(N6-N9))</f>
        <v>0</v>
      </c>
      <c r="O42" s="153"/>
      <c r="P42" s="152">
        <f>VALUE(P12-361.8/100*(P6-P9))</f>
        <v>0</v>
      </c>
      <c r="Q42" s="152"/>
      <c r="R42" s="152">
        <f>VALUE(R12-361.8/100*(R6-R9))</f>
        <v>0</v>
      </c>
    </row>
    <row r="43" spans="1:18" ht="14.55" customHeight="1" x14ac:dyDescent="0.3">
      <c r="A43" s="151">
        <v>4</v>
      </c>
      <c r="B43" s="152">
        <f>VALUE(B12-400/100*(B6-B9))</f>
        <v>11596.7</v>
      </c>
      <c r="C43" s="153"/>
      <c r="D43" s="152">
        <f>VALUE(D12-400/100*(D6-D9))</f>
        <v>-320.40000000000146</v>
      </c>
      <c r="E43" s="152"/>
      <c r="F43" s="152">
        <f>VALUE(F12-400/100*(F6-F9))</f>
        <v>11344.500000000002</v>
      </c>
      <c r="G43" s="152"/>
      <c r="H43" s="152">
        <f>VALUE(H12-400/100*(H6-H9))</f>
        <v>11133.449999999999</v>
      </c>
      <c r="I43" s="153"/>
      <c r="J43" s="152">
        <f>VALUE(J12-400/100*(J6-J9))</f>
        <v>0</v>
      </c>
      <c r="K43" s="152"/>
      <c r="L43" s="152">
        <f>VALUE(L12-400/100*(L6-L9))</f>
        <v>0</v>
      </c>
      <c r="M43" s="152"/>
      <c r="N43" s="152">
        <f>VALUE(N12-400/100*(N6-N9))</f>
        <v>0</v>
      </c>
      <c r="O43" s="153"/>
      <c r="P43" s="152">
        <f>VALUE(P12-400/100*(P6-P9))</f>
        <v>0</v>
      </c>
      <c r="Q43" s="152"/>
      <c r="R43" s="152">
        <f>VALUE(R12-400/100*(R6-R9))</f>
        <v>0</v>
      </c>
    </row>
    <row r="44" spans="1:18" ht="14.55" customHeight="1" x14ac:dyDescent="0.3">
      <c r="A44" s="147">
        <v>4.2359999999999998</v>
      </c>
      <c r="B44" s="148">
        <f>VALUE(B12-423.6/100*(B6-B9))</f>
        <v>11587.496000000001</v>
      </c>
      <c r="C44" s="111"/>
      <c r="D44" s="148">
        <f>VALUE(D12-423.6/100*(D6-D9))</f>
        <v>-339.30360000000161</v>
      </c>
      <c r="E44" s="149"/>
      <c r="F44" s="148">
        <f>VALUE(F12-423.6/100*(F6-F9))</f>
        <v>11323.637600000002</v>
      </c>
      <c r="G44" s="148"/>
      <c r="H44" s="148">
        <f>VALUE(H12-423.6/100*(H6-H9))</f>
        <v>11102.3334</v>
      </c>
      <c r="I44" s="111"/>
      <c r="J44" s="148">
        <f>VALUE(J12-423.6/100*(J6-J9))</f>
        <v>0</v>
      </c>
      <c r="K44" s="149"/>
      <c r="L44" s="148">
        <f>VALUE(L12-423.6/100*(L6-L9))</f>
        <v>0</v>
      </c>
      <c r="M44" s="148"/>
      <c r="N44" s="148">
        <f>VALUE(N12-423.6/100*(N6-N9))</f>
        <v>0</v>
      </c>
      <c r="O44" s="111"/>
      <c r="P44" s="148">
        <f>VALUE(P12-423.6/100*(P6-P9))</f>
        <v>0</v>
      </c>
      <c r="Q44" s="149"/>
      <c r="R44" s="148">
        <f>VALUE(R12-423.6/100*(R6-R9))</f>
        <v>0</v>
      </c>
    </row>
    <row r="45" spans="1:18" ht="14.55" customHeight="1" x14ac:dyDescent="0.3">
      <c r="A45" s="147">
        <v>4.3819999999999997</v>
      </c>
      <c r="B45" s="148">
        <f>VALUE(B12-438.2/100*(B6-B9))</f>
        <v>11581.802000000001</v>
      </c>
      <c r="C45" s="111"/>
      <c r="D45" s="148">
        <f>VALUE(D12-438.2/100*(D6-D9))</f>
        <v>-350.99820000000159</v>
      </c>
      <c r="E45" s="149"/>
      <c r="F45" s="148">
        <f>VALUE(F12-438.2/100*(F6-F9))</f>
        <v>11310.731200000002</v>
      </c>
      <c r="G45" s="148"/>
      <c r="H45" s="148">
        <f>VALUE(H12-438.2/100*(H6-H9))</f>
        <v>11083.083299999998</v>
      </c>
      <c r="I45" s="111"/>
      <c r="J45" s="148">
        <f>VALUE(J12-438.2/100*(J6-J9))</f>
        <v>0</v>
      </c>
      <c r="K45" s="149"/>
      <c r="L45" s="148">
        <f>VALUE(L12-438.2/100*(L6-L9))</f>
        <v>0</v>
      </c>
      <c r="M45" s="148"/>
      <c r="N45" s="148">
        <f>VALUE(N12-438.2/100*(N6-N9))</f>
        <v>0</v>
      </c>
      <c r="O45" s="111"/>
      <c r="P45" s="148">
        <f>VALUE(P12-438.2/100*(P6-P9))</f>
        <v>0</v>
      </c>
      <c r="Q45" s="149"/>
      <c r="R45" s="148">
        <f>VALUE(R12-438.2/100*(R6-R9))</f>
        <v>0</v>
      </c>
    </row>
    <row r="46" spans="1:18" ht="14.55" customHeight="1" x14ac:dyDescent="0.3">
      <c r="A46" s="147">
        <v>4.6180000000000003</v>
      </c>
      <c r="B46" s="148">
        <f>VALUE(B12-461.8/100*(B6-B9))</f>
        <v>11572.598</v>
      </c>
      <c r="C46" s="111"/>
      <c r="D46" s="148">
        <f>VALUE(D12-461.8/100*(D6-D9))</f>
        <v>-369.90180000000169</v>
      </c>
      <c r="E46" s="149"/>
      <c r="F46" s="148">
        <f>VALUE(F12-461.8/100*(F6-F9))</f>
        <v>11289.868800000002</v>
      </c>
      <c r="G46" s="148"/>
      <c r="H46" s="148">
        <f>VALUE(H12-461.8/100*(H6-H9))</f>
        <v>11051.966699999999</v>
      </c>
      <c r="I46" s="111"/>
      <c r="J46" s="148">
        <f>VALUE(J12-461.8/100*(J6-J9))</f>
        <v>0</v>
      </c>
      <c r="K46" s="149"/>
      <c r="L46" s="148">
        <f>VALUE(L12-461.8/100*(L6-L9))</f>
        <v>0</v>
      </c>
      <c r="M46" s="148"/>
      <c r="N46" s="148">
        <f>VALUE(N12-461.8/100*(N6-N9))</f>
        <v>0</v>
      </c>
      <c r="O46" s="111"/>
      <c r="P46" s="148">
        <f>VALUE(P12-461.8/100*(P6-P9))</f>
        <v>0</v>
      </c>
      <c r="Q46" s="149"/>
      <c r="R46" s="148">
        <f>VALUE(R12-461.8/100*(R6-R9))</f>
        <v>0</v>
      </c>
    </row>
    <row r="47" spans="1:18" ht="14.55" customHeight="1" x14ac:dyDescent="0.3">
      <c r="A47" s="147">
        <v>5</v>
      </c>
      <c r="B47" s="148">
        <f>VALUE(B12-500/100*(B6-B9))</f>
        <v>11557.7</v>
      </c>
      <c r="C47" s="111"/>
      <c r="D47" s="148">
        <f>VALUE(D12-500/100*(D6-D9))</f>
        <v>-400.50000000000182</v>
      </c>
      <c r="E47" s="149"/>
      <c r="F47" s="148">
        <f>VALUE(F12-500/100*(F6-F9))</f>
        <v>11256.100000000002</v>
      </c>
      <c r="G47" s="148"/>
      <c r="H47" s="148">
        <f>VALUE(H12-500/100*(H6-H9))</f>
        <v>11001.599999999999</v>
      </c>
      <c r="I47" s="111"/>
      <c r="J47" s="148">
        <f>VALUE(J12-500/100*(J6-J9))</f>
        <v>0</v>
      </c>
      <c r="K47" s="149"/>
      <c r="L47" s="148">
        <f>VALUE(L12-500/100*(L6-L9))</f>
        <v>0</v>
      </c>
      <c r="M47" s="148"/>
      <c r="N47" s="148">
        <f>VALUE(N12-500/100*(N6-N9))</f>
        <v>0</v>
      </c>
      <c r="O47" s="111"/>
      <c r="P47" s="148">
        <f>VALUE(P12-500/100*(P6-P9))</f>
        <v>0</v>
      </c>
      <c r="Q47" s="149"/>
      <c r="R47" s="148">
        <f>VALUE(R12-500/100*(R6-R9))</f>
        <v>0</v>
      </c>
    </row>
    <row r="48" spans="1:18" ht="14.55" customHeight="1" x14ac:dyDescent="0.3">
      <c r="A48" s="147">
        <v>5.2359999999999998</v>
      </c>
      <c r="B48" s="148">
        <f>VALUE(B12-523.6/100*(B6-B9))</f>
        <v>11548.496000000001</v>
      </c>
      <c r="C48" s="111"/>
      <c r="D48" s="148">
        <f>VALUE(D12-523.6/100*(D6-D9))</f>
        <v>-419.40360000000197</v>
      </c>
      <c r="E48" s="149"/>
      <c r="F48" s="148">
        <f>VALUE(F12-523.6/100*(F6-F9))</f>
        <v>11235.237600000002</v>
      </c>
      <c r="G48" s="148"/>
      <c r="H48" s="148">
        <f>VALUE(H12-523.6/100*(H6-H9))</f>
        <v>10970.483399999999</v>
      </c>
      <c r="I48" s="111"/>
      <c r="J48" s="148">
        <f>VALUE(J12-523.6/100*(J6-J9))</f>
        <v>0</v>
      </c>
      <c r="K48" s="149"/>
      <c r="L48" s="148">
        <f>VALUE(L12-523.6/100*(L6-L9))</f>
        <v>0</v>
      </c>
      <c r="M48" s="148"/>
      <c r="N48" s="148">
        <f>VALUE(N12-523.6/100*(N6-N9))</f>
        <v>0</v>
      </c>
      <c r="O48" s="111"/>
      <c r="P48" s="148">
        <f>VALUE(P12-523.6/100*(P6-P9))</f>
        <v>0</v>
      </c>
      <c r="Q48" s="149"/>
      <c r="R48" s="148">
        <f>VALUE(R12-523.6/100*(R6-R9))</f>
        <v>0</v>
      </c>
    </row>
    <row r="49" spans="1:18" ht="14.55" customHeight="1" x14ac:dyDescent="0.3">
      <c r="A49" s="147">
        <v>5.3819999999999997</v>
      </c>
      <c r="B49" s="148">
        <f>VALUE(B12-538.2/100*(B6-B9))</f>
        <v>11542.802000000001</v>
      </c>
      <c r="C49" s="111"/>
      <c r="D49" s="148">
        <f>VALUE(D12-538.2/100*(D6-D9))</f>
        <v>-431.09820000000201</v>
      </c>
      <c r="E49" s="149"/>
      <c r="F49" s="148">
        <f>VALUE(F12-538.2/100*(F6-F9))</f>
        <v>11222.331200000002</v>
      </c>
      <c r="G49" s="148"/>
      <c r="H49" s="148">
        <f>VALUE(H12-538.2/100*(H6-H9))</f>
        <v>10951.233299999998</v>
      </c>
      <c r="I49" s="111"/>
      <c r="J49" s="148">
        <f>VALUE(J12-538.2/100*(J6-J9))</f>
        <v>0</v>
      </c>
      <c r="K49" s="149"/>
      <c r="L49" s="148">
        <f>VALUE(L12-538.2/100*(L6-L9))</f>
        <v>0</v>
      </c>
      <c r="M49" s="148"/>
      <c r="N49" s="148">
        <f>VALUE(N12-538.2/100*(N6-N9))</f>
        <v>0</v>
      </c>
      <c r="O49" s="111"/>
      <c r="P49" s="148">
        <f>VALUE(P12-538.2/100*(P6-P9))</f>
        <v>0</v>
      </c>
      <c r="Q49" s="149"/>
      <c r="R49" s="148">
        <f>VALUE(R12-538.2/100*(R6-R9))</f>
        <v>0</v>
      </c>
    </row>
    <row r="50" spans="1:18" ht="14.55" customHeight="1" x14ac:dyDescent="0.3">
      <c r="A50" s="147">
        <v>5.6180000000000003</v>
      </c>
      <c r="B50" s="148">
        <f>VALUE(B12-561.8/100*(B6-B9))</f>
        <v>11533.598</v>
      </c>
      <c r="C50" s="111"/>
      <c r="D50" s="148">
        <f>VALUE(D12-561.8/100*(D6-D9))</f>
        <v>-450.00180000000199</v>
      </c>
      <c r="E50" s="149"/>
      <c r="F50" s="148">
        <f>VALUE(F12-561.8/100*(F6-F9))</f>
        <v>11201.468800000002</v>
      </c>
      <c r="G50" s="148"/>
      <c r="H50" s="148">
        <f>VALUE(H12-561.8/100*(H6-H9))</f>
        <v>10920.116699999999</v>
      </c>
      <c r="I50" s="111"/>
      <c r="J50" s="148">
        <f>VALUE(J12-561.8/100*(J6-J9))</f>
        <v>0</v>
      </c>
      <c r="K50" s="149"/>
      <c r="L50" s="148">
        <f>VALUE(L12-561.8/100*(L6-L9))</f>
        <v>0</v>
      </c>
      <c r="M50" s="148"/>
      <c r="N50" s="148">
        <f>VALUE(N12-561.8/100*(N6-N9))</f>
        <v>0</v>
      </c>
      <c r="O50" s="111"/>
      <c r="P50" s="148">
        <f>VALUE(P12-561.8/100*(P6-P9))</f>
        <v>0</v>
      </c>
      <c r="Q50" s="149"/>
      <c r="R50" s="14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44" x14ac:dyDescent="0.3">
      <c r="A1" s="10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V75"/>
  <sheetViews>
    <sheetView showGridLines="0" topLeftCell="CJ1" zoomScaleNormal="100" workbookViewId="0">
      <selection activeCell="CW3" sqref="CW3"/>
    </sheetView>
  </sheetViews>
  <sheetFormatPr defaultColWidth="8.77734375" defaultRowHeight="14.55" customHeight="1" x14ac:dyDescent="0.3"/>
  <cols>
    <col min="1" max="4" width="8.77734375" style="33" customWidth="1"/>
    <col min="5" max="49" width="10.77734375" style="33" customWidth="1"/>
    <col min="50" max="101" width="10.77734375" style="91" customWidth="1"/>
    <col min="102" max="308" width="8.77734375" style="33" customWidth="1"/>
  </cols>
  <sheetData>
    <row r="1" spans="1:101" ht="14.55" customHeight="1" x14ac:dyDescent="0.3">
      <c r="A1" s="218"/>
      <c r="B1" s="219"/>
      <c r="C1" s="219"/>
      <c r="D1" s="21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row>
    <row r="2" spans="1:101"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row>
    <row r="3" spans="1:101"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row>
    <row r="4" spans="1:101"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row>
    <row r="5" spans="1:101" ht="14.55" customHeight="1" x14ac:dyDescent="0.3">
      <c r="A5" s="216" t="s">
        <v>5</v>
      </c>
      <c r="B5" s="217"/>
      <c r="C5" s="217"/>
      <c r="D5" s="21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row>
    <row r="6" spans="1:101"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row>
    <row r="7" spans="1:101"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T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c r="CP7" s="16">
        <f t="shared" si="5"/>
        <v>11818.6</v>
      </c>
      <c r="CQ7" s="16">
        <f t="shared" si="5"/>
        <v>11792.125</v>
      </c>
      <c r="CR7" s="16">
        <f t="shared" si="5"/>
        <v>11740.474999999999</v>
      </c>
      <c r="CS7" s="16">
        <f t="shared" si="5"/>
        <v>11657.850000000002</v>
      </c>
      <c r="CT7" s="16">
        <f t="shared" si="5"/>
        <v>11728.950000000004</v>
      </c>
      <c r="CU7" s="16">
        <f>(CU6+CU8)/2</f>
        <v>11753.824999999999</v>
      </c>
      <c r="CV7" s="16">
        <f>(CV6+CV8)/2</f>
        <v>11878.450000000004</v>
      </c>
      <c r="CW7" s="16">
        <f>(CW6+CW8)/2</f>
        <v>11922.124999999996</v>
      </c>
    </row>
    <row r="8" spans="1:101"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T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c r="CP8" s="17">
        <f t="shared" si="8"/>
        <v>11782.5</v>
      </c>
      <c r="CQ8" s="17">
        <f t="shared" si="8"/>
        <v>11756.05</v>
      </c>
      <c r="CR8" s="17">
        <f t="shared" si="8"/>
        <v>11720.333333333332</v>
      </c>
      <c r="CS8" s="17">
        <f t="shared" si="8"/>
        <v>11640.800000000001</v>
      </c>
      <c r="CT8" s="17">
        <f t="shared" si="8"/>
        <v>11705.083333333336</v>
      </c>
      <c r="CU8" s="17">
        <f>CU14+CU50</f>
        <v>11737.416666666666</v>
      </c>
      <c r="CV8" s="17">
        <f>CV14+CV50</f>
        <v>11855.950000000003</v>
      </c>
      <c r="CW8" s="17">
        <f>CW14+CW50</f>
        <v>11900.133333333331</v>
      </c>
    </row>
    <row r="9" spans="1:101"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T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c r="CP9" s="16">
        <f t="shared" si="11"/>
        <v>11738</v>
      </c>
      <c r="CQ9" s="16">
        <f t="shared" si="11"/>
        <v>11735.025</v>
      </c>
      <c r="CR9" s="16">
        <f t="shared" si="11"/>
        <v>11686.324999999999</v>
      </c>
      <c r="CS9" s="16">
        <f t="shared" si="11"/>
        <v>11629.775000000001</v>
      </c>
      <c r="CT9" s="16">
        <f t="shared" si="11"/>
        <v>11689.675000000003</v>
      </c>
      <c r="CU9" s="16">
        <f>(CU8+CU10)/2</f>
        <v>11725.649999999998</v>
      </c>
      <c r="CV9" s="16">
        <f>(CV8+CV10)/2</f>
        <v>11838.750000000004</v>
      </c>
      <c r="CW9" s="16">
        <f>(CW8+CW10)/2</f>
        <v>11863.299999999997</v>
      </c>
    </row>
    <row r="10" spans="1:101"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T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c r="CP10" s="18">
        <f t="shared" si="14"/>
        <v>11693.500000000002</v>
      </c>
      <c r="CQ10" s="18">
        <f t="shared" si="14"/>
        <v>11714</v>
      </c>
      <c r="CR10" s="18">
        <f t="shared" si="14"/>
        <v>11652.316666666666</v>
      </c>
      <c r="CS10" s="18">
        <f t="shared" si="14"/>
        <v>11618.75</v>
      </c>
      <c r="CT10" s="18">
        <f t="shared" si="14"/>
        <v>11674.26666666667</v>
      </c>
      <c r="CU10" s="18">
        <f>(2*CU14)-CU3</f>
        <v>11713.883333333331</v>
      </c>
      <c r="CV10" s="18">
        <f>(2*CV14)-CV3</f>
        <v>11821.550000000003</v>
      </c>
      <c r="CW10" s="18">
        <f>(2*CW14)-CW3</f>
        <v>11826.466666666664</v>
      </c>
    </row>
    <row r="11" spans="1:101"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T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c r="CP11" s="16">
        <f t="shared" si="17"/>
        <v>11657.400000000001</v>
      </c>
      <c r="CQ11" s="16">
        <f t="shared" si="17"/>
        <v>11677.924999999999</v>
      </c>
      <c r="CR11" s="16">
        <f t="shared" si="17"/>
        <v>11632.174999999999</v>
      </c>
      <c r="CS11" s="16">
        <f t="shared" si="17"/>
        <v>11601.7</v>
      </c>
      <c r="CT11" s="16">
        <f t="shared" si="17"/>
        <v>11650.400000000001</v>
      </c>
      <c r="CU11" s="16">
        <f>(CU10+CU14)/2</f>
        <v>11697.474999999999</v>
      </c>
      <c r="CV11" s="16">
        <f>(CV10+CV14)/2</f>
        <v>11799.050000000003</v>
      </c>
      <c r="CW11" s="16">
        <f>(CW10+CW14)/2</f>
        <v>11804.474999999999</v>
      </c>
    </row>
    <row r="12" spans="1:10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row>
    <row r="13" spans="1:101"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T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c r="CP13" s="20">
        <f t="shared" si="20"/>
        <v>11629.7</v>
      </c>
      <c r="CQ13" s="20">
        <f t="shared" si="20"/>
        <v>11656.900000000001</v>
      </c>
      <c r="CR13" s="20">
        <f t="shared" si="20"/>
        <v>11625.9</v>
      </c>
      <c r="CS13" s="20">
        <f t="shared" si="20"/>
        <v>11590.674999999999</v>
      </c>
      <c r="CT13" s="20">
        <f t="shared" si="20"/>
        <v>11634.991666666669</v>
      </c>
      <c r="CU13" s="20">
        <f>CU14+CU57/2</f>
        <v>11685.708333333332</v>
      </c>
      <c r="CV13" s="20">
        <f>CV14+CV57/2</f>
        <v>11781.850000000002</v>
      </c>
      <c r="CW13" s="20">
        <f>CW14+CW57/2</f>
        <v>11797.325000000001</v>
      </c>
    </row>
    <row r="14" spans="1:101"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T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c r="CP14" s="11">
        <f t="shared" si="23"/>
        <v>11621.300000000001</v>
      </c>
      <c r="CQ14" s="11">
        <f t="shared" si="23"/>
        <v>11641.85</v>
      </c>
      <c r="CR14" s="11">
        <f t="shared" si="23"/>
        <v>11612.033333333333</v>
      </c>
      <c r="CS14" s="11">
        <f t="shared" si="23"/>
        <v>11584.65</v>
      </c>
      <c r="CT14" s="11">
        <f t="shared" si="23"/>
        <v>11626.533333333335</v>
      </c>
      <c r="CU14" s="11">
        <f>(CU2+CU3+CU4)/3</f>
        <v>11681.066666666666</v>
      </c>
      <c r="CV14" s="11">
        <f>(CV2+CV3+CV4)/3</f>
        <v>11776.550000000001</v>
      </c>
      <c r="CW14" s="11">
        <f>(CW2+CW3+CW4)/3</f>
        <v>11782.483333333332</v>
      </c>
    </row>
    <row r="15" spans="1:101"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T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c r="CP15" s="21">
        <f t="shared" si="26"/>
        <v>11612.900000000001</v>
      </c>
      <c r="CQ15" s="21">
        <f t="shared" si="26"/>
        <v>11626.8</v>
      </c>
      <c r="CR15" s="21">
        <f t="shared" si="26"/>
        <v>11598.166666666666</v>
      </c>
      <c r="CS15" s="21">
        <f t="shared" si="26"/>
        <v>11578.625</v>
      </c>
      <c r="CT15" s="21">
        <f t="shared" si="26"/>
        <v>11618.075000000001</v>
      </c>
      <c r="CU15" s="21">
        <f>CU14-CU57/2</f>
        <v>11676.424999999999</v>
      </c>
      <c r="CV15" s="21">
        <f>CV14-CV57/2</f>
        <v>11771.25</v>
      </c>
      <c r="CW15" s="21">
        <f>CW14-CW57/2</f>
        <v>11767.641666666663</v>
      </c>
    </row>
    <row r="16" spans="1:10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row>
    <row r="17" spans="1:101"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T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c r="CP17" s="16">
        <f t="shared" si="29"/>
        <v>11576.800000000003</v>
      </c>
      <c r="CQ17" s="16">
        <f t="shared" si="29"/>
        <v>11620.825000000001</v>
      </c>
      <c r="CR17" s="16">
        <f t="shared" si="29"/>
        <v>11578.025</v>
      </c>
      <c r="CS17" s="16">
        <f t="shared" si="29"/>
        <v>11573.625</v>
      </c>
      <c r="CT17" s="16">
        <f t="shared" si="29"/>
        <v>11611.125000000002</v>
      </c>
      <c r="CU17" s="16">
        <f>(CU14+CU18)/2</f>
        <v>11669.3</v>
      </c>
      <c r="CV17" s="16">
        <f>(CV14+CV18)/2</f>
        <v>11759.350000000002</v>
      </c>
      <c r="CW17" s="16">
        <f>(CW14+CW18)/2</f>
        <v>11745.649999999998</v>
      </c>
    </row>
    <row r="18" spans="1:101"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T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c r="CP18" s="22">
        <f t="shared" si="32"/>
        <v>11532.300000000003</v>
      </c>
      <c r="CQ18" s="22">
        <f t="shared" si="32"/>
        <v>11599.800000000001</v>
      </c>
      <c r="CR18" s="22">
        <f t="shared" si="32"/>
        <v>11544.016666666666</v>
      </c>
      <c r="CS18" s="22">
        <f t="shared" si="32"/>
        <v>11562.599999999999</v>
      </c>
      <c r="CT18" s="22">
        <f t="shared" si="32"/>
        <v>11595.716666666669</v>
      </c>
      <c r="CU18" s="22">
        <f>2*CU14-CU2</f>
        <v>11657.533333333331</v>
      </c>
      <c r="CV18" s="22">
        <f>2*CV14-CV2</f>
        <v>11742.150000000001</v>
      </c>
      <c r="CW18" s="22">
        <f>2*CW14-CW2</f>
        <v>11708.816666666664</v>
      </c>
    </row>
    <row r="19" spans="1:101"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T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c r="CP19" s="16">
        <f t="shared" si="35"/>
        <v>11496.200000000003</v>
      </c>
      <c r="CQ19" s="16">
        <f t="shared" si="35"/>
        <v>11563.725000000002</v>
      </c>
      <c r="CR19" s="16">
        <f t="shared" si="35"/>
        <v>11523.875</v>
      </c>
      <c r="CS19" s="16">
        <f t="shared" si="35"/>
        <v>11545.55</v>
      </c>
      <c r="CT19" s="16">
        <f t="shared" si="35"/>
        <v>11571.850000000002</v>
      </c>
      <c r="CU19" s="16">
        <f>(CU18+CU20)/2</f>
        <v>11641.124999999998</v>
      </c>
      <c r="CV19" s="16">
        <f>(CV18+CV20)/2</f>
        <v>11719.650000000001</v>
      </c>
      <c r="CW19" s="16">
        <f>(CW18+CW20)/2</f>
        <v>11686.824999999997</v>
      </c>
    </row>
    <row r="20" spans="1:101"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T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c r="CP20" s="23">
        <f t="shared" si="38"/>
        <v>11460.100000000002</v>
      </c>
      <c r="CQ20" s="23">
        <f t="shared" si="38"/>
        <v>11527.650000000001</v>
      </c>
      <c r="CR20" s="23">
        <f t="shared" si="38"/>
        <v>11503.733333333334</v>
      </c>
      <c r="CS20" s="23">
        <f t="shared" si="38"/>
        <v>11528.499999999998</v>
      </c>
      <c r="CT20" s="23">
        <f t="shared" si="38"/>
        <v>11547.983333333334</v>
      </c>
      <c r="CU20" s="23">
        <f>CU14-CU50</f>
        <v>11624.716666666665</v>
      </c>
      <c r="CV20" s="23">
        <f>CV14-CV50</f>
        <v>11697.15</v>
      </c>
      <c r="CW20" s="23">
        <f>CW14-CW50</f>
        <v>11664.833333333332</v>
      </c>
    </row>
    <row r="21" spans="1:101"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T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c r="CP21" s="16">
        <f t="shared" si="41"/>
        <v>11415.600000000002</v>
      </c>
      <c r="CQ21" s="16">
        <f t="shared" si="41"/>
        <v>11506.625000000002</v>
      </c>
      <c r="CR21" s="16">
        <f t="shared" si="41"/>
        <v>11469.725</v>
      </c>
      <c r="CS21" s="16">
        <f t="shared" si="41"/>
        <v>11517.474999999999</v>
      </c>
      <c r="CT21" s="16">
        <f t="shared" si="41"/>
        <v>11532.575000000001</v>
      </c>
      <c r="CU21" s="16">
        <f>(CU20+CU22)/2</f>
        <v>11612.949999999997</v>
      </c>
      <c r="CV21" s="16">
        <f>(CV20+CV22)/2</f>
        <v>11679.95</v>
      </c>
      <c r="CW21" s="16">
        <f>(CW20+CW22)/2</f>
        <v>11627.999999999998</v>
      </c>
    </row>
    <row r="22" spans="1:101"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T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c r="CP22" s="24">
        <f t="shared" si="44"/>
        <v>11371.100000000004</v>
      </c>
      <c r="CQ22" s="24">
        <f t="shared" si="44"/>
        <v>11485.600000000002</v>
      </c>
      <c r="CR22" s="24">
        <f t="shared" si="44"/>
        <v>11435.716666666667</v>
      </c>
      <c r="CS22" s="24">
        <f t="shared" si="44"/>
        <v>11506.449999999997</v>
      </c>
      <c r="CT22" s="24">
        <f t="shared" si="44"/>
        <v>11517.166666666668</v>
      </c>
      <c r="CU22" s="24">
        <f>CU18-CU50</f>
        <v>11601.183333333331</v>
      </c>
      <c r="CV22" s="24">
        <f>CV18-CV50</f>
        <v>11662.75</v>
      </c>
      <c r="CW22" s="24">
        <f>CW18-CW50</f>
        <v>11591.166666666664</v>
      </c>
    </row>
    <row r="23" spans="1:101" ht="14.55" customHeight="1" x14ac:dyDescent="0.3">
      <c r="A23" s="216" t="s">
        <v>21</v>
      </c>
      <c r="B23" s="217"/>
      <c r="C23" s="217"/>
      <c r="D23" s="21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row>
    <row r="24" spans="1:101"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T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c r="CP24" s="17">
        <f t="shared" si="47"/>
        <v>11766.47326198578</v>
      </c>
      <c r="CQ24" s="17">
        <f t="shared" si="47"/>
        <v>11787.159269903281</v>
      </c>
      <c r="CR24" s="17">
        <f t="shared" si="47"/>
        <v>11692.717455441052</v>
      </c>
      <c r="CS24" s="17">
        <f t="shared" si="47"/>
        <v>11653.074346243255</v>
      </c>
      <c r="CT24" s="17">
        <f t="shared" si="47"/>
        <v>11722.43858236605</v>
      </c>
      <c r="CU24" s="17">
        <f>(CU2/CU3)*CU4</f>
        <v>11746.903664498959</v>
      </c>
      <c r="CV24" s="17">
        <f>(CV2/CV3)*CV4</f>
        <v>11866.926304921344</v>
      </c>
      <c r="CW24" s="17">
        <f>(CW2/CW3)*CW4</f>
        <v>11870.593322826595</v>
      </c>
    </row>
    <row r="25" spans="1:101"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T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c r="CP25" s="16">
        <f t="shared" si="50"/>
        <v>11744.93744</v>
      </c>
      <c r="CQ25" s="16">
        <f t="shared" si="50"/>
        <v>11771.441040000002</v>
      </c>
      <c r="CR25" s="16">
        <f t="shared" si="50"/>
        <v>11678.650960000001</v>
      </c>
      <c r="CS25" s="16">
        <f t="shared" si="50"/>
        <v>11645.617880000003</v>
      </c>
      <c r="CT25" s="16">
        <f t="shared" si="50"/>
        <v>11711.882760000004</v>
      </c>
      <c r="CU25" s="16">
        <f>CU26+1.168*(CU26-CU27)</f>
        <v>11739.442120000002</v>
      </c>
      <c r="CV25" s="16">
        <f>CV26+1.168*(CV26-CV27)</f>
        <v>11856.323279999999</v>
      </c>
      <c r="CW25" s="16">
        <f>CW26+1.168*(CW26-CW27)</f>
        <v>11855.296679999999</v>
      </c>
    </row>
    <row r="26" spans="1:101"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T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c r="CP26" s="18">
        <f t="shared" si="53"/>
        <v>11693.16</v>
      </c>
      <c r="CQ26" s="18">
        <f t="shared" si="53"/>
        <v>11734.76</v>
      </c>
      <c r="CR26" s="18">
        <f t="shared" si="53"/>
        <v>11643.865</v>
      </c>
      <c r="CS26" s="18">
        <f t="shared" si="53"/>
        <v>11627.582500000002</v>
      </c>
      <c r="CT26" s="18">
        <f t="shared" si="53"/>
        <v>11686.652500000002</v>
      </c>
      <c r="CU26" s="18">
        <f>CU4+CU51/2</f>
        <v>11721.342500000001</v>
      </c>
      <c r="CV26" s="18">
        <f>CV4+CV51/2</f>
        <v>11830.82</v>
      </c>
      <c r="CW26" s="18">
        <f>CW4+CW51/2</f>
        <v>11817.5075</v>
      </c>
    </row>
    <row r="27" spans="1:101"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T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c r="CP27" s="7">
        <f t="shared" si="56"/>
        <v>11648.83</v>
      </c>
      <c r="CQ27" s="7">
        <f t="shared" si="56"/>
        <v>11703.355</v>
      </c>
      <c r="CR27" s="7">
        <f t="shared" si="56"/>
        <v>11614.082499999999</v>
      </c>
      <c r="CS27" s="7">
        <f t="shared" si="56"/>
        <v>11612.141250000001</v>
      </c>
      <c r="CT27" s="7">
        <f t="shared" si="56"/>
        <v>11665.05125</v>
      </c>
      <c r="CU27" s="7">
        <f>CU4+CU51/4</f>
        <v>11705.846250000001</v>
      </c>
      <c r="CV27" s="7">
        <f>CV4+CV51/4</f>
        <v>11808.985000000001</v>
      </c>
      <c r="CW27" s="7">
        <f>CW4+CW51/4</f>
        <v>11785.153749999999</v>
      </c>
    </row>
    <row r="28" spans="1:101"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T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c r="CP28" s="16">
        <f t="shared" si="59"/>
        <v>11634.053333333333</v>
      </c>
      <c r="CQ28" s="16">
        <f t="shared" si="59"/>
        <v>11692.886666666667</v>
      </c>
      <c r="CR28" s="16">
        <f t="shared" si="59"/>
        <v>11604.154999999999</v>
      </c>
      <c r="CS28" s="16">
        <f t="shared" si="59"/>
        <v>11606.994166666667</v>
      </c>
      <c r="CT28" s="16">
        <f t="shared" si="59"/>
        <v>11657.850833333334</v>
      </c>
      <c r="CU28" s="16">
        <f>CU4+CU51/6</f>
        <v>11700.680833333334</v>
      </c>
      <c r="CV28" s="16">
        <f>CV4+CV51/6</f>
        <v>11801.706666666667</v>
      </c>
      <c r="CW28" s="16">
        <f>CW4+CW51/6</f>
        <v>11774.369166666665</v>
      </c>
    </row>
    <row r="29" spans="1:101"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T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c r="CP29" s="16">
        <f t="shared" si="62"/>
        <v>11619.276666666667</v>
      </c>
      <c r="CQ29" s="16">
        <f t="shared" si="62"/>
        <v>11682.418333333333</v>
      </c>
      <c r="CR29" s="16">
        <f t="shared" si="62"/>
        <v>11594.227499999999</v>
      </c>
      <c r="CS29" s="16">
        <f t="shared" si="62"/>
        <v>11601.847083333334</v>
      </c>
      <c r="CT29" s="16">
        <f t="shared" si="62"/>
        <v>11650.650416666667</v>
      </c>
      <c r="CU29" s="16">
        <f>CU4+CU51/12</f>
        <v>11695.515416666667</v>
      </c>
      <c r="CV29" s="16">
        <f>CV4+CV51/12</f>
        <v>11794.428333333333</v>
      </c>
      <c r="CW29" s="16">
        <f>CW4+CW51/12</f>
        <v>11763.584583333333</v>
      </c>
    </row>
    <row r="30" spans="1:101"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T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c r="CP30" s="11">
        <f t="shared" si="65"/>
        <v>11604.5</v>
      </c>
      <c r="CQ30" s="11">
        <f t="shared" si="65"/>
        <v>11671.95</v>
      </c>
      <c r="CR30" s="11">
        <f t="shared" si="65"/>
        <v>11584.3</v>
      </c>
      <c r="CS30" s="11">
        <f t="shared" si="65"/>
        <v>11596.7</v>
      </c>
      <c r="CT30" s="11">
        <f t="shared" si="65"/>
        <v>11643.45</v>
      </c>
      <c r="CU30" s="11">
        <f>CU4</f>
        <v>11690.35</v>
      </c>
      <c r="CV30" s="11">
        <f>CV4</f>
        <v>11787.15</v>
      </c>
      <c r="CW30" s="11">
        <f>CW4</f>
        <v>11752.8</v>
      </c>
    </row>
    <row r="31" spans="1:101"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T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c r="CP31" s="16">
        <f t="shared" si="68"/>
        <v>11589.723333333333</v>
      </c>
      <c r="CQ31" s="16">
        <f t="shared" si="68"/>
        <v>11661.481666666668</v>
      </c>
      <c r="CR31" s="16">
        <f t="shared" si="68"/>
        <v>11574.372499999999</v>
      </c>
      <c r="CS31" s="16">
        <f t="shared" si="68"/>
        <v>11591.552916666667</v>
      </c>
      <c r="CT31" s="16">
        <f t="shared" si="68"/>
        <v>11636.249583333334</v>
      </c>
      <c r="CU31" s="16">
        <f>CU4-CU51/12</f>
        <v>11685.184583333334</v>
      </c>
      <c r="CV31" s="16">
        <f>CV4-CV51/12</f>
        <v>11779.871666666666</v>
      </c>
      <c r="CW31" s="16">
        <f>CW4-CW51/12</f>
        <v>11742.015416666665</v>
      </c>
    </row>
    <row r="32" spans="1:101"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T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c r="CP32" s="16">
        <f t="shared" si="71"/>
        <v>11574.946666666667</v>
      </c>
      <c r="CQ32" s="16">
        <f t="shared" si="71"/>
        <v>11651.013333333334</v>
      </c>
      <c r="CR32" s="16">
        <f t="shared" si="71"/>
        <v>11564.445</v>
      </c>
      <c r="CS32" s="16">
        <f t="shared" si="71"/>
        <v>11586.405833333334</v>
      </c>
      <c r="CT32" s="16">
        <f t="shared" si="71"/>
        <v>11629.049166666668</v>
      </c>
      <c r="CU32" s="16">
        <f>CU4-CU51/6</f>
        <v>11680.019166666667</v>
      </c>
      <c r="CV32" s="16">
        <f>CV4-CV51/6</f>
        <v>11772.593333333332</v>
      </c>
      <c r="CW32" s="16">
        <f>CW4-CW51/6</f>
        <v>11731.230833333333</v>
      </c>
    </row>
    <row r="33" spans="1:101"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T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c r="CP33" s="10">
        <f t="shared" si="74"/>
        <v>11560.17</v>
      </c>
      <c r="CQ33" s="10">
        <f t="shared" si="74"/>
        <v>11640.545000000002</v>
      </c>
      <c r="CR33" s="10">
        <f t="shared" si="74"/>
        <v>11554.5175</v>
      </c>
      <c r="CS33" s="10">
        <f t="shared" si="74"/>
        <v>11581.258750000001</v>
      </c>
      <c r="CT33" s="10">
        <f t="shared" si="74"/>
        <v>11621.848750000001</v>
      </c>
      <c r="CU33" s="10">
        <f>CU4-CU51/4</f>
        <v>11674.85375</v>
      </c>
      <c r="CV33" s="10">
        <f>CV4-CV51/4</f>
        <v>11765.314999999999</v>
      </c>
      <c r="CW33" s="10">
        <f>CW4-CW51/4</f>
        <v>11720.446249999999</v>
      </c>
    </row>
    <row r="34" spans="1:101"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T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c r="CP34" s="22">
        <f t="shared" si="77"/>
        <v>11515.84</v>
      </c>
      <c r="CQ34" s="22">
        <f t="shared" si="77"/>
        <v>11609.140000000001</v>
      </c>
      <c r="CR34" s="22">
        <f t="shared" si="77"/>
        <v>11524.734999999999</v>
      </c>
      <c r="CS34" s="22">
        <f t="shared" si="77"/>
        <v>11565.817499999999</v>
      </c>
      <c r="CT34" s="22">
        <f t="shared" si="77"/>
        <v>11600.247499999999</v>
      </c>
      <c r="CU34" s="22">
        <f>CU4-CU51/2</f>
        <v>11659.3575</v>
      </c>
      <c r="CV34" s="22">
        <f>CV4-CV51/2</f>
        <v>11743.48</v>
      </c>
      <c r="CW34" s="22">
        <f>CW4-CW51/2</f>
        <v>11688.092499999999</v>
      </c>
    </row>
    <row r="35" spans="1:101"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T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c r="CP35" s="16">
        <f t="shared" si="80"/>
        <v>11464.06256</v>
      </c>
      <c r="CQ35" s="16">
        <f t="shared" si="80"/>
        <v>11572.45896</v>
      </c>
      <c r="CR35" s="16">
        <f t="shared" si="80"/>
        <v>11489.949039999998</v>
      </c>
      <c r="CS35" s="16">
        <f t="shared" si="80"/>
        <v>11547.782119999998</v>
      </c>
      <c r="CT35" s="16">
        <f t="shared" si="80"/>
        <v>11575.017239999997</v>
      </c>
      <c r="CU35" s="16">
        <f>CU34-1.168*(CU33-CU34)</f>
        <v>11641.257879999999</v>
      </c>
      <c r="CV35" s="16">
        <f>CV34-1.168*(CV33-CV34)</f>
        <v>11717.976720000001</v>
      </c>
      <c r="CW35" s="16">
        <f>CW34-1.168*(CW33-CW34)</f>
        <v>11650.303319999999</v>
      </c>
    </row>
    <row r="36" spans="1:101"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T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c r="CP36" s="23">
        <f t="shared" si="83"/>
        <v>11442.52673801422</v>
      </c>
      <c r="CQ36" s="23">
        <f t="shared" si="83"/>
        <v>11556.740730096721</v>
      </c>
      <c r="CR36" s="23">
        <f t="shared" si="83"/>
        <v>11475.882544558946</v>
      </c>
      <c r="CS36" s="23">
        <f t="shared" si="83"/>
        <v>11540.325653756747</v>
      </c>
      <c r="CT36" s="23">
        <f t="shared" si="83"/>
        <v>11564.461417633951</v>
      </c>
      <c r="CU36" s="23">
        <f>CU4-(CU24-CU4)</f>
        <v>11633.796335501042</v>
      </c>
      <c r="CV36" s="23">
        <f>CV4-(CV24-CV4)</f>
        <v>11707.373695078655</v>
      </c>
      <c r="CW36" s="23">
        <f>CW4-(CW24-CW4)</f>
        <v>11635.006677173404</v>
      </c>
    </row>
    <row r="37" spans="1:101" ht="14.55" customHeight="1" x14ac:dyDescent="0.3">
      <c r="A37" s="216" t="s">
        <v>34</v>
      </c>
      <c r="B37" s="217"/>
      <c r="C37" s="217"/>
      <c r="D37" s="21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row>
    <row r="38" spans="1:101"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8">
        <v>12170.559100000002</v>
      </c>
      <c r="BX38" s="198"/>
      <c r="BY38" s="198"/>
      <c r="BZ38" s="198"/>
      <c r="CA38" s="198"/>
      <c r="CB38" s="198"/>
      <c r="CC38" s="198"/>
      <c r="CD38" s="198"/>
      <c r="CE38" s="198"/>
      <c r="CF38" s="15"/>
      <c r="CG38" s="15"/>
      <c r="CH38" s="15"/>
      <c r="CI38" s="15"/>
      <c r="CJ38" s="15"/>
      <c r="CK38" s="15"/>
      <c r="CL38" s="15"/>
      <c r="CM38" s="15"/>
      <c r="CN38" s="15"/>
      <c r="CO38" s="15"/>
      <c r="CP38" s="15"/>
      <c r="CQ38" s="15"/>
      <c r="CR38" s="15"/>
      <c r="CS38" s="15"/>
      <c r="CT38" s="15"/>
      <c r="CU38" s="15"/>
      <c r="CV38" s="15">
        <v>11998.5</v>
      </c>
      <c r="CW38" s="15">
        <v>11998.5</v>
      </c>
    </row>
    <row r="39" spans="1:101"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c r="CP39" s="17"/>
      <c r="CQ39" s="17"/>
      <c r="CR39" s="17"/>
      <c r="CS39" s="17"/>
      <c r="CT39" s="17"/>
      <c r="CU39" s="17"/>
      <c r="CV39" s="17">
        <v>11954.949999999997</v>
      </c>
      <c r="CW39" s="17">
        <v>11954.949999999997</v>
      </c>
    </row>
    <row r="40" spans="1:101"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row>
    <row r="41" spans="1:101"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row>
    <row r="42" spans="1:101"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199">
        <v>11164.1032</v>
      </c>
      <c r="BX42" s="199"/>
      <c r="BY42" s="199">
        <v>11353.332835000003</v>
      </c>
      <c r="BZ42" s="199">
        <v>11364.2</v>
      </c>
      <c r="CA42" s="201">
        <v>11485.948899999999</v>
      </c>
      <c r="CB42" s="199">
        <v>11364.2</v>
      </c>
      <c r="CC42" s="201">
        <v>11485.948899999999</v>
      </c>
      <c r="CD42" s="199"/>
      <c r="CE42" s="199"/>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215">
        <v>11826.8292</v>
      </c>
      <c r="CW42" s="215">
        <v>11826.8292</v>
      </c>
    </row>
    <row r="43" spans="1:101"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00">
        <f t="shared" ref="BW43:CT43" si="87">BW4</f>
        <v>11168.05</v>
      </c>
      <c r="BX43" s="200">
        <f t="shared" si="87"/>
        <v>11301.2</v>
      </c>
      <c r="BY43" s="200">
        <f t="shared" si="87"/>
        <v>11341.7</v>
      </c>
      <c r="BZ43" s="200">
        <f t="shared" si="87"/>
        <v>11343.25</v>
      </c>
      <c r="CA43" s="200">
        <f t="shared" si="87"/>
        <v>11426.85</v>
      </c>
      <c r="CB43" s="200">
        <f t="shared" si="87"/>
        <v>11462.2</v>
      </c>
      <c r="CC43" s="200">
        <f t="shared" si="87"/>
        <v>11532.4</v>
      </c>
      <c r="CD43" s="200">
        <f t="shared" si="87"/>
        <v>11521.05</v>
      </c>
      <c r="CE43" s="200">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c r="CP43" s="11">
        <f t="shared" si="87"/>
        <v>11604.5</v>
      </c>
      <c r="CQ43" s="11">
        <f t="shared" si="87"/>
        <v>11671.95</v>
      </c>
      <c r="CR43" s="11">
        <f t="shared" si="87"/>
        <v>11584.3</v>
      </c>
      <c r="CS43" s="11">
        <f t="shared" si="87"/>
        <v>11596.7</v>
      </c>
      <c r="CT43" s="11">
        <f t="shared" si="87"/>
        <v>11643.45</v>
      </c>
      <c r="CU43" s="11">
        <f>CU4</f>
        <v>11690.35</v>
      </c>
      <c r="CV43" s="11">
        <f>CV4</f>
        <v>11787.15</v>
      </c>
      <c r="CW43" s="11">
        <f>CW4</f>
        <v>11752.8</v>
      </c>
    </row>
    <row r="44" spans="1:101"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0">
        <v>10538.007</v>
      </c>
      <c r="BP44" s="110">
        <v>10538.007</v>
      </c>
      <c r="BQ44" s="110">
        <v>10538.007</v>
      </c>
      <c r="BR44" s="21"/>
      <c r="BS44" s="165">
        <v>10945.363600000001</v>
      </c>
      <c r="BT44" s="165">
        <v>10989.143599999999</v>
      </c>
      <c r="BU44" s="165"/>
      <c r="BV44" s="165">
        <v>10989.143599999999</v>
      </c>
      <c r="BW44" s="165">
        <v>11140.3788</v>
      </c>
      <c r="BX44" s="165"/>
      <c r="BY44" s="165">
        <v>11268.8858</v>
      </c>
      <c r="BZ44" s="165">
        <v>11292.6844</v>
      </c>
      <c r="CA44" s="110">
        <v>11313.351200000001</v>
      </c>
      <c r="CB44" s="165">
        <v>11292.6844</v>
      </c>
      <c r="CC44" s="110">
        <v>11313.351200000001</v>
      </c>
      <c r="CD44" s="165"/>
      <c r="CE44" s="165"/>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row>
    <row r="45" spans="1:101"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8">
        <v>10442</v>
      </c>
      <c r="BP45" s="108">
        <v>10442</v>
      </c>
      <c r="BQ45" s="108">
        <v>10442</v>
      </c>
      <c r="BR45" s="10"/>
      <c r="BS45" s="106">
        <v>10914.718199999999</v>
      </c>
      <c r="BT45" s="106">
        <v>10950.1032</v>
      </c>
      <c r="BU45" s="106"/>
      <c r="BV45" s="106">
        <v>10950.1032</v>
      </c>
      <c r="BW45" s="108">
        <v>11115.310600000001</v>
      </c>
      <c r="BX45" s="108"/>
      <c r="BY45" s="108">
        <v>11217.2821</v>
      </c>
      <c r="BZ45" s="108">
        <v>11236.532800000001</v>
      </c>
      <c r="CA45" s="106">
        <v>11205.9244</v>
      </c>
      <c r="CB45" s="108">
        <v>11236.532800000001</v>
      </c>
      <c r="CC45" s="106">
        <v>11205.9244</v>
      </c>
      <c r="CD45" s="108">
        <v>11366.143600000001</v>
      </c>
      <c r="CE45" s="108">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row>
    <row r="46" spans="1:101"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09">
        <v>10324.542799999999</v>
      </c>
      <c r="BP46" s="109">
        <v>10324.542799999999</v>
      </c>
      <c r="BQ46" s="109">
        <v>10324.542799999999</v>
      </c>
      <c r="BR46" s="22"/>
      <c r="BS46" s="109"/>
      <c r="BT46" s="109"/>
      <c r="BU46" s="109"/>
      <c r="BV46" s="109"/>
      <c r="BW46" s="109"/>
      <c r="BX46" s="109"/>
      <c r="BY46" s="109">
        <v>11210.440399999999</v>
      </c>
      <c r="BZ46" s="109">
        <v>11234.239000000001</v>
      </c>
      <c r="CA46" s="109"/>
      <c r="CB46" s="109">
        <v>11234.239000000001</v>
      </c>
      <c r="CC46" s="109"/>
      <c r="CD46" s="109">
        <v>11248.628200000001</v>
      </c>
      <c r="CE46" s="109">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row>
    <row r="47" spans="1:101"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row>
    <row r="48" spans="1:101"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row>
    <row r="49" spans="1:101" ht="14.55" customHeight="1" x14ac:dyDescent="0.3">
      <c r="A49" s="216" t="s">
        <v>45</v>
      </c>
      <c r="B49" s="217"/>
      <c r="C49" s="217"/>
      <c r="D49" s="21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row>
    <row r="50" spans="1:101"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T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c r="CP50" s="16">
        <f t="shared" si="90"/>
        <v>161.19999999999891</v>
      </c>
      <c r="CQ50" s="16">
        <f t="shared" si="90"/>
        <v>114.19999999999891</v>
      </c>
      <c r="CR50" s="16">
        <f t="shared" si="90"/>
        <v>108.29999999999927</v>
      </c>
      <c r="CS50" s="16">
        <f t="shared" si="90"/>
        <v>56.150000000001455</v>
      </c>
      <c r="CT50" s="16">
        <f t="shared" si="90"/>
        <v>78.550000000001091</v>
      </c>
      <c r="CU50" s="16">
        <f>ABS(CU2-CU3)</f>
        <v>56.350000000000364</v>
      </c>
      <c r="CV50" s="16">
        <f>ABS(CV2-CV3)</f>
        <v>79.400000000001455</v>
      </c>
      <c r="CW50" s="16">
        <f>ABS(CW2-CW3)</f>
        <v>117.64999999999964</v>
      </c>
    </row>
    <row r="51" spans="1:101"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T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c r="CP51" s="16">
        <f t="shared" si="93"/>
        <v>177.31999999999883</v>
      </c>
      <c r="CQ51" s="16">
        <f t="shared" si="93"/>
        <v>125.61999999999881</v>
      </c>
      <c r="CR51" s="16">
        <f t="shared" si="93"/>
        <v>119.12999999999921</v>
      </c>
      <c r="CS51" s="16">
        <f t="shared" si="93"/>
        <v>61.765000000001606</v>
      </c>
      <c r="CT51" s="16">
        <f t="shared" si="93"/>
        <v>86.405000000001209</v>
      </c>
      <c r="CU51" s="16">
        <f>CU50*1.1</f>
        <v>61.985000000000404</v>
      </c>
      <c r="CV51" s="16">
        <f>CV50*1.1</f>
        <v>87.340000000001609</v>
      </c>
      <c r="CW51" s="16">
        <f>CW50*1.1</f>
        <v>129.41499999999962</v>
      </c>
    </row>
    <row r="52" spans="1:101"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T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c r="CP52" s="16">
        <f t="shared" si="96"/>
        <v>23259.4</v>
      </c>
      <c r="CQ52" s="16">
        <f t="shared" si="96"/>
        <v>23253.599999999999</v>
      </c>
      <c r="CR52" s="16">
        <f t="shared" si="96"/>
        <v>23251.8</v>
      </c>
      <c r="CS52" s="16">
        <f t="shared" si="96"/>
        <v>23157.25</v>
      </c>
      <c r="CT52" s="16">
        <f t="shared" si="96"/>
        <v>23236.15</v>
      </c>
      <c r="CU52" s="16">
        <f>(CU2+CU3)</f>
        <v>23352.85</v>
      </c>
      <c r="CV52" s="16">
        <f>(CV2+CV3)</f>
        <v>23542.5</v>
      </c>
      <c r="CW52" s="16">
        <f>(CW2+CW3)</f>
        <v>23594.65</v>
      </c>
    </row>
    <row r="53" spans="1:101"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T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c r="CP53" s="16">
        <f t="shared" si="99"/>
        <v>11629.7</v>
      </c>
      <c r="CQ53" s="16">
        <f t="shared" si="99"/>
        <v>11626.8</v>
      </c>
      <c r="CR53" s="16">
        <f t="shared" si="99"/>
        <v>11625.9</v>
      </c>
      <c r="CS53" s="16">
        <f t="shared" si="99"/>
        <v>11578.625</v>
      </c>
      <c r="CT53" s="16">
        <f t="shared" si="99"/>
        <v>11618.075000000001</v>
      </c>
      <c r="CU53" s="16">
        <f>(CU2+CU3)/2</f>
        <v>11676.424999999999</v>
      </c>
      <c r="CV53" s="16">
        <f>(CV2+CV3)/2</f>
        <v>11771.25</v>
      </c>
      <c r="CW53" s="16">
        <f>(CW2+CW3)/2</f>
        <v>11797.325000000001</v>
      </c>
    </row>
    <row r="54" spans="1:101"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T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c r="CP54" s="16">
        <f t="shared" si="102"/>
        <v>11612.900000000001</v>
      </c>
      <c r="CQ54" s="16">
        <f t="shared" si="102"/>
        <v>11656.900000000001</v>
      </c>
      <c r="CR54" s="16">
        <f t="shared" si="102"/>
        <v>11598.166666666666</v>
      </c>
      <c r="CS54" s="16">
        <f t="shared" si="102"/>
        <v>11590.674999999999</v>
      </c>
      <c r="CT54" s="16">
        <f t="shared" si="102"/>
        <v>11634.991666666669</v>
      </c>
      <c r="CU54" s="16">
        <f>CU55-CU56+CU55</f>
        <v>11685.708333333332</v>
      </c>
      <c r="CV54" s="16">
        <f>CV55-CV56+CV55</f>
        <v>11781.850000000002</v>
      </c>
      <c r="CW54" s="16">
        <f>CW55-CW56+CW55</f>
        <v>11767.641666666663</v>
      </c>
    </row>
    <row r="55" spans="1:101"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T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c r="CP55" s="16">
        <f t="shared" si="105"/>
        <v>11621.300000000001</v>
      </c>
      <c r="CQ55" s="16">
        <f t="shared" si="105"/>
        <v>11641.85</v>
      </c>
      <c r="CR55" s="16">
        <f t="shared" si="105"/>
        <v>11612.033333333333</v>
      </c>
      <c r="CS55" s="16">
        <f t="shared" si="105"/>
        <v>11584.65</v>
      </c>
      <c r="CT55" s="16">
        <f t="shared" si="105"/>
        <v>11626.533333333335</v>
      </c>
      <c r="CU55" s="16">
        <f>(CU2+CU3+CU4)/3</f>
        <v>11681.066666666666</v>
      </c>
      <c r="CV55" s="16">
        <f>(CV2+CV3+CV4)/3</f>
        <v>11776.550000000001</v>
      </c>
      <c r="CW55" s="16">
        <f>(CW2+CW3+CW4)/3</f>
        <v>11782.483333333332</v>
      </c>
    </row>
    <row r="56" spans="1:101"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T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c r="CP56" s="16">
        <f t="shared" si="108"/>
        <v>11629.7</v>
      </c>
      <c r="CQ56" s="16">
        <f t="shared" si="108"/>
        <v>11626.8</v>
      </c>
      <c r="CR56" s="16">
        <f t="shared" si="108"/>
        <v>11625.9</v>
      </c>
      <c r="CS56" s="16">
        <f t="shared" si="108"/>
        <v>11578.625</v>
      </c>
      <c r="CT56" s="16">
        <f t="shared" si="108"/>
        <v>11618.075000000001</v>
      </c>
      <c r="CU56" s="16">
        <f>CU53</f>
        <v>11676.424999999999</v>
      </c>
      <c r="CV56" s="16">
        <f>CV53</f>
        <v>11771.25</v>
      </c>
      <c r="CW56" s="16">
        <f>CW53</f>
        <v>11797.325000000001</v>
      </c>
    </row>
    <row r="57" spans="1:101"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c r="CP57" s="31">
        <f t="shared" si="112"/>
        <v>16.799999999999272</v>
      </c>
      <c r="CQ57" s="31">
        <f t="shared" si="112"/>
        <v>30.100000000002183</v>
      </c>
      <c r="CR57" s="31">
        <f t="shared" si="112"/>
        <v>27.733333333333576</v>
      </c>
      <c r="CS57" s="31">
        <f t="shared" si="112"/>
        <v>12.049999999999272</v>
      </c>
      <c r="CT57" s="31">
        <f t="shared" si="112"/>
        <v>16.916666666667879</v>
      </c>
      <c r="CU57" s="31">
        <f>ABS(CU54-CU56)</f>
        <v>9.2833333333328483</v>
      </c>
      <c r="CV57" s="31">
        <f>ABS(CV54-CV56)</f>
        <v>10.600000000002183</v>
      </c>
      <c r="CW57" s="31">
        <f>ABS(CW54-CW56)</f>
        <v>29.683333333337941</v>
      </c>
    </row>
    <row r="58" spans="1:101"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01"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01"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01"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01"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01"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01"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2019-04-23T20:27:30Z</dcterms:modified>
</cp:coreProperties>
</file>