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1"/>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D34" i="3" l="1"/>
  <c r="I55" i="2"/>
  <c r="I53" i="2"/>
  <c r="I56" i="2" s="1"/>
  <c r="I54" i="2" s="1"/>
  <c r="I57" i="2" s="1"/>
  <c r="I52" i="2"/>
  <c r="I50" i="2"/>
  <c r="I51" i="2" s="1"/>
  <c r="I43" i="2"/>
  <c r="I30" i="2"/>
  <c r="I24" i="2"/>
  <c r="I36" i="2" s="1"/>
  <c r="I14" i="2"/>
  <c r="I20" i="2" s="1"/>
  <c r="H55" i="2"/>
  <c r="H53" i="2"/>
  <c r="H56" i="2" s="1"/>
  <c r="H54" i="2" s="1"/>
  <c r="H57" i="2" s="1"/>
  <c r="H52" i="2"/>
  <c r="H50" i="2"/>
  <c r="H51" i="2" s="1"/>
  <c r="H43" i="2"/>
  <c r="H30" i="2"/>
  <c r="H24" i="2"/>
  <c r="H36" i="2" s="1"/>
  <c r="H14" i="2"/>
  <c r="H20" i="2" s="1"/>
  <c r="I13" i="2" l="1"/>
  <c r="H13" i="2"/>
  <c r="H18" i="2"/>
  <c r="H22" i="2" s="1"/>
  <c r="H21" i="2" s="1"/>
  <c r="I18" i="2"/>
  <c r="I17" i="2" s="1"/>
  <c r="I33" i="2"/>
  <c r="I29" i="2"/>
  <c r="I32" i="2"/>
  <c r="I28" i="2"/>
  <c r="I31" i="2"/>
  <c r="I27" i="2"/>
  <c r="I34" i="2"/>
  <c r="I26" i="2"/>
  <c r="I8" i="2"/>
  <c r="I10" i="2"/>
  <c r="I15" i="2"/>
  <c r="H33" i="2"/>
  <c r="H29" i="2"/>
  <c r="H31" i="2"/>
  <c r="H27" i="2"/>
  <c r="H26" i="2"/>
  <c r="H32" i="2"/>
  <c r="H28" i="2"/>
  <c r="H34" i="2"/>
  <c r="H19" i="2"/>
  <c r="H8" i="2"/>
  <c r="H10" i="2"/>
  <c r="H15" i="2"/>
  <c r="BS14" i="6"/>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G55" i="2"/>
  <c r="G53" i="2"/>
  <c r="G56" i="2" s="1"/>
  <c r="G52" i="2"/>
  <c r="G50" i="2"/>
  <c r="G43" i="2"/>
  <c r="G30" i="2"/>
  <c r="G24" i="2"/>
  <c r="G36" i="2" s="1"/>
  <c r="G14" i="2"/>
  <c r="I9" i="2" l="1"/>
  <c r="H17" i="2"/>
  <c r="I22" i="2"/>
  <c r="I21" i="2" s="1"/>
  <c r="H35" i="2"/>
  <c r="I19" i="2"/>
  <c r="I25" i="2"/>
  <c r="I6" i="2"/>
  <c r="I7" i="2" s="1"/>
  <c r="I11" i="2"/>
  <c r="I35" i="2"/>
  <c r="H9" i="2"/>
  <c r="H6" i="2"/>
  <c r="H7" i="2" s="1"/>
  <c r="H11" i="2"/>
  <c r="H25" i="2"/>
  <c r="G20" i="2"/>
  <c r="BT19" i="6"/>
  <c r="BU9" i="6"/>
  <c r="BU19" i="6"/>
  <c r="BS19" i="6"/>
  <c r="BS51" i="6"/>
  <c r="G10" i="2"/>
  <c r="G11" i="2" s="1"/>
  <c r="G18" i="2"/>
  <c r="G22" i="2" s="1"/>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G54" i="2"/>
  <c r="G57" i="2" s="1"/>
  <c r="G13" i="2" s="1"/>
  <c r="BS22" i="6"/>
  <c r="BS21" i="6" s="1"/>
  <c r="BS13" i="6"/>
  <c r="BS10" i="6"/>
  <c r="BS9" i="6" s="1"/>
  <c r="G51" i="2"/>
  <c r="G8" i="2"/>
  <c r="G15" i="2" l="1"/>
  <c r="G21" i="2"/>
  <c r="G9" i="2"/>
  <c r="G6" i="2"/>
  <c r="G7" i="2" s="1"/>
  <c r="BV11" i="6"/>
  <c r="BV6" i="6"/>
  <c r="BV7" i="6" s="1"/>
  <c r="BT35" i="6"/>
  <c r="G19" i="2"/>
  <c r="G17" i="2"/>
  <c r="BS6" i="6"/>
  <c r="BS7" i="6" s="1"/>
  <c r="BS11" i="6"/>
  <c r="BU6" i="6"/>
  <c r="BU7" i="6" s="1"/>
  <c r="BU11" i="6"/>
  <c r="BT6" i="6"/>
  <c r="BT7" i="6" s="1"/>
  <c r="BT11" i="6"/>
  <c r="BU35" i="6"/>
  <c r="BS26" i="6"/>
  <c r="BS25" i="6" s="1"/>
  <c r="BS27" i="6"/>
  <c r="BS28" i="6"/>
  <c r="BS29" i="6"/>
  <c r="BS31" i="6"/>
  <c r="BS32" i="6"/>
  <c r="BS33" i="6"/>
  <c r="BS34" i="6"/>
  <c r="BS35" i="6" s="1"/>
  <c r="BV9" i="6"/>
  <c r="G33" i="2"/>
  <c r="G29" i="2"/>
  <c r="G32" i="2"/>
  <c r="G28" i="2"/>
  <c r="G31" i="2"/>
  <c r="G27" i="2"/>
  <c r="G34" i="2"/>
  <c r="G26" i="2"/>
  <c r="G35" i="2" l="1"/>
  <c r="G25"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<sst xmlns="http://schemas.openxmlformats.org/spreadsheetml/2006/main" count="159" uniqueCount="77">
  <si>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</si>
  <si>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</si>
  <si>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</si>
  <si>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</si>
  <si>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</si>
  <si>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</si>
  <si>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</si>
  <si>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</si>
  <si>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</si>
  <si>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</si>
  <si>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</si>
  <si>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</si>
  <si>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</si>
  <si>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</si>
  <si>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</si>
  <si>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</si>
  <si>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</si>
  <si>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</si>
  <si>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</si>
  <si>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</si>
  <si>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</si>
  <si>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</si>
  <si>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</si>
  <si>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</si>
  <si>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</si>
  <si>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</si>
  <si>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</si>
  <si>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</si>
  <si>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</si>
  <si>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</si>
  <si>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</si>
  <si>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</si>
  <si>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</si>
  <si>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</si>
  <si>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</si>
  <si>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</si>
  <si>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</si>
  <si>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</si>
  <si>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</si>
  <si>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</si>
  <si>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</si>
  <si>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</si>
  <si>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</si>
  <si>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</si>
  <si>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</si>
  <si>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</si>
  <si>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</si>
  <si>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</si>
  <si>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</si>
  <si>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</si>
  <si>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</si>
  <si>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</si>
  <si>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</si>
  <si>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</si>
  <si>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</si>
  <si>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</si>
  <si>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</si>
  <si>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</si>
  <si>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</si>
  <si>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</si>
  <si>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</si>
  <si>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</si>
  <si>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</si>
  <si>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</si>
  <si>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</si>
  <si>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</si>
  <si>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23% Ret of Wave 3</t>
  </si>
  <si>
    <t>38% Ret of Wave 3</t>
  </si>
  <si>
    <t>161% Proj Wave 3 Down side</t>
  </si>
  <si>
    <t>161% Proj Wave 3 Up side</t>
  </si>
  <si>
    <t>EW Resistance 1:</t>
  </si>
  <si>
    <t>123% Proj for Wave 3</t>
  </si>
  <si>
    <t>100% Proj for Wave 3</t>
  </si>
  <si>
    <t>123% Proj for Wave 5</t>
  </si>
  <si>
    <t>170% Proj for Wave 3</t>
  </si>
  <si>
    <t>23% Ret of Wave 5</t>
  </si>
  <si>
    <t>38% Ret of Wave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</si>
</sst>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opLeftCell="A26" zoomScale="110" zoomScaleNormal="110" workbookViewId="0">
      <selection activeCell="J47" sqref="J47"/>
    </sheetView>
  </sheetViews>
  <sheetFormatPr defaultColWidth="8.77734375" defaultRowHeight="14.55" customHeight="1" x14ac:dyDescent="0.3"/>
  <cols>
    <col min="1" max="4" width="8.77734375" style="1" customWidth="1"/>
    <col min="5" max="6" width="10.77734375" style="1" customWidth="1"/>
    <col min="7" max="9" width="10.77734375" style="91" customWidth="1"/>
    <col min="15" max="256" width="8.77734375" style="1" customWidth="1"/>
  </cols>
  <sheetData>
    <row r="1" spans="1:9" ht="14.55" customHeight="1" x14ac:dyDescent="0.3">
      <c r="A1" s="214"/>
      <c r="B1" s="215"/>
      <c r="C1" s="215"/>
      <c r="D1" s="215"/>
      <c r="E1" s="2" t="s">
        <v>65</v>
      </c>
      <c r="F1" s="2" t="s">
        <v>1</v>
      </c>
      <c r="G1" s="3">
        <v>43535</v>
      </c>
      <c r="H1" s="3">
        <v>43536</v>
      </c>
      <c r="I1" s="3">
        <v>43537</v>
      </c>
    </row>
    <row r="2" spans="1:9" ht="14.55" customHeight="1" x14ac:dyDescent="0.3">
      <c r="A2" s="4"/>
      <c r="B2" s="5"/>
      <c r="C2" s="5"/>
      <c r="D2" s="6" t="s">
        <v>2</v>
      </c>
      <c r="E2" s="7">
        <v>11118.1</v>
      </c>
      <c r="F2" s="7">
        <v>11089.05</v>
      </c>
      <c r="G2" s="7">
        <v>11180.9</v>
      </c>
      <c r="H2" s="7">
        <v>11320.4</v>
      </c>
      <c r="I2" s="7">
        <v>11352.3</v>
      </c>
    </row>
    <row r="3" spans="1:9" ht="14.55" customHeight="1" x14ac:dyDescent="0.3">
      <c r="A3" s="4"/>
      <c r="B3" s="8"/>
      <c r="C3" s="9"/>
      <c r="D3" s="6" t="s">
        <v>3</v>
      </c>
      <c r="E3" s="10">
        <v>10585.65</v>
      </c>
      <c r="F3" s="10">
        <v>10817</v>
      </c>
      <c r="G3" s="10">
        <v>11059.85</v>
      </c>
      <c r="H3" s="10">
        <v>11227</v>
      </c>
      <c r="I3" s="10">
        <v>11276.6</v>
      </c>
    </row>
    <row r="4" spans="1:9" ht="14.55" customHeight="1" x14ac:dyDescent="0.3">
      <c r="A4" s="4"/>
      <c r="B4" s="8"/>
      <c r="C4" s="9"/>
      <c r="D4" s="6" t="s">
        <v>4</v>
      </c>
      <c r="E4" s="11">
        <v>10792.5</v>
      </c>
      <c r="F4" s="11">
        <v>11035.4</v>
      </c>
      <c r="G4" s="11">
        <v>11168.05</v>
      </c>
      <c r="H4" s="11">
        <v>11301.2</v>
      </c>
      <c r="I4" s="11">
        <v>11341.7</v>
      </c>
    </row>
    <row r="5" spans="1:9" ht="14.55" customHeight="1" x14ac:dyDescent="0.3">
      <c r="A5" s="212" t="s">
        <v>5</v>
      </c>
      <c r="B5" s="213"/>
      <c r="C5" s="213"/>
      <c r="D5" s="213"/>
      <c r="E5" s="5"/>
      <c r="F5" s="5"/>
      <c r="G5" s="5"/>
      <c r="H5" s="5"/>
      <c r="I5" s="5"/>
    </row>
    <row r="6" spans="1:9" ht="14.55" customHeight="1" x14ac:dyDescent="0.3">
      <c r="A6" s="12"/>
      <c r="B6" s="13"/>
      <c r="C6" s="13"/>
      <c r="D6" s="14" t="s">
        <v>6</v>
      </c>
      <c r="E6" s="15">
        <f t="shared" ref="E6:F6" si="0">E10+E50</f>
        <v>11610.966666666669</v>
      </c>
      <c r="F6" s="15">
        <f t="shared" si="0"/>
        <v>11416.016666666663</v>
      </c>
      <c r="G6" s="15">
        <f>G10+G50</f>
        <v>11333.733333333335</v>
      </c>
      <c r="H6" s="15">
        <f>H10+H50</f>
        <v>11432.133333333337</v>
      </c>
      <c r="I6" s="15">
        <f>I10+I50</f>
        <v>11446.166666666668</v>
      </c>
    </row>
    <row r="7" spans="1:9" ht="14.55" hidden="1" customHeight="1" x14ac:dyDescent="0.3">
      <c r="A7" s="12"/>
      <c r="B7" s="13"/>
      <c r="C7" s="13"/>
      <c r="D7" s="14" t="s">
        <v>7</v>
      </c>
      <c r="E7" s="16">
        <f t="shared" ref="E7:F7" si="1">(E6+E8)/2</f>
        <v>11487.750000000002</v>
      </c>
      <c r="F7" s="16">
        <f t="shared" si="1"/>
        <v>11334.274999999998</v>
      </c>
      <c r="G7" s="16">
        <f>(G6+G8)/2</f>
        <v>11295.525000000001</v>
      </c>
      <c r="H7" s="16">
        <f>(H6+H8)/2</f>
        <v>11404.200000000003</v>
      </c>
      <c r="I7" s="16">
        <f>(I6+I8)/2</f>
        <v>11422.7</v>
      </c>
    </row>
    <row r="8" spans="1:9" ht="14.55" customHeight="1" x14ac:dyDescent="0.3">
      <c r="A8" s="12"/>
      <c r="B8" s="13"/>
      <c r="C8" s="13"/>
      <c r="D8" s="14" t="s">
        <v>8</v>
      </c>
      <c r="E8" s="17">
        <f t="shared" ref="E8:F8" si="2">E14+E50</f>
        <v>11364.533333333335</v>
      </c>
      <c r="F8" s="17">
        <f t="shared" si="2"/>
        <v>11252.533333333331</v>
      </c>
      <c r="G8" s="17">
        <f>G14+G50</f>
        <v>11257.316666666668</v>
      </c>
      <c r="H8" s="17">
        <f>H14+H50</f>
        <v>11376.266666666668</v>
      </c>
      <c r="I8" s="17">
        <f>I14+I50</f>
        <v>11399.233333333334</v>
      </c>
    </row>
    <row r="9" spans="1:9" ht="14.55" hidden="1" customHeight="1" x14ac:dyDescent="0.3">
      <c r="A9" s="12"/>
      <c r="B9" s="13"/>
      <c r="C9" s="13"/>
      <c r="D9" s="14" t="s">
        <v>9</v>
      </c>
      <c r="E9" s="16">
        <f t="shared" ref="E9:F9" si="3">(E8+E10)/2</f>
        <v>11221.525000000001</v>
      </c>
      <c r="F9" s="16">
        <f t="shared" si="3"/>
        <v>11198.249999999996</v>
      </c>
      <c r="G9" s="16">
        <f>(G8+G10)/2</f>
        <v>11235.000000000002</v>
      </c>
      <c r="H9" s="16">
        <f>(H8+H10)/2</f>
        <v>11357.500000000004</v>
      </c>
      <c r="I9" s="16">
        <f>(I8+I10)/2</f>
        <v>11384.850000000002</v>
      </c>
    </row>
    <row r="10" spans="1:9" ht="14.55" customHeight="1" x14ac:dyDescent="0.3">
      <c r="A10" s="12"/>
      <c r="B10" s="13"/>
      <c r="C10" s="13"/>
      <c r="D10" s="14" t="s">
        <v>10</v>
      </c>
      <c r="E10" s="18">
        <f t="shared" ref="E10:F10" si="4">(2*E14)-E3</f>
        <v>11078.516666666668</v>
      </c>
      <c r="F10" s="18">
        <f t="shared" si="4"/>
        <v>11143.966666666664</v>
      </c>
      <c r="G10" s="18">
        <f>(2*G14)-G3</f>
        <v>11212.683333333336</v>
      </c>
      <c r="H10" s="18">
        <f>(2*H14)-H3</f>
        <v>11338.733333333337</v>
      </c>
      <c r="I10" s="92">
        <f>(2*I14)-I3</f>
        <v>11370.466666666669</v>
      </c>
    </row>
    <row r="11" spans="1:9" ht="14.55" hidden="1" customHeight="1" x14ac:dyDescent="0.3">
      <c r="A11" s="12"/>
      <c r="B11" s="13"/>
      <c r="C11" s="13"/>
      <c r="D11" s="14" t="s">
        <v>11</v>
      </c>
      <c r="E11" s="16">
        <f t="shared" ref="E11:F11" si="5">(E10+E14)/2</f>
        <v>10955.300000000001</v>
      </c>
      <c r="F11" s="16">
        <f t="shared" si="5"/>
        <v>11062.224999999999</v>
      </c>
      <c r="G11" s="16">
        <f>(G10+G14)/2</f>
        <v>11174.475000000002</v>
      </c>
      <c r="H11" s="16">
        <f>(H10+H14)/2</f>
        <v>11310.800000000003</v>
      </c>
      <c r="I11" s="16">
        <f>(I10+I14)/2</f>
        <v>11347.000000000002</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F13" si="6">E14+E57/2</f>
        <v>10812.291666666668</v>
      </c>
      <c r="F13" s="20">
        <f t="shared" si="6"/>
        <v>11007.941666666664</v>
      </c>
      <c r="G13" s="20">
        <f>G14+G57/2</f>
        <v>11152.158333333336</v>
      </c>
      <c r="H13" s="20">
        <f>H14+H57/2</f>
        <v>11292.033333333336</v>
      </c>
      <c r="I13" s="20">
        <f>I14+I57/2</f>
        <v>11332.616666666669</v>
      </c>
    </row>
    <row r="14" spans="1:9" ht="14.55" customHeight="1" x14ac:dyDescent="0.3">
      <c r="A14" s="12"/>
      <c r="B14" s="13"/>
      <c r="C14" s="13"/>
      <c r="D14" s="14" t="s">
        <v>13</v>
      </c>
      <c r="E14" s="11">
        <f t="shared" ref="E14:F14" si="7">(E2+E3+E4)/3</f>
        <v>10832.083333333334</v>
      </c>
      <c r="F14" s="11">
        <f t="shared" si="7"/>
        <v>10980.483333333332</v>
      </c>
      <c r="G14" s="11">
        <f>(G2+G3+G4)/3</f>
        <v>11136.266666666668</v>
      </c>
      <c r="H14" s="11">
        <f>(H2+H3+H4)/3</f>
        <v>11282.866666666669</v>
      </c>
      <c r="I14" s="11">
        <f>(I2+I3+I4)/3</f>
        <v>11323.533333333335</v>
      </c>
    </row>
    <row r="15" spans="1:9" ht="14.55" customHeight="1" x14ac:dyDescent="0.3">
      <c r="A15" s="12"/>
      <c r="B15" s="13"/>
      <c r="C15" s="13"/>
      <c r="D15" s="14" t="s">
        <v>14</v>
      </c>
      <c r="E15" s="21">
        <f t="shared" ref="E15:F15" si="8">E14-E57/2</f>
        <v>10851.875</v>
      </c>
      <c r="F15" s="21">
        <f t="shared" si="8"/>
        <v>10953.025</v>
      </c>
      <c r="G15" s="21">
        <f>G14-G57/2</f>
        <v>11120.375</v>
      </c>
      <c r="H15" s="21">
        <f>H14-H57/2</f>
        <v>11273.7</v>
      </c>
      <c r="I15" s="21">
        <f>I14-I57/2</f>
        <v>11314.45</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F17" si="9">(E14+E18)/2</f>
        <v>10689.075000000001</v>
      </c>
      <c r="F17" s="16">
        <f t="shared" si="9"/>
        <v>10926.199999999997</v>
      </c>
      <c r="G17" s="16">
        <f>(G14+G18)/2</f>
        <v>11113.950000000003</v>
      </c>
      <c r="H17" s="16">
        <f>(H14+H18)/2</f>
        <v>11264.100000000002</v>
      </c>
      <c r="I17" s="16">
        <f>(I14+I18)/2</f>
        <v>11309.150000000001</v>
      </c>
    </row>
    <row r="18" spans="1:9" ht="14.55" customHeight="1" x14ac:dyDescent="0.3">
      <c r="A18" s="12"/>
      <c r="B18" s="13"/>
      <c r="C18" s="13"/>
      <c r="D18" s="14" t="s">
        <v>16</v>
      </c>
      <c r="E18" s="22">
        <f t="shared" ref="E18:F18" si="10">2*E14-E2</f>
        <v>10546.066666666668</v>
      </c>
      <c r="F18" s="22">
        <f t="shared" si="10"/>
        <v>10871.916666666664</v>
      </c>
      <c r="G18" s="22">
        <f>2*G14-G2</f>
        <v>11091.633333333337</v>
      </c>
      <c r="H18" s="22">
        <f>2*H14-H2</f>
        <v>11245.333333333338</v>
      </c>
      <c r="I18" s="22">
        <f>2*I14-I2</f>
        <v>11294.76666666667</v>
      </c>
    </row>
    <row r="19" spans="1:9" ht="14.55" hidden="1" customHeight="1" x14ac:dyDescent="0.3">
      <c r="A19" s="12"/>
      <c r="B19" s="13"/>
      <c r="C19" s="13"/>
      <c r="D19" s="14" t="s">
        <v>17</v>
      </c>
      <c r="E19" s="16">
        <f t="shared" ref="E19:F19" si="11">(E18+E20)/2</f>
        <v>10422.85</v>
      </c>
      <c r="F19" s="16">
        <f t="shared" si="11"/>
        <v>10790.174999999999</v>
      </c>
      <c r="G19" s="16">
        <f>(G18+G20)/2</f>
        <v>11053.425000000003</v>
      </c>
      <c r="H19" s="16">
        <f>(H18+H20)/2</f>
        <v>11217.400000000003</v>
      </c>
      <c r="I19" s="16">
        <f>(I18+I20)/2</f>
        <v>11271.300000000003</v>
      </c>
    </row>
    <row r="20" spans="1:9" ht="14.55" customHeight="1" x14ac:dyDescent="0.3">
      <c r="A20" s="12"/>
      <c r="B20" s="13"/>
      <c r="C20" s="13"/>
      <c r="D20" s="14" t="s">
        <v>18</v>
      </c>
      <c r="E20" s="23">
        <f t="shared" ref="E20:F20" si="12">E14-E50</f>
        <v>10299.633333333333</v>
      </c>
      <c r="F20" s="23">
        <f t="shared" si="12"/>
        <v>10708.433333333332</v>
      </c>
      <c r="G20" s="23">
        <f>G14-G50</f>
        <v>11015.216666666669</v>
      </c>
      <c r="H20" s="23">
        <f>H14-H50</f>
        <v>11189.466666666669</v>
      </c>
      <c r="I20" s="23">
        <f>I14-I50</f>
        <v>11247.833333333336</v>
      </c>
    </row>
    <row r="21" spans="1:9" ht="14.55" hidden="1" customHeight="1" x14ac:dyDescent="0.3">
      <c r="A21" s="12"/>
      <c r="B21" s="13"/>
      <c r="C21" s="13"/>
      <c r="D21" s="14" t="s">
        <v>19</v>
      </c>
      <c r="E21" s="16">
        <f t="shared" ref="E21:F21" si="13">(E20+E22)/2</f>
        <v>10156.625</v>
      </c>
      <c r="F21" s="16">
        <f t="shared" si="13"/>
        <v>10654.149999999998</v>
      </c>
      <c r="G21" s="16">
        <f>(G20+G22)/2</f>
        <v>10992.900000000003</v>
      </c>
      <c r="H21" s="16">
        <f>(H20+H22)/2</f>
        <v>11170.700000000004</v>
      </c>
      <c r="I21" s="16">
        <f>(I20+I22)/2</f>
        <v>11233.450000000004</v>
      </c>
    </row>
    <row r="22" spans="1:9" ht="14.55" customHeight="1" x14ac:dyDescent="0.3">
      <c r="A22" s="12"/>
      <c r="B22" s="13"/>
      <c r="C22" s="13"/>
      <c r="D22" s="14" t="s">
        <v>20</v>
      </c>
      <c r="E22" s="24">
        <f t="shared" ref="E22:F22" si="14">E18-E50</f>
        <v>10013.616666666667</v>
      </c>
      <c r="F22" s="24">
        <f t="shared" si="14"/>
        <v>10599.866666666665</v>
      </c>
      <c r="G22" s="24">
        <f>G18-G50</f>
        <v>10970.583333333338</v>
      </c>
      <c r="H22" s="24">
        <f>H18-H50</f>
        <v>11151.933333333338</v>
      </c>
      <c r="I22" s="24">
        <f>I18-I50</f>
        <v>11219.066666666671</v>
      </c>
    </row>
    <row r="23" spans="1:9" ht="14.55" customHeight="1" x14ac:dyDescent="0.3">
      <c r="A23" s="212" t="s">
        <v>21</v>
      </c>
      <c r="B23" s="213"/>
      <c r="C23" s="213"/>
      <c r="D23" s="213"/>
      <c r="E23" s="25"/>
      <c r="F23" s="25"/>
      <c r="G23" s="25"/>
      <c r="H23" s="25"/>
      <c r="I23" s="25"/>
    </row>
    <row r="24" spans="1:9" ht="14.55" customHeight="1" x14ac:dyDescent="0.3">
      <c r="A24" s="12"/>
      <c r="B24" s="13"/>
      <c r="C24" s="13"/>
      <c r="D24" s="14" t="s">
        <v>22</v>
      </c>
      <c r="E24" s="17">
        <f t="shared" ref="E24:F24" si="15">(E2/E3)*E4</f>
        <v>11335.354394864748</v>
      </c>
      <c r="F24" s="17">
        <f t="shared" si="15"/>
        <v>11312.94280946658</v>
      </c>
      <c r="G24" s="17">
        <f>(G2/G3)*G4</f>
        <v>11290.284248430133</v>
      </c>
      <c r="H24" s="17">
        <f>(H2/H3)*H4</f>
        <v>11395.217286897658</v>
      </c>
      <c r="I24" s="17">
        <f>(I2/I3)*I4</f>
        <v>11417.837017363388</v>
      </c>
    </row>
    <row r="25" spans="1:9" ht="14.55" hidden="1" customHeight="1" x14ac:dyDescent="0.3">
      <c r="A25" s="12"/>
      <c r="B25" s="13"/>
      <c r="C25" s="13"/>
      <c r="D25" s="14" t="s">
        <v>23</v>
      </c>
      <c r="E25" s="16">
        <f t="shared" ref="E25:F25" si="16">E26+1.168*(E26-E27)</f>
        <v>11256.370440000001</v>
      </c>
      <c r="F25" s="16">
        <f t="shared" si="16"/>
        <v>11272.409960000001</v>
      </c>
      <c r="G25" s="16">
        <f>G26+1.168*(G26-G27)</f>
        <v>11273.508759999999</v>
      </c>
      <c r="H25" s="16">
        <f>H26+1.168*(H26-H27)</f>
        <v>11382.57008</v>
      </c>
      <c r="I25" s="16">
        <f>I26+1.168*(I26-I27)</f>
        <v>11407.649840000002</v>
      </c>
    </row>
    <row r="26" spans="1:9" ht="14.55" customHeight="1" x14ac:dyDescent="0.3">
      <c r="A26" s="12"/>
      <c r="B26" s="13"/>
      <c r="C26" s="13"/>
      <c r="D26" s="14" t="s">
        <v>24</v>
      </c>
      <c r="E26" s="18">
        <f t="shared" ref="E26:F26" si="17">E4+E51/2</f>
        <v>11085.3475</v>
      </c>
      <c r="F26" s="18">
        <f t="shared" si="17"/>
        <v>11185.0275</v>
      </c>
      <c r="G26" s="18">
        <f>G4+G51/2</f>
        <v>11234.627499999999</v>
      </c>
      <c r="H26" s="18">
        <f>H4+H51/2</f>
        <v>11352.57</v>
      </c>
      <c r="I26" s="18">
        <f>I4+I51/2</f>
        <v>11383.335000000001</v>
      </c>
    </row>
    <row r="27" spans="1:9" ht="14.55" customHeight="1" x14ac:dyDescent="0.3">
      <c r="A27" s="12"/>
      <c r="B27" s="13"/>
      <c r="C27" s="13"/>
      <c r="D27" s="14" t="s">
        <v>25</v>
      </c>
      <c r="E27" s="7">
        <f t="shared" ref="E27:F27" si="18">E4+E51/4</f>
        <v>10938.92375</v>
      </c>
      <c r="F27" s="7">
        <f t="shared" si="18"/>
        <v>11110.213749999999</v>
      </c>
      <c r="G27" s="7">
        <f>G4+G51/4</f>
        <v>11201.338749999999</v>
      </c>
      <c r="H27" s="7">
        <f>H4+H51/4</f>
        <v>11326.885</v>
      </c>
      <c r="I27" s="96">
        <f>I4+I51/4</f>
        <v>11362.5175</v>
      </c>
    </row>
    <row r="28" spans="1:9" ht="14.55" hidden="1" customHeight="1" x14ac:dyDescent="0.3">
      <c r="A28" s="12"/>
      <c r="B28" s="13"/>
      <c r="C28" s="13"/>
      <c r="D28" s="14" t="s">
        <v>26</v>
      </c>
      <c r="E28" s="16">
        <f t="shared" ref="E28:F28" si="19">E4+E51/6</f>
        <v>10890.115833333333</v>
      </c>
      <c r="F28" s="16">
        <f t="shared" si="19"/>
        <v>11085.275833333333</v>
      </c>
      <c r="G28" s="16">
        <f>G4+G51/6</f>
        <v>11190.242499999998</v>
      </c>
      <c r="H28" s="16">
        <f>H4+H51/6</f>
        <v>11318.323333333334</v>
      </c>
      <c r="I28" s="16">
        <f>I4+I51/6</f>
        <v>11355.578333333335</v>
      </c>
    </row>
    <row r="29" spans="1:9" ht="14.55" hidden="1" customHeight="1" x14ac:dyDescent="0.3">
      <c r="A29" s="12"/>
      <c r="B29" s="13"/>
      <c r="C29" s="13"/>
      <c r="D29" s="14" t="s">
        <v>27</v>
      </c>
      <c r="E29" s="16">
        <f t="shared" ref="E29:F29" si="20">E4+E51/12</f>
        <v>10841.307916666667</v>
      </c>
      <c r="F29" s="16">
        <f t="shared" si="20"/>
        <v>11060.337916666665</v>
      </c>
      <c r="G29" s="16">
        <f>G4+G51/12</f>
        <v>11179.14625</v>
      </c>
      <c r="H29" s="16">
        <f>H4+H51/12</f>
        <v>11309.761666666667</v>
      </c>
      <c r="I29" s="16">
        <f>I4+I51/12</f>
        <v>11348.639166666668</v>
      </c>
    </row>
    <row r="30" spans="1:9" ht="14.55" customHeight="1" x14ac:dyDescent="0.3">
      <c r="A30" s="12"/>
      <c r="B30" s="13"/>
      <c r="C30" s="13"/>
      <c r="D30" s="14" t="s">
        <v>4</v>
      </c>
      <c r="E30" s="11">
        <f t="shared" ref="E30:F30" si="21">E4</f>
        <v>10792.5</v>
      </c>
      <c r="F30" s="11">
        <f t="shared" si="21"/>
        <v>11035.4</v>
      </c>
      <c r="G30" s="11">
        <f>G4</f>
        <v>11168.05</v>
      </c>
      <c r="H30" s="11">
        <f>H4</f>
        <v>11301.2</v>
      </c>
      <c r="I30" s="11">
        <f>I4</f>
        <v>11341.7</v>
      </c>
    </row>
    <row r="31" spans="1:9" ht="14.55" hidden="1" customHeight="1" x14ac:dyDescent="0.3">
      <c r="A31" s="12"/>
      <c r="B31" s="13"/>
      <c r="C31" s="13"/>
      <c r="D31" s="14" t="s">
        <v>28</v>
      </c>
      <c r="E31" s="16">
        <f t="shared" ref="E31:F31" si="22">E4-E51/12</f>
        <v>10743.692083333333</v>
      </c>
      <c r="F31" s="16">
        <f t="shared" si="22"/>
        <v>11010.462083333334</v>
      </c>
      <c r="G31" s="16">
        <f>G4-G51/12</f>
        <v>11156.953749999999</v>
      </c>
      <c r="H31" s="16">
        <f>H4-H51/12</f>
        <v>11292.638333333334</v>
      </c>
      <c r="I31" s="16">
        <f>I4-I51/12</f>
        <v>11334.760833333334</v>
      </c>
    </row>
    <row r="32" spans="1:9" ht="14.55" hidden="1" customHeight="1" x14ac:dyDescent="0.3">
      <c r="A32" s="12"/>
      <c r="B32" s="13"/>
      <c r="C32" s="13"/>
      <c r="D32" s="14" t="s">
        <v>29</v>
      </c>
      <c r="E32" s="16">
        <f t="shared" ref="E32:F32" si="23">E4-E51/6</f>
        <v>10694.884166666667</v>
      </c>
      <c r="F32" s="16">
        <f t="shared" si="23"/>
        <v>10985.524166666666</v>
      </c>
      <c r="G32" s="16">
        <f>G4-G51/6</f>
        <v>11145.8575</v>
      </c>
      <c r="H32" s="16">
        <f>H4-H51/6</f>
        <v>11284.076666666668</v>
      </c>
      <c r="I32" s="16">
        <f>I4-I51/6</f>
        <v>11327.821666666667</v>
      </c>
    </row>
    <row r="33" spans="1:18" ht="14.55" customHeight="1" x14ac:dyDescent="0.3">
      <c r="A33" s="12"/>
      <c r="B33" s="13"/>
      <c r="C33" s="13"/>
      <c r="D33" s="14" t="s">
        <v>30</v>
      </c>
      <c r="E33" s="10">
        <f t="shared" ref="E33:F33" si="24">E4-E51/4</f>
        <v>10646.07625</v>
      </c>
      <c r="F33" s="10">
        <f t="shared" si="24"/>
        <v>10960.58625</v>
      </c>
      <c r="G33" s="10">
        <f>G4-G51/4</f>
        <v>11134.76125</v>
      </c>
      <c r="H33" s="10">
        <f>H4-H51/4</f>
        <v>11275.515000000001</v>
      </c>
      <c r="I33" s="10">
        <f>I4-I51/4</f>
        <v>11320.882500000002</v>
      </c>
    </row>
    <row r="34" spans="1:18" ht="14.55" customHeight="1" x14ac:dyDescent="0.3">
      <c r="A34" s="12"/>
      <c r="B34" s="13"/>
      <c r="C34" s="13"/>
      <c r="D34" s="14" t="s">
        <v>31</v>
      </c>
      <c r="E34" s="22">
        <f t="shared" ref="E34:F34" si="25">E4-E51/2</f>
        <v>10499.6525</v>
      </c>
      <c r="F34" s="22">
        <f t="shared" si="25"/>
        <v>10885.772499999999</v>
      </c>
      <c r="G34" s="22">
        <f>G4-G51/2</f>
        <v>11101.4725</v>
      </c>
      <c r="H34" s="22">
        <f>H4-H51/2</f>
        <v>11249.830000000002</v>
      </c>
      <c r="I34" s="22">
        <f>I4-I51/2</f>
        <v>11300.065000000001</v>
      </c>
      <c r="O34" s="97"/>
    </row>
    <row r="35" spans="1:18" ht="14.55" hidden="1" customHeight="1" x14ac:dyDescent="0.3">
      <c r="A35" s="12"/>
      <c r="B35" s="13"/>
      <c r="C35" s="13"/>
      <c r="D35" s="14" t="s">
        <v>32</v>
      </c>
      <c r="E35" s="16">
        <f t="shared" ref="E35:F35" si="26">E34-1.168*(E33-E34)</f>
        <v>10328.629559999999</v>
      </c>
      <c r="F35" s="16">
        <f t="shared" si="26"/>
        <v>10798.390039999998</v>
      </c>
      <c r="G35" s="16">
        <f>G34-1.168*(G33-G34)</f>
        <v>11062.59124</v>
      </c>
      <c r="H35" s="16">
        <f>H34-1.168*(H33-H34)</f>
        <v>11219.829920000002</v>
      </c>
      <c r="I35" s="16">
        <f>I34-1.168*(I33-I34)</f>
        <v>11275.75016</v>
      </c>
    </row>
    <row r="36" spans="1:18" ht="14.55" customHeight="1" x14ac:dyDescent="0.3">
      <c r="A36" s="12"/>
      <c r="B36" s="13"/>
      <c r="C36" s="13"/>
      <c r="D36" s="14" t="s">
        <v>33</v>
      </c>
      <c r="E36" s="23">
        <f t="shared" ref="E36:F36" si="27">E4-(E24-E4)</f>
        <v>10249.645605135252</v>
      </c>
      <c r="F36" s="23">
        <f t="shared" si="27"/>
        <v>10757.857190533419</v>
      </c>
      <c r="G36" s="23">
        <f>G4-(G24-G4)</f>
        <v>11045.815751569866</v>
      </c>
      <c r="H36" s="23">
        <f>H4-(H24-H4)</f>
        <v>11207.182713102344</v>
      </c>
      <c r="I36" s="23">
        <f>I4-(I24-I4)</f>
        <v>11265.562982636613</v>
      </c>
      <c r="O36" s="97"/>
    </row>
    <row r="37" spans="1:18" ht="14.55" customHeight="1" x14ac:dyDescent="0.3">
      <c r="A37" s="212" t="s">
        <v>34</v>
      </c>
      <c r="B37" s="213"/>
      <c r="C37" s="213"/>
      <c r="D37" s="213"/>
      <c r="E37" s="26" t="s">
        <v>35</v>
      </c>
      <c r="F37" s="9"/>
      <c r="G37" s="27"/>
      <c r="H37" s="27"/>
      <c r="I37" s="27"/>
    </row>
    <row r="38" spans="1:18" ht="14.55" customHeight="1" x14ac:dyDescent="0.3">
      <c r="A38" s="30"/>
      <c r="B38" s="19"/>
      <c r="C38" s="19"/>
      <c r="D38" s="14" t="s">
        <v>36</v>
      </c>
      <c r="E38" s="15"/>
      <c r="F38" s="15"/>
      <c r="G38" s="217">
        <v>12170.559100000002</v>
      </c>
      <c r="H38" s="217"/>
      <c r="I38" s="217"/>
      <c r="J38" s="94" t="s">
        <v>69</v>
      </c>
      <c r="R38" s="1">
        <v>11564.95</v>
      </c>
    </row>
    <row r="39" spans="1:18" ht="14.55" customHeight="1" x14ac:dyDescent="0.3">
      <c r="A39" s="30"/>
      <c r="B39" s="19"/>
      <c r="C39" s="19"/>
      <c r="D39" s="14" t="s">
        <v>37</v>
      </c>
      <c r="E39" s="17"/>
      <c r="F39" s="17"/>
      <c r="G39" s="105">
        <v>11796.218200000001</v>
      </c>
      <c r="H39" s="105"/>
      <c r="I39" s="105"/>
      <c r="J39" s="94" t="s">
        <v>71</v>
      </c>
      <c r="O39" s="93"/>
      <c r="R39" s="1">
        <v>11796.218200000001</v>
      </c>
    </row>
    <row r="40" spans="1:18" ht="14.55" customHeight="1" x14ac:dyDescent="0.3">
      <c r="A40" s="12"/>
      <c r="B40" s="19"/>
      <c r="C40" s="13"/>
      <c r="D40" s="14" t="s">
        <v>38</v>
      </c>
      <c r="E40" s="18"/>
      <c r="F40" s="18"/>
      <c r="G40" s="106">
        <v>11564.95</v>
      </c>
      <c r="H40" s="106"/>
      <c r="I40" s="106"/>
      <c r="J40" s="94" t="s">
        <v>72</v>
      </c>
    </row>
    <row r="41" spans="1:18" ht="14.55" customHeight="1" x14ac:dyDescent="0.3">
      <c r="A41" s="12"/>
      <c r="B41" s="13"/>
      <c r="C41" s="13"/>
      <c r="D41" s="14" t="s">
        <v>39</v>
      </c>
      <c r="E41" s="7"/>
      <c r="F41" s="7"/>
      <c r="G41" s="107">
        <v>11266.25</v>
      </c>
      <c r="H41" s="107"/>
      <c r="I41" s="96">
        <v>11370.9478</v>
      </c>
      <c r="J41" s="94" t="s">
        <v>73</v>
      </c>
    </row>
    <row r="42" spans="1:18" ht="14.55" customHeight="1" x14ac:dyDescent="0.3">
      <c r="A42" s="12"/>
      <c r="B42" s="13"/>
      <c r="C42" s="13"/>
      <c r="D42" s="190" t="s">
        <v>70</v>
      </c>
      <c r="E42" s="20"/>
      <c r="F42" s="20"/>
      <c r="G42" s="218">
        <v>11164.1032</v>
      </c>
      <c r="H42" s="218"/>
      <c r="I42" s="218">
        <v>11353.332835000003</v>
      </c>
      <c r="J42" s="94" t="s">
        <v>74</v>
      </c>
      <c r="O42" s="91"/>
    </row>
    <row r="43" spans="1:18" ht="14.55" customHeight="1" x14ac:dyDescent="0.3">
      <c r="A43" s="12"/>
      <c r="B43" s="13"/>
      <c r="C43" s="13"/>
      <c r="D43" s="14" t="s">
        <v>4</v>
      </c>
      <c r="E43" s="11">
        <f t="shared" ref="E43:F43" si="28">E4</f>
        <v>10792.5</v>
      </c>
      <c r="F43" s="11">
        <f t="shared" si="28"/>
        <v>11035.4</v>
      </c>
      <c r="G43" s="219">
        <f>G4</f>
        <v>11168.05</v>
      </c>
      <c r="H43" s="219">
        <f>H4</f>
        <v>11301.2</v>
      </c>
      <c r="I43" s="219">
        <f>I4</f>
        <v>11341.7</v>
      </c>
    </row>
    <row r="44" spans="1:18" ht="14.55" customHeight="1" x14ac:dyDescent="0.3">
      <c r="A44" s="12"/>
      <c r="B44" s="13"/>
      <c r="C44" s="13"/>
      <c r="D44" s="14" t="s">
        <v>40</v>
      </c>
      <c r="E44" s="21"/>
      <c r="F44" s="21"/>
      <c r="G44" s="168">
        <v>11140.3788</v>
      </c>
      <c r="H44" s="168"/>
      <c r="I44" s="168">
        <v>11268.8858</v>
      </c>
      <c r="J44" s="97" t="s">
        <v>75</v>
      </c>
    </row>
    <row r="45" spans="1:18" ht="14.55" customHeight="1" x14ac:dyDescent="0.3">
      <c r="A45" s="12"/>
      <c r="B45" s="13"/>
      <c r="C45" s="13"/>
      <c r="D45" s="14" t="s">
        <v>41</v>
      </c>
      <c r="E45" s="10"/>
      <c r="F45" s="10"/>
      <c r="G45" s="111">
        <v>11115.310600000001</v>
      </c>
      <c r="H45" s="111"/>
      <c r="I45" s="111">
        <v>11217.2821</v>
      </c>
      <c r="J45" s="97" t="s">
        <v>76</v>
      </c>
      <c r="O45" s="91"/>
    </row>
    <row r="46" spans="1:18" ht="14.55" customHeight="1" x14ac:dyDescent="0.3">
      <c r="A46" s="12"/>
      <c r="B46" s="13"/>
      <c r="C46" s="13"/>
      <c r="D46" s="14" t="s">
        <v>42</v>
      </c>
      <c r="E46" s="22"/>
      <c r="F46" s="22"/>
      <c r="G46" s="112"/>
      <c r="H46" s="112"/>
      <c r="I46" s="112">
        <v>11210.440399999999</v>
      </c>
      <c r="J46" s="97" t="s">
        <v>66</v>
      </c>
      <c r="O46" s="91"/>
    </row>
    <row r="47" spans="1:18" ht="14.55" customHeight="1" x14ac:dyDescent="0.3">
      <c r="A47" s="12"/>
      <c r="B47" s="13"/>
      <c r="C47" s="13"/>
      <c r="D47" s="14" t="s">
        <v>43</v>
      </c>
      <c r="E47" s="23"/>
      <c r="F47" s="23"/>
      <c r="G47" s="23"/>
      <c r="H47" s="23"/>
      <c r="I47" s="23">
        <v>11122.6798</v>
      </c>
      <c r="J47" s="97" t="s">
        <v>67</v>
      </c>
    </row>
    <row r="48" spans="1:18" ht="14.55" customHeight="1" x14ac:dyDescent="0.3">
      <c r="A48" s="12"/>
      <c r="B48" s="13"/>
      <c r="C48" s="13"/>
      <c r="D48" s="14" t="s">
        <v>44</v>
      </c>
      <c r="E48" s="24"/>
      <c r="F48" s="24"/>
      <c r="G48" s="24">
        <v>10199.744199999999</v>
      </c>
      <c r="H48" s="24">
        <v>10199.744199999999</v>
      </c>
      <c r="I48" s="24">
        <v>10199.744199999999</v>
      </c>
      <c r="J48" s="94" t="s">
        <v>68</v>
      </c>
    </row>
    <row r="49" spans="1:9" ht="14.55" customHeight="1" x14ac:dyDescent="0.3">
      <c r="A49" s="212" t="s">
        <v>45</v>
      </c>
      <c r="B49" s="213"/>
      <c r="C49" s="213"/>
      <c r="D49" s="213"/>
      <c r="E49" s="25"/>
      <c r="F49" s="25"/>
      <c r="G49" s="25"/>
      <c r="H49" s="25"/>
      <c r="I49" s="25"/>
    </row>
    <row r="50" spans="1:9" ht="14.55" customHeight="1" x14ac:dyDescent="0.3">
      <c r="A50" s="12"/>
      <c r="B50" s="13"/>
      <c r="C50" s="13"/>
      <c r="D50" s="14" t="s">
        <v>46</v>
      </c>
      <c r="E50" s="16">
        <f t="shared" ref="E50:F50" si="29">ABS(E2-E3)</f>
        <v>532.45000000000073</v>
      </c>
      <c r="F50" s="16">
        <f t="shared" si="29"/>
        <v>272.04999999999927</v>
      </c>
      <c r="G50" s="16">
        <f>ABS(G2-G3)</f>
        <v>121.04999999999927</v>
      </c>
      <c r="H50" s="16">
        <f>ABS(H2-H3)</f>
        <v>93.399999999999636</v>
      </c>
      <c r="I50" s="16">
        <f>ABS(I2-I3)</f>
        <v>75.699999999998909</v>
      </c>
    </row>
    <row r="51" spans="1:9" ht="14.55" customHeight="1" x14ac:dyDescent="0.3">
      <c r="A51" s="12"/>
      <c r="B51" s="13"/>
      <c r="C51" s="13"/>
      <c r="D51" s="14" t="s">
        <v>47</v>
      </c>
      <c r="E51" s="16">
        <f t="shared" ref="E51:F51" si="30">E50*1.1</f>
        <v>585.69500000000085</v>
      </c>
      <c r="F51" s="16">
        <f t="shared" si="30"/>
        <v>299.2549999999992</v>
      </c>
      <c r="G51" s="16">
        <f>G50*1.1</f>
        <v>133.15499999999921</v>
      </c>
      <c r="H51" s="16">
        <f>H50*1.1</f>
        <v>102.73999999999961</v>
      </c>
      <c r="I51" s="16">
        <f>I50*1.1</f>
        <v>83.269999999998802</v>
      </c>
    </row>
    <row r="52" spans="1:9" ht="14.55" customHeight="1" x14ac:dyDescent="0.3">
      <c r="A52" s="12"/>
      <c r="B52" s="13"/>
      <c r="C52" s="13"/>
      <c r="D52" s="14" t="s">
        <v>48</v>
      </c>
      <c r="E52" s="16">
        <f t="shared" ref="E52:F52" si="31">(E2+E3)</f>
        <v>21703.75</v>
      </c>
      <c r="F52" s="16">
        <f t="shared" si="31"/>
        <v>21906.05</v>
      </c>
      <c r="G52" s="16">
        <f>(G2+G3)</f>
        <v>22240.75</v>
      </c>
      <c r="H52" s="16">
        <f>(H2+H3)</f>
        <v>22547.4</v>
      </c>
      <c r="I52" s="16">
        <f>(I2+I3)</f>
        <v>22628.9</v>
      </c>
    </row>
    <row r="53" spans="1:9" ht="14.55" customHeight="1" x14ac:dyDescent="0.3">
      <c r="A53" s="12"/>
      <c r="B53" s="13"/>
      <c r="C53" s="13"/>
      <c r="D53" s="14" t="s">
        <v>49</v>
      </c>
      <c r="E53" s="16">
        <f t="shared" ref="E53:F53" si="32">(E2+E3)/2</f>
        <v>10851.875</v>
      </c>
      <c r="F53" s="16">
        <f t="shared" si="32"/>
        <v>10953.025</v>
      </c>
      <c r="G53" s="16">
        <f>(G2+G3)/2</f>
        <v>11120.375</v>
      </c>
      <c r="H53" s="16">
        <f>(H2+H3)/2</f>
        <v>11273.7</v>
      </c>
      <c r="I53" s="16">
        <f>(I2+I3)/2</f>
        <v>11314.45</v>
      </c>
    </row>
    <row r="54" spans="1:9" ht="14.55" customHeight="1" x14ac:dyDescent="0.3">
      <c r="A54" s="12"/>
      <c r="B54" s="13"/>
      <c r="C54" s="13"/>
      <c r="D54" s="14" t="s">
        <v>12</v>
      </c>
      <c r="E54" s="16">
        <f t="shared" ref="E54:F54" si="33">E55-E56+E55</f>
        <v>10812.291666666668</v>
      </c>
      <c r="F54" s="16">
        <f t="shared" si="33"/>
        <v>11007.941666666664</v>
      </c>
      <c r="G54" s="16">
        <f>G55-G56+G55</f>
        <v>11152.158333333336</v>
      </c>
      <c r="H54" s="16">
        <f>H55-H56+H55</f>
        <v>11292.033333333336</v>
      </c>
      <c r="I54" s="16">
        <f>I55-I56+I55</f>
        <v>11332.616666666669</v>
      </c>
    </row>
    <row r="55" spans="1:9" ht="14.55" customHeight="1" x14ac:dyDescent="0.3">
      <c r="A55" s="12"/>
      <c r="B55" s="13"/>
      <c r="C55" s="13"/>
      <c r="D55" s="14" t="s">
        <v>50</v>
      </c>
      <c r="E55" s="16">
        <f t="shared" ref="E55:F55" si="34">(E2+E3+E4)/3</f>
        <v>10832.083333333334</v>
      </c>
      <c r="F55" s="16">
        <f t="shared" si="34"/>
        <v>10980.483333333332</v>
      </c>
      <c r="G55" s="16">
        <f>(G2+G3+G4)/3</f>
        <v>11136.266666666668</v>
      </c>
      <c r="H55" s="16">
        <f>(H2+H3+H4)/3</f>
        <v>11282.866666666669</v>
      </c>
      <c r="I55" s="16">
        <f>(I2+I3+I4)/3</f>
        <v>11323.533333333335</v>
      </c>
    </row>
    <row r="56" spans="1:9" ht="14.55" customHeight="1" x14ac:dyDescent="0.3">
      <c r="A56" s="12"/>
      <c r="B56" s="13"/>
      <c r="C56" s="13"/>
      <c r="D56" s="14" t="s">
        <v>14</v>
      </c>
      <c r="E56" s="16">
        <f t="shared" ref="E56:F56" si="35">E53</f>
        <v>10851.875</v>
      </c>
      <c r="F56" s="16">
        <f t="shared" si="35"/>
        <v>10953.025</v>
      </c>
      <c r="G56" s="16">
        <f>G53</f>
        <v>11120.375</v>
      </c>
      <c r="H56" s="16">
        <f>H53</f>
        <v>11273.7</v>
      </c>
      <c r="I56" s="16">
        <f>I53</f>
        <v>11314.45</v>
      </c>
    </row>
    <row r="57" spans="1:9" ht="14.55" customHeight="1" x14ac:dyDescent="0.3">
      <c r="A57" s="12"/>
      <c r="B57" s="13"/>
      <c r="C57" s="13"/>
      <c r="D57" s="14" t="s">
        <v>51</v>
      </c>
      <c r="E57" s="31">
        <f>(E54-E56)</f>
        <v>-39.583333333332121</v>
      </c>
      <c r="F57" s="31">
        <f t="shared" ref="F57" si="36">ABS(F54-F56)</f>
        <v>54.916666666664241</v>
      </c>
      <c r="G57" s="31">
        <f>ABS(G54-G56)</f>
        <v>31.783333333336486</v>
      </c>
      <c r="H57" s="31">
        <f>ABS(H54-H56)</f>
        <v>18.333333333335759</v>
      </c>
      <c r="I57" s="31">
        <f>ABS(I54-I56)</f>
        <v>18.166666666667879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J16" sqref="J16:J17"/>
    </sheetView>
  </sheetViews>
  <sheetFormatPr defaultColWidth="8.77734375" defaultRowHeight="14.55" customHeight="1" x14ac:dyDescent="0.3"/>
  <cols>
    <col min="1" max="1" width="22" style="104" customWidth="1"/>
    <col min="2" max="2" width="12.77734375" style="104" customWidth="1"/>
    <col min="3" max="3" width="5.77734375" style="104" customWidth="1"/>
    <col min="4" max="4" width="12.77734375" style="104" customWidth="1"/>
    <col min="5" max="5" width="5.77734375" style="104" customWidth="1"/>
    <col min="6" max="6" width="12.77734375" style="104" customWidth="1"/>
    <col min="7" max="7" width="5.77734375" style="104" customWidth="1"/>
    <col min="8" max="8" width="12.77734375" style="104" customWidth="1"/>
    <col min="9" max="9" width="5.77734375" style="104" customWidth="1"/>
    <col min="10" max="10" width="12.77734375" style="104" customWidth="1"/>
    <col min="11" max="11" width="5.77734375" style="104" customWidth="1"/>
    <col min="12" max="12" width="12.77734375" style="104" customWidth="1"/>
    <col min="13" max="13" width="5.77734375" style="104" customWidth="1"/>
    <col min="14" max="14" width="12.77734375" style="104" customWidth="1"/>
    <col min="15" max="15" width="5.77734375" style="104" customWidth="1"/>
    <col min="16" max="16" width="12.77734375" style="104" customWidth="1"/>
    <col min="17" max="17" width="5.77734375" style="104" customWidth="1"/>
    <col min="18" max="18" width="12.77734375" style="104" customWidth="1"/>
    <col min="19" max="254" width="8.77734375" style="104" customWidth="1"/>
    <col min="255" max="16384" width="8.77734375" style="94"/>
  </cols>
  <sheetData>
    <row r="1" spans="1:18" ht="14.55" customHeight="1" x14ac:dyDescent="0.3">
      <c r="A1" s="177"/>
      <c r="B1" s="193"/>
      <c r="C1" s="177"/>
      <c r="D1" s="193"/>
      <c r="E1" s="177"/>
      <c r="F1" s="193"/>
      <c r="G1" s="193"/>
      <c r="H1" s="193"/>
      <c r="I1" s="177"/>
      <c r="J1" s="193"/>
      <c r="K1" s="177"/>
      <c r="L1" s="193"/>
      <c r="M1" s="193"/>
      <c r="N1" s="193"/>
      <c r="O1" s="177"/>
      <c r="P1" s="193"/>
      <c r="Q1" s="177"/>
      <c r="R1" s="193"/>
    </row>
    <row r="2" spans="1:18" ht="23.55" customHeight="1" x14ac:dyDescent="0.4">
      <c r="A2" s="194" t="s">
        <v>63</v>
      </c>
      <c r="B2" s="195"/>
      <c r="C2" s="195"/>
      <c r="D2" s="195"/>
      <c r="E2" s="195"/>
      <c r="F2" s="195"/>
      <c r="G2" s="195"/>
      <c r="H2" s="195"/>
      <c r="I2" s="195"/>
      <c r="J2" s="195"/>
      <c r="K2" s="195"/>
      <c r="L2" s="195"/>
      <c r="M2" s="195"/>
      <c r="N2" s="195"/>
      <c r="O2" s="195"/>
      <c r="P2" s="195"/>
      <c r="Q2" s="195"/>
      <c r="R2" s="195"/>
    </row>
    <row r="3" spans="1:18" ht="14.55" customHeight="1" x14ac:dyDescent="0.3">
      <c r="A3" s="177"/>
      <c r="B3" s="193"/>
      <c r="C3" s="177"/>
      <c r="D3" s="193"/>
      <c r="E3" s="177"/>
      <c r="F3" s="193"/>
      <c r="G3" s="193"/>
      <c r="H3" s="193"/>
      <c r="I3" s="177"/>
      <c r="J3" s="193"/>
      <c r="K3" s="177"/>
      <c r="L3" s="193"/>
      <c r="M3" s="193"/>
      <c r="N3" s="193"/>
      <c r="O3" s="177"/>
      <c r="P3" s="193"/>
      <c r="Q3" s="177"/>
      <c r="R3" s="193"/>
    </row>
    <row r="4" spans="1:18" ht="14.55" customHeight="1" x14ac:dyDescent="0.3">
      <c r="A4" s="177"/>
      <c r="B4" s="196" t="s">
        <v>52</v>
      </c>
      <c r="C4" s="197"/>
      <c r="D4" s="198" t="s">
        <v>53</v>
      </c>
      <c r="E4" s="197"/>
      <c r="F4" s="199" t="s">
        <v>54</v>
      </c>
      <c r="G4" s="199"/>
      <c r="H4" s="196" t="s">
        <v>52</v>
      </c>
      <c r="I4" s="197"/>
      <c r="J4" s="198" t="s">
        <v>53</v>
      </c>
      <c r="K4" s="197"/>
      <c r="L4" s="199" t="s">
        <v>54</v>
      </c>
      <c r="M4" s="199"/>
      <c r="N4" s="196" t="s">
        <v>52</v>
      </c>
      <c r="O4" s="197"/>
      <c r="P4" s="198" t="s">
        <v>53</v>
      </c>
      <c r="Q4" s="197"/>
      <c r="R4" s="199" t="s">
        <v>54</v>
      </c>
    </row>
    <row r="5" spans="1:18" ht="15" customHeight="1" thickBot="1" x14ac:dyDescent="0.35">
      <c r="A5" s="177"/>
      <c r="B5" s="193"/>
      <c r="C5" s="177"/>
      <c r="D5" s="193"/>
      <c r="E5" s="177"/>
      <c r="F5" s="193"/>
      <c r="G5" s="193"/>
      <c r="H5" s="193"/>
      <c r="I5" s="177"/>
      <c r="J5" s="193"/>
      <c r="K5" s="177"/>
      <c r="L5" s="193"/>
      <c r="M5" s="193"/>
      <c r="N5" s="193"/>
      <c r="O5" s="177"/>
      <c r="P5" s="193"/>
      <c r="Q5" s="177"/>
      <c r="R5" s="193"/>
    </row>
    <row r="6" spans="1:18" ht="15" customHeight="1" thickBot="1" x14ac:dyDescent="0.35">
      <c r="A6" s="200" t="s">
        <v>55</v>
      </c>
      <c r="B6" s="201">
        <v>10004.799999999999</v>
      </c>
      <c r="C6" s="102"/>
      <c r="D6" s="202">
        <v>10585.65</v>
      </c>
      <c r="E6" s="99"/>
      <c r="F6" s="203">
        <v>10751.2</v>
      </c>
      <c r="G6" s="101"/>
      <c r="H6" s="201">
        <v>10998.85</v>
      </c>
      <c r="I6" s="102"/>
      <c r="J6" s="202">
        <v>10751.2</v>
      </c>
      <c r="K6" s="99"/>
      <c r="L6" s="203"/>
      <c r="M6" s="101"/>
      <c r="N6" s="201"/>
      <c r="O6" s="102"/>
      <c r="P6" s="203"/>
      <c r="Q6" s="99"/>
      <c r="R6" s="203"/>
    </row>
    <row r="7" spans="1:18" ht="14.55" customHeight="1" x14ac:dyDescent="0.3">
      <c r="A7" s="177"/>
      <c r="B7" s="204"/>
      <c r="C7" s="177"/>
      <c r="D7" s="205"/>
      <c r="E7" s="177"/>
      <c r="F7" s="206"/>
      <c r="G7" s="193"/>
      <c r="H7" s="204"/>
      <c r="I7" s="177"/>
      <c r="J7" s="205"/>
      <c r="K7" s="177"/>
      <c r="L7" s="206"/>
      <c r="M7" s="193"/>
      <c r="N7" s="204"/>
      <c r="O7" s="177"/>
      <c r="P7" s="205"/>
      <c r="Q7" s="177"/>
      <c r="R7" s="206"/>
    </row>
    <row r="8" spans="1:18" ht="15" customHeight="1" thickBot="1" x14ac:dyDescent="0.35">
      <c r="A8" s="177"/>
      <c r="B8" s="207"/>
      <c r="C8" s="177"/>
      <c r="D8" s="208"/>
      <c r="E8" s="177"/>
      <c r="F8" s="209"/>
      <c r="G8" s="193"/>
      <c r="H8" s="207"/>
      <c r="I8" s="177"/>
      <c r="J8" s="208"/>
      <c r="K8" s="177"/>
      <c r="L8" s="209"/>
      <c r="M8" s="193"/>
      <c r="N8" s="207"/>
      <c r="O8" s="177"/>
      <c r="P8" s="208"/>
      <c r="Q8" s="177"/>
      <c r="R8" s="209"/>
    </row>
    <row r="9" spans="1:18" ht="15" customHeight="1" thickBot="1" x14ac:dyDescent="0.35">
      <c r="A9" s="200" t="s">
        <v>56</v>
      </c>
      <c r="B9" s="201">
        <v>10984.75</v>
      </c>
      <c r="C9" s="102"/>
      <c r="D9" s="202">
        <v>10939.7</v>
      </c>
      <c r="E9" s="99"/>
      <c r="F9" s="203">
        <v>11052.25</v>
      </c>
      <c r="G9" s="101"/>
      <c r="H9" s="201">
        <v>11352.3</v>
      </c>
      <c r="I9" s="102"/>
      <c r="J9" s="202">
        <v>11352.3</v>
      </c>
      <c r="K9" s="99"/>
      <c r="L9" s="203"/>
      <c r="M9" s="101" t="s">
        <v>58</v>
      </c>
      <c r="N9" s="201"/>
      <c r="O9" s="102"/>
      <c r="P9" s="202"/>
      <c r="Q9" s="99"/>
      <c r="R9" s="202"/>
    </row>
    <row r="10" spans="1:18" ht="14.55" customHeight="1" x14ac:dyDescent="0.3">
      <c r="A10" s="177"/>
      <c r="B10" s="204"/>
      <c r="C10" s="177"/>
      <c r="D10" s="205"/>
      <c r="E10" s="177"/>
      <c r="F10" s="206"/>
      <c r="G10" s="193"/>
      <c r="H10" s="204"/>
      <c r="I10" s="177"/>
      <c r="J10" s="205"/>
      <c r="K10" s="177"/>
      <c r="L10" s="206"/>
      <c r="M10" s="193"/>
      <c r="N10" s="204"/>
      <c r="O10" s="177"/>
      <c r="P10" s="205"/>
      <c r="Q10" s="177"/>
      <c r="R10" s="206"/>
    </row>
    <row r="11" spans="1:18" ht="15" customHeight="1" thickBot="1" x14ac:dyDescent="0.35">
      <c r="A11" s="177"/>
      <c r="B11" s="207"/>
      <c r="C11" s="177"/>
      <c r="D11" s="208"/>
      <c r="E11" s="177"/>
      <c r="F11" s="209"/>
      <c r="G11" s="193"/>
      <c r="H11" s="207"/>
      <c r="I11" s="177"/>
      <c r="J11" s="208"/>
      <c r="K11" s="177"/>
      <c r="L11" s="209"/>
      <c r="M11" s="193"/>
      <c r="N11" s="207"/>
      <c r="O11" s="177"/>
      <c r="P11" s="208"/>
      <c r="Q11" s="177"/>
      <c r="R11" s="209"/>
    </row>
    <row r="12" spans="1:18" ht="15" customHeight="1" thickBot="1" x14ac:dyDescent="0.35">
      <c r="A12" s="200" t="s">
        <v>57</v>
      </c>
      <c r="B12" s="201">
        <v>10585.65</v>
      </c>
      <c r="C12" s="102"/>
      <c r="D12" s="202">
        <v>10751.2</v>
      </c>
      <c r="E12" s="99"/>
      <c r="F12" s="203">
        <v>10998.85</v>
      </c>
      <c r="G12" s="101"/>
      <c r="H12" s="201"/>
      <c r="I12" s="102"/>
      <c r="J12" s="202"/>
      <c r="K12" s="99"/>
      <c r="L12" s="203"/>
      <c r="M12" s="101"/>
      <c r="N12" s="201"/>
      <c r="O12" s="102"/>
      <c r="P12" s="202"/>
      <c r="Q12" s="99"/>
      <c r="R12" s="203"/>
    </row>
    <row r="13" spans="1:18" ht="14.55" customHeight="1" x14ac:dyDescent="0.3">
      <c r="A13" s="177"/>
      <c r="B13" s="193"/>
      <c r="C13" s="177"/>
      <c r="D13" s="193"/>
      <c r="E13" s="177"/>
      <c r="F13" s="193"/>
      <c r="G13" s="193"/>
      <c r="H13" s="193"/>
      <c r="I13" s="177"/>
      <c r="J13" s="193"/>
      <c r="K13" s="177"/>
      <c r="L13" s="193"/>
      <c r="M13" s="193"/>
      <c r="N13" s="193"/>
      <c r="O13" s="177"/>
      <c r="P13" s="193"/>
      <c r="Q13" s="177"/>
      <c r="R13" s="193"/>
    </row>
    <row r="14" spans="1:18" ht="14.55" customHeight="1" x14ac:dyDescent="0.3">
      <c r="A14" s="177"/>
      <c r="B14" s="193"/>
      <c r="C14" s="177"/>
      <c r="D14" s="193"/>
      <c r="E14" s="177"/>
      <c r="F14" s="193"/>
      <c r="G14" s="193"/>
      <c r="H14" s="193"/>
      <c r="I14" s="177"/>
      <c r="J14" s="193"/>
      <c r="K14" s="177"/>
      <c r="L14" s="193"/>
      <c r="M14" s="193"/>
      <c r="N14" s="193"/>
      <c r="O14" s="177"/>
      <c r="P14" s="193"/>
      <c r="Q14" s="177"/>
      <c r="R14" s="193"/>
    </row>
    <row r="15" spans="1:18" ht="14.55" customHeight="1" x14ac:dyDescent="0.3">
      <c r="A15" s="210" t="s">
        <v>59</v>
      </c>
      <c r="B15" s="211"/>
      <c r="C15" s="177"/>
      <c r="D15" s="193"/>
      <c r="E15" s="177"/>
      <c r="F15" s="193"/>
      <c r="G15" s="193"/>
      <c r="H15" s="211"/>
      <c r="I15" s="177"/>
      <c r="J15" s="193"/>
      <c r="K15" s="177"/>
      <c r="L15" s="193"/>
      <c r="M15" s="193"/>
      <c r="N15" s="211"/>
      <c r="O15" s="177"/>
      <c r="P15" s="193"/>
      <c r="Q15" s="177"/>
      <c r="R15" s="193"/>
    </row>
    <row r="16" spans="1:18" ht="14.55" customHeight="1" x14ac:dyDescent="0.3">
      <c r="A16" s="169">
        <v>0.23599999999999999</v>
      </c>
      <c r="B16" s="170">
        <f>VALUE(23.6/100*(B6-B9)+B9)</f>
        <v>10753.4818</v>
      </c>
      <c r="C16" s="171"/>
      <c r="D16" s="170">
        <f>VALUE(23.6/100*(D6-D9)+D9)</f>
        <v>10856.144200000001</v>
      </c>
      <c r="E16" s="170"/>
      <c r="F16" s="170">
        <f>VALUE(23.6/100*(F6-F9)+F9)</f>
        <v>10981.2022</v>
      </c>
      <c r="G16" s="170"/>
      <c r="H16" s="170">
        <f>VALUE(23.6/100*(H6-H9)+H9)</f>
        <v>11268.8858</v>
      </c>
      <c r="I16" s="171"/>
      <c r="J16" s="100">
        <f>VALUE(23.6/100*(J6-J9)+J9)</f>
        <v>11210.440399999999</v>
      </c>
      <c r="K16" s="170"/>
      <c r="L16" s="100">
        <f>VALUE(23.6/100*(L6-L9)+L9)</f>
        <v>0</v>
      </c>
      <c r="M16" s="170"/>
      <c r="N16" s="170">
        <f>VALUE(23.6/100*(N6-N9)+N9)</f>
        <v>0</v>
      </c>
      <c r="O16" s="171"/>
      <c r="P16" s="170">
        <f>VALUE(23.6/100*(P6-P9)+P9)</f>
        <v>0</v>
      </c>
      <c r="Q16" s="170"/>
      <c r="R16" s="170">
        <f>VALUE(23.6/100*(R6-R9)+R9)</f>
        <v>0</v>
      </c>
    </row>
    <row r="17" spans="1:18" ht="14.55" customHeight="1" x14ac:dyDescent="0.3">
      <c r="A17" s="172">
        <v>0.38200000000000001</v>
      </c>
      <c r="B17" s="173">
        <f>38.2/100*(B6-B9)+B9</f>
        <v>10610.409099999999</v>
      </c>
      <c r="C17" s="174"/>
      <c r="D17" s="173">
        <f>VALUE(38.2/100*(D6-D9)+D9)</f>
        <v>10804.4529</v>
      </c>
      <c r="E17" s="173"/>
      <c r="F17" s="173">
        <f>VALUE(38.2/100*(F6-F9)+F9)</f>
        <v>10937.248900000001</v>
      </c>
      <c r="G17" s="173"/>
      <c r="H17" s="173">
        <f>38.2/100*(H6-H9)+H9</f>
        <v>11217.2821</v>
      </c>
      <c r="I17" s="174"/>
      <c r="J17" s="98">
        <f>VALUE(38.2/100*(J6-J9)+J9)</f>
        <v>11122.6798</v>
      </c>
      <c r="K17" s="173"/>
      <c r="L17" s="98">
        <f>VALUE(38.2/100*(L6-L9)+L9)</f>
        <v>0</v>
      </c>
      <c r="M17" s="173"/>
      <c r="N17" s="173">
        <f>38.2/100*(N6-N9)+N9</f>
        <v>0</v>
      </c>
      <c r="O17" s="174"/>
      <c r="P17" s="173">
        <f>VALUE(38.2/100*(P6-P9)+P9)</f>
        <v>0</v>
      </c>
      <c r="Q17" s="173"/>
      <c r="R17" s="173">
        <f>VALUE(38.2/100*(R6-R9)+R9)</f>
        <v>0</v>
      </c>
    </row>
    <row r="18" spans="1:18" ht="14.55" customHeight="1" x14ac:dyDescent="0.3">
      <c r="A18" s="169">
        <v>0.5</v>
      </c>
      <c r="B18" s="170">
        <f>VALUE(50/100*(B6-B9)+B9)</f>
        <v>10494.775</v>
      </c>
      <c r="C18" s="171"/>
      <c r="D18" s="170">
        <f>VALUE(50/100*(D6-D9)+D9)</f>
        <v>10762.674999999999</v>
      </c>
      <c r="E18" s="170"/>
      <c r="F18" s="170">
        <f>VALUE(50/100*(F6-F9)+F9)</f>
        <v>10901.725</v>
      </c>
      <c r="G18" s="170"/>
      <c r="H18" s="170">
        <f>VALUE(50/100*(H6-H9)+H9)</f>
        <v>11175.575000000001</v>
      </c>
      <c r="I18" s="171"/>
      <c r="J18" s="170">
        <f>VALUE(50/100*(J6-J9)+J9)</f>
        <v>11051.75</v>
      </c>
      <c r="K18" s="170"/>
      <c r="L18" s="170">
        <f>VALUE(50/100*(L6-L9)+L9)</f>
        <v>0</v>
      </c>
      <c r="M18" s="170"/>
      <c r="N18" s="170">
        <f>VALUE(50/100*(N6-N9)+N9)</f>
        <v>0</v>
      </c>
      <c r="O18" s="171"/>
      <c r="P18" s="170">
        <f>VALUE(50/100*(P6-P9)+P9)</f>
        <v>0</v>
      </c>
      <c r="Q18" s="170"/>
      <c r="R18" s="170">
        <f>VALUE(50/100*(R6-R9)+R9)</f>
        <v>0</v>
      </c>
    </row>
    <row r="19" spans="1:18" ht="14.55" customHeight="1" x14ac:dyDescent="0.3">
      <c r="A19" s="169">
        <v>0.61799999999999999</v>
      </c>
      <c r="B19" s="170">
        <f>VALUE(61.8/100*(B6-B9)+B9)</f>
        <v>10379.1409</v>
      </c>
      <c r="C19" s="171"/>
      <c r="D19" s="170">
        <f>VALUE(61.8/100*(D6-D9)+D9)</f>
        <v>10720.8971</v>
      </c>
      <c r="E19" s="170"/>
      <c r="F19" s="170">
        <f>VALUE(61.8/100*(F6-F9)+F9)</f>
        <v>10866.2011</v>
      </c>
      <c r="G19" s="170"/>
      <c r="H19" s="170">
        <f>VALUE(61.8/100*(H6-H9)+H9)</f>
        <v>11133.867899999999</v>
      </c>
      <c r="I19" s="171"/>
      <c r="J19" s="170">
        <f>VALUE(61.8/100*(J6-J9)+J9)</f>
        <v>10980.8202</v>
      </c>
      <c r="K19" s="170"/>
      <c r="L19" s="170">
        <f>VALUE(61.8/100*(L6-L9)+L9)</f>
        <v>0</v>
      </c>
      <c r="M19" s="170"/>
      <c r="N19" s="170">
        <f>VALUE(61.8/100*(N6-N9)+N9)</f>
        <v>0</v>
      </c>
      <c r="O19" s="171"/>
      <c r="P19" s="170">
        <f>VALUE(61.8/100*(P6-P9)+P9)</f>
        <v>0</v>
      </c>
      <c r="Q19" s="170"/>
      <c r="R19" s="170">
        <f>VALUE(61.8/100*(R6-R9)+R9)</f>
        <v>0</v>
      </c>
    </row>
    <row r="20" spans="1:18" ht="14.55" customHeight="1" x14ac:dyDescent="0.3">
      <c r="A20" s="175">
        <v>0.70699999999999996</v>
      </c>
      <c r="B20" s="176">
        <f>VALUE(70.7/100*(B6-B9)+B9)</f>
        <v>10291.92535</v>
      </c>
      <c r="C20" s="177"/>
      <c r="D20" s="176">
        <f>VALUE(70.7/100*(D6-D9)+D9)</f>
        <v>10689.38665</v>
      </c>
      <c r="E20" s="178"/>
      <c r="F20" s="176">
        <f>VALUE(70.7/100*(F6-F9)+F9)</f>
        <v>10839.407650000001</v>
      </c>
      <c r="G20" s="176"/>
      <c r="H20" s="176">
        <f>VALUE(70.7/100*(H6-H9)+H9)</f>
        <v>11102.41085</v>
      </c>
      <c r="I20" s="177"/>
      <c r="J20" s="176">
        <f>VALUE(70.7/100*(J6-J9)+J9)</f>
        <v>10927.3223</v>
      </c>
      <c r="K20" s="178"/>
      <c r="L20" s="176">
        <f>VALUE(70.7/100*(L6-L9)+L9)</f>
        <v>0</v>
      </c>
      <c r="M20" s="176"/>
      <c r="N20" s="176">
        <f>VALUE(70.7/100*(N6-N9)+N9)</f>
        <v>0</v>
      </c>
      <c r="O20" s="177"/>
      <c r="P20" s="176">
        <f>VALUE(70.7/100*(P6-P9)+P9)</f>
        <v>0</v>
      </c>
      <c r="Q20" s="178"/>
      <c r="R20" s="176">
        <f>VALUE(70.7/100*(R6-R9)+R9)</f>
        <v>0</v>
      </c>
    </row>
    <row r="21" spans="1:18" ht="14.55" customHeight="1" x14ac:dyDescent="0.3">
      <c r="A21" s="169">
        <v>0.78600000000000003</v>
      </c>
      <c r="B21" s="170">
        <f>VALUE(78.6/100*(B6-B9)+B9)</f>
        <v>10214.5093</v>
      </c>
      <c r="C21" s="171"/>
      <c r="D21" s="170">
        <f>VALUE(78.6/100*(D6-D9)+D9)</f>
        <v>10661.4167</v>
      </c>
      <c r="E21" s="170"/>
      <c r="F21" s="170">
        <f>VALUE(78.6/100*(F6-F9)+F9)</f>
        <v>10815.6247</v>
      </c>
      <c r="G21" s="170"/>
      <c r="H21" s="170">
        <f>VALUE(78.6/100*(H6-H9)+H9)</f>
        <v>11074.488300000001</v>
      </c>
      <c r="I21" s="171"/>
      <c r="J21" s="170">
        <f>VALUE(78.6/100*(J6-J9)+J9)</f>
        <v>10879.8354</v>
      </c>
      <c r="K21" s="170"/>
      <c r="L21" s="170">
        <f>VALUE(78.6/100*(L6-L9)+L9)</f>
        <v>0</v>
      </c>
      <c r="M21" s="170"/>
      <c r="N21" s="170">
        <f>VALUE(78.6/100*(N6-N9)+N9)</f>
        <v>0</v>
      </c>
      <c r="O21" s="171"/>
      <c r="P21" s="170">
        <f>VALUE(78.6/100*(P6-P9)+P9)</f>
        <v>0</v>
      </c>
      <c r="Q21" s="170"/>
      <c r="R21" s="170">
        <f>VALUE(78.6/100*(R6-R9)+R9)</f>
        <v>0</v>
      </c>
    </row>
    <row r="22" spans="1:18" ht="14.55" customHeight="1" x14ac:dyDescent="0.3">
      <c r="A22" s="175">
        <v>1</v>
      </c>
      <c r="B22" s="176">
        <f>VALUE(100/100*(B6-B9)+B9)</f>
        <v>10004.799999999999</v>
      </c>
      <c r="C22" s="177"/>
      <c r="D22" s="176">
        <f>VALUE(100/100*(D6-D9)+D9)</f>
        <v>10585.65</v>
      </c>
      <c r="E22" s="178"/>
      <c r="F22" s="176">
        <f>VALUE(100/100*(F6-F9)+F9)</f>
        <v>10751.2</v>
      </c>
      <c r="G22" s="176"/>
      <c r="H22" s="176">
        <f>VALUE(100/100*(H6-H9)+H9)</f>
        <v>10998.85</v>
      </c>
      <c r="I22" s="177"/>
      <c r="J22" s="176">
        <f>VALUE(100/100*(J6-J9)+J9)</f>
        <v>10751.2</v>
      </c>
      <c r="K22" s="178"/>
      <c r="L22" s="176">
        <f>VALUE(100/100*(L6-L9)+L9)</f>
        <v>0</v>
      </c>
      <c r="M22" s="176"/>
      <c r="N22" s="176">
        <f>VALUE(100/100*(N6-N9)+N9)</f>
        <v>0</v>
      </c>
      <c r="O22" s="177"/>
      <c r="P22" s="176">
        <f>VALUE(100/100*(P6-P9)+P9)</f>
        <v>0</v>
      </c>
      <c r="Q22" s="178"/>
      <c r="R22" s="176">
        <f>VALUE(100/100*(R6-R9)+R9)</f>
        <v>0</v>
      </c>
    </row>
    <row r="23" spans="1:18" ht="14.55" customHeight="1" x14ac:dyDescent="0.3">
      <c r="A23" s="177"/>
      <c r="B23" s="176"/>
      <c r="C23" s="177"/>
      <c r="D23" s="176"/>
      <c r="E23" s="178"/>
      <c r="F23" s="176"/>
      <c r="G23" s="176"/>
      <c r="H23" s="176"/>
      <c r="I23" s="177"/>
      <c r="J23" s="176"/>
      <c r="K23" s="178"/>
      <c r="L23" s="176"/>
      <c r="M23" s="176"/>
      <c r="N23" s="176"/>
      <c r="O23" s="177"/>
      <c r="P23" s="176"/>
      <c r="Q23" s="178"/>
      <c r="R23" s="176"/>
    </row>
    <row r="24" spans="1:18" ht="14.55" customHeight="1" x14ac:dyDescent="0.3">
      <c r="A24" s="179" t="s">
        <v>60</v>
      </c>
      <c r="B24" s="176"/>
      <c r="C24" s="177"/>
      <c r="D24" s="176"/>
      <c r="E24" s="178"/>
      <c r="F24" s="176"/>
      <c r="G24" s="176"/>
      <c r="H24" s="176"/>
      <c r="I24" s="177"/>
      <c r="J24" s="176"/>
      <c r="K24" s="178"/>
      <c r="L24" s="176"/>
      <c r="M24" s="176"/>
      <c r="N24" s="176"/>
      <c r="O24" s="177"/>
      <c r="P24" s="176"/>
      <c r="Q24" s="178"/>
      <c r="R24" s="176"/>
    </row>
    <row r="25" spans="1:18" ht="14.55" customHeight="1" x14ac:dyDescent="0.3">
      <c r="A25" s="180">
        <v>0.38200000000000001</v>
      </c>
      <c r="B25" s="181">
        <f>VALUE(B12-38.2/100*(B6-B9))</f>
        <v>10959.990900000001</v>
      </c>
      <c r="C25" s="182"/>
      <c r="D25" s="181">
        <f>VALUE(D12-38.2/100*(D6-D9))</f>
        <v>10886.447100000001</v>
      </c>
      <c r="E25" s="181"/>
      <c r="F25" s="181">
        <f>VALUE(F12-38.2/100*(F6-F9))</f>
        <v>11113.8511</v>
      </c>
      <c r="G25" s="181"/>
      <c r="H25" s="181">
        <f>VALUE(H12-38.2/100*(H6-H9))</f>
        <v>135.0178999999996</v>
      </c>
      <c r="I25" s="182"/>
      <c r="J25" s="181">
        <f>VALUE(J12-38.2/100*(J6-J9))</f>
        <v>229.62019999999944</v>
      </c>
      <c r="K25" s="181"/>
      <c r="L25" s="183">
        <f>VALUE(L12-38.2/100*(L6-L9))</f>
        <v>0</v>
      </c>
      <c r="M25" s="181"/>
      <c r="N25" s="181">
        <f>VALUE(N12-38.2/100*(N6-N9))</f>
        <v>0</v>
      </c>
      <c r="O25" s="182"/>
      <c r="P25" s="181">
        <f>VALUE(P12-38.2/100*(P6-P9))</f>
        <v>0</v>
      </c>
      <c r="Q25" s="181"/>
      <c r="R25" s="181">
        <f>VALUE(R12-38.2/100*(R6-R9))</f>
        <v>0</v>
      </c>
    </row>
    <row r="26" spans="1:18" ht="14.55" customHeight="1" x14ac:dyDescent="0.3">
      <c r="A26" s="180">
        <v>0.5</v>
      </c>
      <c r="B26" s="181">
        <f>VALUE(B12-50/100*(B6-B9))</f>
        <v>11075.625</v>
      </c>
      <c r="C26" s="182"/>
      <c r="D26" s="181">
        <f>VALUE(D12-50/100*(D6-D9))</f>
        <v>10928.225000000002</v>
      </c>
      <c r="E26" s="181"/>
      <c r="F26" s="181">
        <f>VALUE(F12-50/100*(F6-F9))</f>
        <v>11149.375</v>
      </c>
      <c r="G26" s="181"/>
      <c r="H26" s="181">
        <f>VALUE(H12-50/100*(H6-H9))</f>
        <v>176.72499999999945</v>
      </c>
      <c r="I26" s="182"/>
      <c r="J26" s="181">
        <f>VALUE(J12-50/100*(J6-J9))</f>
        <v>300.54999999999927</v>
      </c>
      <c r="K26" s="181"/>
      <c r="L26" s="181">
        <f>VALUE(L12-50/100*(L6-L9))</f>
        <v>0</v>
      </c>
      <c r="M26" s="181"/>
      <c r="N26" s="181">
        <f>VALUE(N12-50/100*(N6-N9))</f>
        <v>0</v>
      </c>
      <c r="O26" s="182"/>
      <c r="P26" s="181">
        <f>VALUE(P12-50/100*(P6-P9))</f>
        <v>0</v>
      </c>
      <c r="Q26" s="181"/>
      <c r="R26" s="181">
        <f>VALUE(R12-50/100*(R6-R9))</f>
        <v>0</v>
      </c>
    </row>
    <row r="27" spans="1:18" ht="14.55" customHeight="1" x14ac:dyDescent="0.3">
      <c r="A27" s="184">
        <v>0.61799999999999999</v>
      </c>
      <c r="B27" s="185">
        <f>VALUE(B12-61.8/100*(B6-B9))</f>
        <v>11191.259099999999</v>
      </c>
      <c r="C27" s="186"/>
      <c r="D27" s="185">
        <f>VALUE(D12-61.8/100*(D6-D9))</f>
        <v>10970.002900000001</v>
      </c>
      <c r="E27" s="185"/>
      <c r="F27" s="185">
        <f>VALUE(F12-61.8/100*(F6-F9))</f>
        <v>11184.8989</v>
      </c>
      <c r="G27" s="185"/>
      <c r="H27" s="185">
        <f>VALUE(H12-61.8/100*(H6-H9))</f>
        <v>218.43209999999931</v>
      </c>
      <c r="I27" s="186"/>
      <c r="J27" s="185">
        <f>VALUE(J12-61.8/100*(J6-J9))</f>
        <v>371.4797999999991</v>
      </c>
      <c r="K27" s="185"/>
      <c r="L27" s="185">
        <f>VALUE(L12-61.8/100*(L6-L9))</f>
        <v>0</v>
      </c>
      <c r="M27" s="185"/>
      <c r="N27" s="185">
        <f>VALUE(N12-61.8/100*(N6-N9))</f>
        <v>0</v>
      </c>
      <c r="O27" s="186"/>
      <c r="P27" s="185">
        <f>VALUE(P12-61.8/100*(P6-P9))</f>
        <v>0</v>
      </c>
      <c r="Q27" s="185"/>
      <c r="R27" s="185">
        <f>VALUE(R12-61.8/100*(R6-R9))</f>
        <v>0</v>
      </c>
    </row>
    <row r="28" spans="1:18" ht="14.55" customHeight="1" x14ac:dyDescent="0.3">
      <c r="A28" s="175">
        <v>0.70699999999999996</v>
      </c>
      <c r="B28" s="176">
        <f>VALUE(B12-70.07/100*(B6-B9))</f>
        <v>11272.300965</v>
      </c>
      <c r="C28" s="177"/>
      <c r="D28" s="176">
        <f>VALUE(D12-70.07/100*(D6-D9))</f>
        <v>10999.282835000002</v>
      </c>
      <c r="E28" s="178"/>
      <c r="F28" s="176">
        <f>VALUE(F12-70.07/100*(F6-F9))</f>
        <v>11209.795735</v>
      </c>
      <c r="G28" s="176"/>
      <c r="H28" s="176">
        <f>VALUE(H12-70.07/100*(H6-H9))</f>
        <v>247.66241499999919</v>
      </c>
      <c r="I28" s="177"/>
      <c r="J28" s="176">
        <f>VALUE(J12-70.07/100*(J6-J9))</f>
        <v>421.19076999999891</v>
      </c>
      <c r="K28" s="178"/>
      <c r="L28" s="176">
        <f>VALUE(L12-70.07/100*(L6-L9))</f>
        <v>0</v>
      </c>
      <c r="M28" s="176"/>
      <c r="N28" s="176">
        <f>VALUE(N12-70.07/100*(N6-N9))</f>
        <v>0</v>
      </c>
      <c r="O28" s="177"/>
      <c r="P28" s="176">
        <f>VALUE(P12-70.07/100*(P6-P9))</f>
        <v>0</v>
      </c>
      <c r="Q28" s="178"/>
      <c r="R28" s="176">
        <f>VALUE(R12-70.07/100*(R6-R9))</f>
        <v>0</v>
      </c>
    </row>
    <row r="29" spans="1:18" ht="14.55" customHeight="1" x14ac:dyDescent="0.3">
      <c r="A29" s="180">
        <v>1</v>
      </c>
      <c r="B29" s="191">
        <f>VALUE(B12-100/100*(B6-B9))</f>
        <v>11565.6</v>
      </c>
      <c r="C29" s="182"/>
      <c r="D29" s="181">
        <f>VALUE(D12-100/100*(D6-D9))</f>
        <v>11105.250000000002</v>
      </c>
      <c r="E29" s="181"/>
      <c r="F29" s="191">
        <f>VALUE(F12-100/100*(F6-F9))</f>
        <v>11299.9</v>
      </c>
      <c r="G29" s="181"/>
      <c r="H29" s="191">
        <f>VALUE(H12-100/100*(H6-H9))</f>
        <v>353.44999999999891</v>
      </c>
      <c r="I29" s="182"/>
      <c r="J29" s="181">
        <f>VALUE(J12-100/100*(J6-J9))</f>
        <v>601.09999999999854</v>
      </c>
      <c r="K29" s="181"/>
      <c r="L29" s="181">
        <f>VALUE(L12-100/100*(L6-L9))</f>
        <v>0</v>
      </c>
      <c r="M29" s="181"/>
      <c r="N29" s="181">
        <f>VALUE(N12-100/100*(N6-N9))</f>
        <v>0</v>
      </c>
      <c r="O29" s="182"/>
      <c r="P29" s="181">
        <f>VALUE(P12-100/100*(P6-P9))</f>
        <v>0</v>
      </c>
      <c r="Q29" s="181"/>
      <c r="R29" s="181">
        <f>VALUE(R12-100/100*(R6-R9))</f>
        <v>0</v>
      </c>
    </row>
    <row r="30" spans="1:18" ht="14.55" customHeight="1" x14ac:dyDescent="0.3">
      <c r="A30" s="187">
        <v>1.236</v>
      </c>
      <c r="B30" s="192">
        <f>VALUE(B12-123.6/100*(B6-B9))</f>
        <v>11796.868200000001</v>
      </c>
      <c r="C30" s="189"/>
      <c r="D30" s="188">
        <f>VALUE(D12-123.6/100*(D6-D9))</f>
        <v>11188.805800000002</v>
      </c>
      <c r="E30" s="188"/>
      <c r="F30" s="192">
        <f>VALUE(F12-123.6/100*(F6-F9))</f>
        <v>11370.9478</v>
      </c>
      <c r="G30" s="188"/>
      <c r="H30" s="192">
        <f>VALUE(H12-123.6/100*(H6-H9))</f>
        <v>436.86419999999862</v>
      </c>
      <c r="I30" s="189"/>
      <c r="J30" s="188">
        <f>VALUE(J12-123.6/100*(J6-J9))</f>
        <v>742.9595999999982</v>
      </c>
      <c r="K30" s="188"/>
      <c r="L30" s="188">
        <f>VALUE(L12-123.6/100*(L6-L9))</f>
        <v>0</v>
      </c>
      <c r="M30" s="188"/>
      <c r="N30" s="188">
        <f>VALUE(N12-123.6/100*(N6-N9))</f>
        <v>0</v>
      </c>
      <c r="O30" s="189"/>
      <c r="P30" s="188">
        <f>VALUE(P12-123.6/100*(P6-P9))</f>
        <v>0</v>
      </c>
      <c r="Q30" s="188"/>
      <c r="R30" s="188">
        <f>VALUE(R12-123.6/100*(R6-R9))</f>
        <v>0</v>
      </c>
    </row>
    <row r="31" spans="1:18" ht="14.55" customHeight="1" x14ac:dyDescent="0.3">
      <c r="A31" s="175">
        <v>1.3819999999999999</v>
      </c>
      <c r="B31" s="176">
        <f>VALUE(B12-138.2/100*(B6-B9))</f>
        <v>11939.940900000001</v>
      </c>
      <c r="C31" s="177"/>
      <c r="D31" s="176">
        <f>VALUE(D12-138.2/100*(D6-D9))</f>
        <v>11240.497100000002</v>
      </c>
      <c r="E31" s="178"/>
      <c r="F31" s="176">
        <f>VALUE(F12-138.2/100*(F6-F9))</f>
        <v>11414.901099999999</v>
      </c>
      <c r="G31" s="176"/>
      <c r="H31" s="176">
        <f>VALUE(H12-138.2/100*(H6-H9))</f>
        <v>488.46789999999845</v>
      </c>
      <c r="I31" s="177"/>
      <c r="J31" s="176">
        <f>VALUE(J12-138.2/100*(J6-J9))</f>
        <v>830.72019999999793</v>
      </c>
      <c r="K31" s="178"/>
      <c r="L31" s="176">
        <f>VALUE(L12-138.2/100*(L6-L9))</f>
        <v>0</v>
      </c>
      <c r="M31" s="176"/>
      <c r="N31" s="176">
        <f>VALUE(N12-138.2/100*(N6-N9))</f>
        <v>0</v>
      </c>
      <c r="O31" s="177"/>
      <c r="P31" s="176">
        <f>VALUE(P12-138.2/100*(P6-P9))</f>
        <v>0</v>
      </c>
      <c r="Q31" s="178"/>
      <c r="R31" s="176">
        <f>VALUE(R12-138.2/100*(R6-R9))</f>
        <v>0</v>
      </c>
    </row>
    <row r="32" spans="1:18" ht="14.55" customHeight="1" x14ac:dyDescent="0.3">
      <c r="A32" s="175">
        <v>1.5</v>
      </c>
      <c r="B32" s="176">
        <f>VALUE(B12-150/100*(B6-B9))</f>
        <v>12055.575000000001</v>
      </c>
      <c r="C32" s="177"/>
      <c r="D32" s="176">
        <f>VALUE(D12-150/100*(D6-D9))</f>
        <v>11282.275000000001</v>
      </c>
      <c r="E32" s="178"/>
      <c r="F32" s="176">
        <f>VALUE(F12-150/100*(F6-F9))</f>
        <v>11450.424999999999</v>
      </c>
      <c r="G32" s="176"/>
      <c r="H32" s="176">
        <f>VALUE(H12-150/100*(H6-H9))</f>
        <v>530.17499999999836</v>
      </c>
      <c r="I32" s="177"/>
      <c r="J32" s="176">
        <f>VALUE(J12-150/100*(J6-J9))</f>
        <v>901.64999999999782</v>
      </c>
      <c r="K32" s="178"/>
      <c r="L32" s="176">
        <f>VALUE(L12-150/100*(L6-L9))</f>
        <v>0</v>
      </c>
      <c r="M32" s="176"/>
      <c r="N32" s="176">
        <f>VALUE(N12-150/100*(N6-N9))</f>
        <v>0</v>
      </c>
      <c r="O32" s="177"/>
      <c r="P32" s="176">
        <f>VALUE(P12-150/100*(P6-P9))</f>
        <v>0</v>
      </c>
      <c r="Q32" s="178"/>
      <c r="R32" s="176">
        <f>VALUE(R12-150/100*(R6-R9))</f>
        <v>0</v>
      </c>
    </row>
    <row r="33" spans="1:18" ht="14.55" customHeight="1" x14ac:dyDescent="0.3">
      <c r="A33" s="184">
        <v>1.6180000000000001</v>
      </c>
      <c r="B33" s="110">
        <f>VALUE(B12-161.8/100*(B6-B9))</f>
        <v>12171.2091</v>
      </c>
      <c r="C33" s="186"/>
      <c r="D33" s="110">
        <f>VALUE(D12-161.8/100*(D6-D9))</f>
        <v>11324.052900000002</v>
      </c>
      <c r="E33" s="185"/>
      <c r="F33" s="185">
        <f>VALUE(F12-161.8/100*(F6-F9))</f>
        <v>11485.948899999999</v>
      </c>
      <c r="G33" s="185"/>
      <c r="H33" s="185">
        <f>VALUE(H12-161.8/100*(H6-H9))</f>
        <v>571.88209999999822</v>
      </c>
      <c r="I33" s="186"/>
      <c r="J33" s="185">
        <f>VALUE(J12-161.8/100*(J6-J9))</f>
        <v>972.5797999999977</v>
      </c>
      <c r="K33" s="185"/>
      <c r="L33" s="185">
        <f>VALUE(L12-161.8/100*(L6-L9))</f>
        <v>0</v>
      </c>
      <c r="M33" s="185"/>
      <c r="N33" s="185">
        <f>VALUE(N12-161.8/100*(N6-N9))</f>
        <v>0</v>
      </c>
      <c r="O33" s="186"/>
      <c r="P33" s="185">
        <f>VALUE(P12-161.8/100*(P6-P9))</f>
        <v>0</v>
      </c>
      <c r="Q33" s="185"/>
      <c r="R33" s="185">
        <f>VALUE(R12-161.8/100*(R6-R9))</f>
        <v>0</v>
      </c>
    </row>
    <row r="34" spans="1:18" ht="14.55" customHeight="1" x14ac:dyDescent="0.3">
      <c r="A34" s="175">
        <v>1.7070000000000001</v>
      </c>
      <c r="B34" s="176">
        <f>VALUE(B12-170.07/100*(B6-B9))</f>
        <v>12252.250965000001</v>
      </c>
      <c r="C34" s="177"/>
      <c r="D34" s="216">
        <f>VALUE(D12-170.07/100*(D6-D9))</f>
        <v>11353.332835000003</v>
      </c>
      <c r="E34" s="178"/>
      <c r="F34" s="176">
        <f>VALUE(F12-170.07/100*(F6-F9))</f>
        <v>11510.845734999999</v>
      </c>
      <c r="G34" s="176"/>
      <c r="H34" s="176">
        <f>VALUE(H12-170.07/100*(H6-H9))</f>
        <v>601.11241499999812</v>
      </c>
      <c r="I34" s="177"/>
      <c r="J34" s="176">
        <f>VALUE(J12-170.07/100*(J6-J9))</f>
        <v>1022.2907699999975</v>
      </c>
      <c r="K34" s="178"/>
      <c r="L34" s="176">
        <f>VALUE(L12-170.07/100*(L6-L9))</f>
        <v>0</v>
      </c>
      <c r="M34" s="176"/>
      <c r="N34" s="176">
        <f>VALUE(N12-170.07/100*(N6-N9))</f>
        <v>0</v>
      </c>
      <c r="O34" s="177"/>
      <c r="P34" s="176">
        <f>VALUE(P12-170.07/100*(P6-P9))</f>
        <v>0</v>
      </c>
      <c r="Q34" s="178"/>
      <c r="R34" s="176">
        <f>VALUE(R12-170.07/100*(R6-R9))</f>
        <v>0</v>
      </c>
    </row>
    <row r="35" spans="1:18" ht="14.55" customHeight="1" x14ac:dyDescent="0.3">
      <c r="A35" s="180">
        <v>2</v>
      </c>
      <c r="B35" s="181">
        <f>VALUE(B12-200/100*(B6-B9))</f>
        <v>12545.550000000001</v>
      </c>
      <c r="C35" s="182"/>
      <c r="D35" s="191">
        <f>VALUE(D12-200/100*(D6-D9))</f>
        <v>11459.300000000003</v>
      </c>
      <c r="E35" s="181"/>
      <c r="F35" s="181">
        <f>VALUE(F12-200/100*(F6-F9))</f>
        <v>11600.949999999999</v>
      </c>
      <c r="G35" s="181"/>
      <c r="H35" s="181">
        <f>VALUE(H12-200/100*(H6-H9))</f>
        <v>706.89999999999782</v>
      </c>
      <c r="I35" s="182"/>
      <c r="J35" s="181">
        <f>VALUE(J12-200/100*(J6-J9))</f>
        <v>1202.1999999999971</v>
      </c>
      <c r="K35" s="181"/>
      <c r="L35" s="181">
        <f>VALUE(L12-200/100*(L6-L9))</f>
        <v>0</v>
      </c>
      <c r="M35" s="181"/>
      <c r="N35" s="181">
        <f>VALUE(N12-200/100*(N6-N9))</f>
        <v>0</v>
      </c>
      <c r="O35" s="182"/>
      <c r="P35" s="181">
        <f>VALUE(P12-200/100*(P6-P9))</f>
        <v>0</v>
      </c>
      <c r="Q35" s="181"/>
      <c r="R35" s="181">
        <f>VALUE(R12-200/100*(R6-R9))</f>
        <v>0</v>
      </c>
    </row>
    <row r="36" spans="1:18" ht="14.55" customHeight="1" x14ac:dyDescent="0.3">
      <c r="A36" s="175">
        <v>2.2360000000000002</v>
      </c>
      <c r="B36" s="176">
        <f>VALUE(B12-223.6/100*(B6-B9))</f>
        <v>12776.818200000002</v>
      </c>
      <c r="C36" s="177"/>
      <c r="D36" s="176">
        <f>VALUE(D12-223.6/100*(D6-D9))</f>
        <v>11542.855800000003</v>
      </c>
      <c r="E36" s="178"/>
      <c r="F36" s="176">
        <f>VALUE(F12-223.6/100*(F6-F9))</f>
        <v>11671.997799999999</v>
      </c>
      <c r="G36" s="176"/>
      <c r="H36" s="176">
        <f>VALUE(H12-223.6/100*(H6-H9))</f>
        <v>790.31419999999753</v>
      </c>
      <c r="I36" s="177"/>
      <c r="J36" s="176">
        <f>VALUE(J12-223.6/100*(J6-J9))</f>
        <v>1344.0595999999966</v>
      </c>
      <c r="K36" s="178"/>
      <c r="L36" s="176">
        <f>VALUE(L12-223.6/100*(L6-L9))</f>
        <v>0</v>
      </c>
      <c r="M36" s="176"/>
      <c r="N36" s="176">
        <f>VALUE(N12-223.6/100*(N6-N9))</f>
        <v>0</v>
      </c>
      <c r="O36" s="177"/>
      <c r="P36" s="176">
        <f>VALUE(P12-223.6/100*(P6-P9))</f>
        <v>0</v>
      </c>
      <c r="Q36" s="178"/>
      <c r="R36" s="176">
        <f>VALUE(R12-223.6/100*(R6-R9))</f>
        <v>0</v>
      </c>
    </row>
    <row r="37" spans="1:18" ht="14.55" customHeight="1" x14ac:dyDescent="0.3">
      <c r="A37" s="180">
        <v>2.3820000000000001</v>
      </c>
      <c r="B37" s="181">
        <f>VALUE(B12-238.2/100*(B6-B9))</f>
        <v>12919.890900000002</v>
      </c>
      <c r="C37" s="182"/>
      <c r="D37" s="181">
        <f>VALUE(D12-238.2/100*(D6-D9))</f>
        <v>11594.547100000003</v>
      </c>
      <c r="E37" s="181"/>
      <c r="F37" s="181">
        <f>VALUE(F12-238.2/100*(F6-F9))</f>
        <v>11715.951099999998</v>
      </c>
      <c r="G37" s="181"/>
      <c r="H37" s="181">
        <f>VALUE(H12-238.2/100*(H6-H9))</f>
        <v>841.9178999999973</v>
      </c>
      <c r="I37" s="182"/>
      <c r="J37" s="181">
        <f>VALUE(J12-238.2/100*(J6-J9))</f>
        <v>1431.8201999999962</v>
      </c>
      <c r="K37" s="181"/>
      <c r="L37" s="181">
        <f>VALUE(L12-238.2/100*(L6-L9))</f>
        <v>0</v>
      </c>
      <c r="M37" s="181"/>
      <c r="N37" s="181">
        <f>VALUE(N12-238.2/100*(N6-N9))</f>
        <v>0</v>
      </c>
      <c r="O37" s="182"/>
      <c r="P37" s="181">
        <f>VALUE(P12-238.2/100*(P6-P9))</f>
        <v>0</v>
      </c>
      <c r="Q37" s="181"/>
      <c r="R37" s="181">
        <f>VALUE(R12-238.2/100*(R6-R9))</f>
        <v>0</v>
      </c>
    </row>
    <row r="38" spans="1:18" ht="14.55" customHeight="1" x14ac:dyDescent="0.3">
      <c r="A38" s="180">
        <v>2.6179999999999999</v>
      </c>
      <c r="B38" s="181">
        <f>VALUE(B12-261.8/100*(B6-B9))</f>
        <v>13151.159100000001</v>
      </c>
      <c r="C38" s="182"/>
      <c r="D38" s="181">
        <f>VALUE(D12-261.8/100*(D6-D9))</f>
        <v>11678.102900000004</v>
      </c>
      <c r="E38" s="181"/>
      <c r="F38" s="181">
        <f>VALUE(F12-261.8/100*(F6-F9))</f>
        <v>11786.998899999999</v>
      </c>
      <c r="G38" s="181"/>
      <c r="H38" s="181">
        <f>VALUE(H12-261.8/100*(H6-H9))</f>
        <v>925.33209999999724</v>
      </c>
      <c r="I38" s="182"/>
      <c r="J38" s="181">
        <f>VALUE(J12-261.8/100*(J6-J9))</f>
        <v>1573.6797999999965</v>
      </c>
      <c r="K38" s="181"/>
      <c r="L38" s="181">
        <f>VALUE(L12-261.8/100*(L6-L9))</f>
        <v>0</v>
      </c>
      <c r="M38" s="181"/>
      <c r="N38" s="181">
        <f>VALUE(N12-261.8/100*(N6-N9))</f>
        <v>0</v>
      </c>
      <c r="O38" s="182"/>
      <c r="P38" s="181">
        <f>VALUE(P12-261.8/100*(P6-P9))</f>
        <v>0</v>
      </c>
      <c r="Q38" s="181"/>
      <c r="R38" s="181">
        <f>VALUE(R12-261.8/100*(R6-R9))</f>
        <v>0</v>
      </c>
    </row>
    <row r="39" spans="1:18" ht="14.55" customHeight="1" x14ac:dyDescent="0.3">
      <c r="A39" s="180">
        <v>3</v>
      </c>
      <c r="B39" s="181">
        <f>VALUE(B12-300/100*(B6-B9))</f>
        <v>13525.500000000002</v>
      </c>
      <c r="C39" s="182"/>
      <c r="D39" s="181">
        <f>VALUE(D12-300/100*(D6-D9))</f>
        <v>11813.350000000004</v>
      </c>
      <c r="E39" s="181"/>
      <c r="F39" s="181">
        <f>VALUE(F12-300/100*(F6-F9))</f>
        <v>11901.999999999998</v>
      </c>
      <c r="G39" s="181"/>
      <c r="H39" s="181">
        <f>VALUE(H12-300/100*(H6-H9))</f>
        <v>1060.3499999999967</v>
      </c>
      <c r="I39" s="182"/>
      <c r="J39" s="181">
        <f>VALUE(J12-300/100*(J6-J9))</f>
        <v>1803.2999999999956</v>
      </c>
      <c r="K39" s="181"/>
      <c r="L39" s="181">
        <f>VALUE(L12-300/100*(L6-L9))</f>
        <v>0</v>
      </c>
      <c r="M39" s="181"/>
      <c r="N39" s="181">
        <f>VALUE(N12-300/100*(N6-N9))</f>
        <v>0</v>
      </c>
      <c r="O39" s="182"/>
      <c r="P39" s="181">
        <f>VALUE(P12-300/100*(P6-P9))</f>
        <v>0</v>
      </c>
      <c r="Q39" s="181"/>
      <c r="R39" s="181">
        <f>VALUE(R12-300/100*(R6-R9))</f>
        <v>0</v>
      </c>
    </row>
    <row r="40" spans="1:18" ht="14.55" customHeight="1" x14ac:dyDescent="0.3">
      <c r="A40" s="175">
        <v>3.2360000000000002</v>
      </c>
      <c r="B40" s="176">
        <f>VALUE(B12-323.6/100*(B6-B9))</f>
        <v>13756.768200000002</v>
      </c>
      <c r="C40" s="177"/>
      <c r="D40" s="176">
        <f>VALUE(D12-323.6/100*(D6-D9))</f>
        <v>11896.905800000004</v>
      </c>
      <c r="E40" s="178"/>
      <c r="F40" s="176">
        <f>VALUE(F12-323.6/100*(F6-F9))</f>
        <v>11973.047799999998</v>
      </c>
      <c r="G40" s="176"/>
      <c r="H40" s="176">
        <f>VALUE(H12-323.6/100*(H6-H9))</f>
        <v>1143.7641999999964</v>
      </c>
      <c r="I40" s="177"/>
      <c r="J40" s="176">
        <f>VALUE(J12-323.6/100*(J6-J9))</f>
        <v>1945.1595999999954</v>
      </c>
      <c r="K40" s="178"/>
      <c r="L40" s="176">
        <f>VALUE(L12-323.6/100*(L6-L9))</f>
        <v>0</v>
      </c>
      <c r="M40" s="176"/>
      <c r="N40" s="176">
        <f>VALUE(N12-323.6/100*(N6-N9))</f>
        <v>0</v>
      </c>
      <c r="O40" s="177"/>
      <c r="P40" s="176">
        <f>VALUE(P12-323.6/100*(P6-P9))</f>
        <v>0</v>
      </c>
      <c r="Q40" s="178"/>
      <c r="R40" s="176">
        <f>VALUE(R12-323.6/100*(R6-R9))</f>
        <v>0</v>
      </c>
    </row>
    <row r="41" spans="1:18" ht="14.55" customHeight="1" x14ac:dyDescent="0.3">
      <c r="A41" s="180">
        <v>3.3820000000000001</v>
      </c>
      <c r="B41" s="181">
        <f>VALUE(B12-338.2/100*(B6-B9))</f>
        <v>13899.840900000003</v>
      </c>
      <c r="C41" s="182"/>
      <c r="D41" s="181">
        <f>VALUE(D12-338.2/100*(D6-D9))</f>
        <v>11948.597100000005</v>
      </c>
      <c r="E41" s="181"/>
      <c r="F41" s="181">
        <f>VALUE(F12-338.2/100*(F6-F9))</f>
        <v>12017.001099999998</v>
      </c>
      <c r="G41" s="181"/>
      <c r="H41" s="181">
        <f>VALUE(H12-338.2/100*(H6-H9))</f>
        <v>1195.3678999999961</v>
      </c>
      <c r="I41" s="182"/>
      <c r="J41" s="181">
        <f>VALUE(J12-338.2/100*(J6-J9))</f>
        <v>2032.9201999999948</v>
      </c>
      <c r="K41" s="181"/>
      <c r="L41" s="181">
        <f>VALUE(L12-338.2/100*(L6-L9))</f>
        <v>0</v>
      </c>
      <c r="M41" s="181"/>
      <c r="N41" s="181">
        <f>VALUE(N12-338.2/100*(N6-N9))</f>
        <v>0</v>
      </c>
      <c r="O41" s="182"/>
      <c r="P41" s="181">
        <f>VALUE(P12-338.2/100*(P6-P9))</f>
        <v>0</v>
      </c>
      <c r="Q41" s="181"/>
      <c r="R41" s="181">
        <f>VALUE(R12-338.2/100*(R6-R9))</f>
        <v>0</v>
      </c>
    </row>
    <row r="42" spans="1:18" ht="14.55" customHeight="1" x14ac:dyDescent="0.3">
      <c r="A42" s="180">
        <v>3.6179999999999999</v>
      </c>
      <c r="B42" s="181">
        <f>VALUE(B12-361.8/100*(B6-B9))</f>
        <v>14131.109100000001</v>
      </c>
      <c r="C42" s="182"/>
      <c r="D42" s="181">
        <f>VALUE(D12-361.8/100*(D6-D9))</f>
        <v>12032.152900000005</v>
      </c>
      <c r="E42" s="181"/>
      <c r="F42" s="181">
        <f>VALUE(F12-361.8/100*(F6-F9))</f>
        <v>12088.048899999998</v>
      </c>
      <c r="G42" s="181"/>
      <c r="H42" s="181">
        <f>VALUE(H12-361.8/100*(H6-H9))</f>
        <v>1278.7820999999963</v>
      </c>
      <c r="I42" s="182"/>
      <c r="J42" s="181">
        <f>VALUE(J12-361.8/100*(J6-J9))</f>
        <v>2174.7797999999948</v>
      </c>
      <c r="K42" s="181"/>
      <c r="L42" s="181">
        <f>VALUE(L12-361.8/100*(L6-L9))</f>
        <v>0</v>
      </c>
      <c r="M42" s="181"/>
      <c r="N42" s="181">
        <f>VALUE(N12-361.8/100*(N6-N9))</f>
        <v>0</v>
      </c>
      <c r="O42" s="182"/>
      <c r="P42" s="181">
        <f>VALUE(P12-361.8/100*(P6-P9))</f>
        <v>0</v>
      </c>
      <c r="Q42" s="181"/>
      <c r="R42" s="181">
        <f>VALUE(R12-361.8/100*(R6-R9))</f>
        <v>0</v>
      </c>
    </row>
    <row r="43" spans="1:18" ht="14.55" customHeight="1" x14ac:dyDescent="0.3">
      <c r="A43" s="180">
        <v>4</v>
      </c>
      <c r="B43" s="181">
        <f>VALUE(B12-400/100*(B6-B9))</f>
        <v>14505.450000000003</v>
      </c>
      <c r="C43" s="182"/>
      <c r="D43" s="181">
        <f>VALUE(D12-400/100*(D6-D9))</f>
        <v>12167.400000000005</v>
      </c>
      <c r="E43" s="181"/>
      <c r="F43" s="181">
        <f>VALUE(F12-400/100*(F6-F9))</f>
        <v>12203.049999999997</v>
      </c>
      <c r="G43" s="181"/>
      <c r="H43" s="181">
        <f>VALUE(H12-400/100*(H6-H9))</f>
        <v>1413.7999999999956</v>
      </c>
      <c r="I43" s="182"/>
      <c r="J43" s="181">
        <f>VALUE(J12-400/100*(J6-J9))</f>
        <v>2404.3999999999942</v>
      </c>
      <c r="K43" s="181"/>
      <c r="L43" s="181">
        <f>VALUE(L12-400/100*(L6-L9))</f>
        <v>0</v>
      </c>
      <c r="M43" s="181"/>
      <c r="N43" s="181">
        <f>VALUE(N12-400/100*(N6-N9))</f>
        <v>0</v>
      </c>
      <c r="O43" s="182"/>
      <c r="P43" s="181">
        <f>VALUE(P12-400/100*(P6-P9))</f>
        <v>0</v>
      </c>
      <c r="Q43" s="181"/>
      <c r="R43" s="181">
        <f>VALUE(R12-400/100*(R6-R9))</f>
        <v>0</v>
      </c>
    </row>
    <row r="44" spans="1:18" ht="14.55" customHeight="1" x14ac:dyDescent="0.3">
      <c r="A44" s="175">
        <v>4.2359999999999998</v>
      </c>
      <c r="B44" s="176">
        <f>VALUE(B12-423.6/100*(B6-B9))</f>
        <v>14736.718200000003</v>
      </c>
      <c r="C44" s="177"/>
      <c r="D44" s="176">
        <f>VALUE(D12-423.6/100*(D6-D9))</f>
        <v>12250.955800000005</v>
      </c>
      <c r="E44" s="178"/>
      <c r="F44" s="176">
        <f>VALUE(F12-423.6/100*(F6-F9))</f>
        <v>12274.097799999998</v>
      </c>
      <c r="G44" s="176"/>
      <c r="H44" s="176">
        <f>VALUE(H12-423.6/100*(H6-H9))</f>
        <v>1497.2141999999956</v>
      </c>
      <c r="I44" s="177"/>
      <c r="J44" s="176">
        <f>VALUE(J12-423.6/100*(J6-J9))</f>
        <v>2546.2595999999944</v>
      </c>
      <c r="K44" s="178"/>
      <c r="L44" s="176">
        <f>VALUE(L12-423.6/100*(L6-L9))</f>
        <v>0</v>
      </c>
      <c r="M44" s="176"/>
      <c r="N44" s="176">
        <f>VALUE(N12-423.6/100*(N6-N9))</f>
        <v>0</v>
      </c>
      <c r="O44" s="177"/>
      <c r="P44" s="176">
        <f>VALUE(P12-423.6/100*(P6-P9))</f>
        <v>0</v>
      </c>
      <c r="Q44" s="178"/>
      <c r="R44" s="176">
        <f>VALUE(R12-423.6/100*(R6-R9))</f>
        <v>0</v>
      </c>
    </row>
    <row r="45" spans="1:18" ht="14.55" customHeight="1" x14ac:dyDescent="0.3">
      <c r="A45" s="175">
        <v>4.3819999999999997</v>
      </c>
      <c r="B45" s="176">
        <f>VALUE(B12-438.2/100*(B6-B9))</f>
        <v>14879.790900000004</v>
      </c>
      <c r="C45" s="177"/>
      <c r="D45" s="176">
        <f>VALUE(D12-438.2/100*(D6-D9))</f>
        <v>12302.647100000006</v>
      </c>
      <c r="E45" s="178"/>
      <c r="F45" s="176">
        <f>VALUE(F12-438.2/100*(F6-F9))</f>
        <v>12318.051099999997</v>
      </c>
      <c r="G45" s="176"/>
      <c r="H45" s="176">
        <f>VALUE(H12-438.2/100*(H6-H9))</f>
        <v>1548.817899999995</v>
      </c>
      <c r="I45" s="177"/>
      <c r="J45" s="176">
        <f>VALUE(J12-438.2/100*(J6-J9))</f>
        <v>2634.0201999999936</v>
      </c>
      <c r="K45" s="178"/>
      <c r="L45" s="176">
        <f>VALUE(L12-438.2/100*(L6-L9))</f>
        <v>0</v>
      </c>
      <c r="M45" s="176"/>
      <c r="N45" s="176">
        <f>VALUE(N12-438.2/100*(N6-N9))</f>
        <v>0</v>
      </c>
      <c r="O45" s="177"/>
      <c r="P45" s="176">
        <f>VALUE(P12-438.2/100*(P6-P9))</f>
        <v>0</v>
      </c>
      <c r="Q45" s="178"/>
      <c r="R45" s="176">
        <f>VALUE(R12-438.2/100*(R6-R9))</f>
        <v>0</v>
      </c>
    </row>
    <row r="46" spans="1:18" ht="14.55" customHeight="1" x14ac:dyDescent="0.3">
      <c r="A46" s="175">
        <v>4.6180000000000003</v>
      </c>
      <c r="B46" s="176">
        <f>VALUE(B12-461.8/100*(B6-B9))</f>
        <v>15111.059100000002</v>
      </c>
      <c r="C46" s="177"/>
      <c r="D46" s="176">
        <f>VALUE(D12-461.8/100*(D6-D9))</f>
        <v>12386.202900000006</v>
      </c>
      <c r="E46" s="178"/>
      <c r="F46" s="176">
        <f>VALUE(F12-461.8/100*(F6-F9))</f>
        <v>12389.098899999997</v>
      </c>
      <c r="G46" s="176"/>
      <c r="H46" s="176">
        <f>VALUE(H12-461.8/100*(H6-H9))</f>
        <v>1632.2320999999952</v>
      </c>
      <c r="I46" s="177"/>
      <c r="J46" s="176">
        <f>VALUE(J12-461.8/100*(J6-J9))</f>
        <v>2775.8797999999933</v>
      </c>
      <c r="K46" s="178"/>
      <c r="L46" s="176">
        <f>VALUE(L12-461.8/100*(L6-L9))</f>
        <v>0</v>
      </c>
      <c r="M46" s="176"/>
      <c r="N46" s="176">
        <f>VALUE(N12-461.8/100*(N6-N9))</f>
        <v>0</v>
      </c>
      <c r="O46" s="177"/>
      <c r="P46" s="176">
        <f>VALUE(P12-461.8/100*(P6-P9))</f>
        <v>0</v>
      </c>
      <c r="Q46" s="178"/>
      <c r="R46" s="176">
        <f>VALUE(R12-461.8/100*(R6-R9))</f>
        <v>0</v>
      </c>
    </row>
    <row r="47" spans="1:18" ht="14.55" customHeight="1" x14ac:dyDescent="0.3">
      <c r="A47" s="175">
        <v>5</v>
      </c>
      <c r="B47" s="176">
        <f>VALUE(B12-500/100*(B6-B9))</f>
        <v>15485.400000000003</v>
      </c>
      <c r="C47" s="177"/>
      <c r="D47" s="176">
        <f>VALUE(D12-500/100*(D6-D9))</f>
        <v>12521.450000000006</v>
      </c>
      <c r="E47" s="178"/>
      <c r="F47" s="176">
        <f>VALUE(F12-500/100*(F6-F9))</f>
        <v>12504.099999999997</v>
      </c>
      <c r="G47" s="176"/>
      <c r="H47" s="176">
        <f>VALUE(H12-500/100*(H6-H9))</f>
        <v>1767.2499999999945</v>
      </c>
      <c r="I47" s="177"/>
      <c r="J47" s="176">
        <f>VALUE(J12-500/100*(J6-J9))</f>
        <v>3005.4999999999927</v>
      </c>
      <c r="K47" s="178"/>
      <c r="L47" s="176">
        <f>VALUE(L12-500/100*(L6-L9))</f>
        <v>0</v>
      </c>
      <c r="M47" s="176"/>
      <c r="N47" s="176">
        <f>VALUE(N12-500/100*(N6-N9))</f>
        <v>0</v>
      </c>
      <c r="O47" s="177"/>
      <c r="P47" s="176">
        <f>VALUE(P12-500/100*(P6-P9))</f>
        <v>0</v>
      </c>
      <c r="Q47" s="178"/>
      <c r="R47" s="176">
        <f>VALUE(R12-500/100*(R6-R9))</f>
        <v>0</v>
      </c>
    </row>
    <row r="48" spans="1:18" ht="14.55" customHeight="1" x14ac:dyDescent="0.3">
      <c r="A48" s="175">
        <v>5.2359999999999998</v>
      </c>
      <c r="B48" s="176">
        <f>VALUE(B12-523.6/100*(B6-B9))</f>
        <v>15716.668200000004</v>
      </c>
      <c r="C48" s="177"/>
      <c r="D48" s="176">
        <f>VALUE(D12-523.6/100*(D6-D9))</f>
        <v>12605.005800000006</v>
      </c>
      <c r="E48" s="178"/>
      <c r="F48" s="176">
        <f>VALUE(F12-523.6/100*(F6-F9))</f>
        <v>12575.147799999997</v>
      </c>
      <c r="G48" s="176"/>
      <c r="H48" s="176">
        <f>VALUE(H12-523.6/100*(H6-H9))</f>
        <v>1850.6641999999945</v>
      </c>
      <c r="I48" s="177"/>
      <c r="J48" s="176">
        <f>VALUE(J12-523.6/100*(J6-J9))</f>
        <v>3147.359599999993</v>
      </c>
      <c r="K48" s="178"/>
      <c r="L48" s="176">
        <f>VALUE(L12-523.6/100*(L6-L9))</f>
        <v>0</v>
      </c>
      <c r="M48" s="176"/>
      <c r="N48" s="176">
        <f>VALUE(N12-523.6/100*(N6-N9))</f>
        <v>0</v>
      </c>
      <c r="O48" s="177"/>
      <c r="P48" s="176">
        <f>VALUE(P12-523.6/100*(P6-P9))</f>
        <v>0</v>
      </c>
      <c r="Q48" s="178"/>
      <c r="R48" s="176">
        <f>VALUE(R12-523.6/100*(R6-R9))</f>
        <v>0</v>
      </c>
    </row>
    <row r="49" spans="1:18" ht="14.55" customHeight="1" x14ac:dyDescent="0.3">
      <c r="A49" s="175">
        <v>5.3819999999999997</v>
      </c>
      <c r="B49" s="176">
        <f>VALUE(B12-538.2/100*(B6-B9))</f>
        <v>15859.740900000004</v>
      </c>
      <c r="C49" s="177"/>
      <c r="D49" s="176">
        <f>VALUE(D12-538.2/100*(D6-D9))</f>
        <v>12656.697100000007</v>
      </c>
      <c r="E49" s="178"/>
      <c r="F49" s="176">
        <f>VALUE(F12-538.2/100*(F6-F9))</f>
        <v>12619.101099999996</v>
      </c>
      <c r="G49" s="176"/>
      <c r="H49" s="176">
        <f>VALUE(H12-538.2/100*(H6-H9))</f>
        <v>1902.2678999999944</v>
      </c>
      <c r="I49" s="177"/>
      <c r="J49" s="176">
        <f>VALUE(J12-538.2/100*(J6-J9))</f>
        <v>3235.1201999999926</v>
      </c>
      <c r="K49" s="178"/>
      <c r="L49" s="176">
        <f>VALUE(L12-538.2/100*(L6-L9))</f>
        <v>0</v>
      </c>
      <c r="M49" s="176"/>
      <c r="N49" s="176">
        <f>VALUE(N12-538.2/100*(N6-N9))</f>
        <v>0</v>
      </c>
      <c r="O49" s="177"/>
      <c r="P49" s="176">
        <f>VALUE(P12-538.2/100*(P6-P9))</f>
        <v>0</v>
      </c>
      <c r="Q49" s="178"/>
      <c r="R49" s="176">
        <f>VALUE(R12-538.2/100*(R6-R9))</f>
        <v>0</v>
      </c>
    </row>
    <row r="50" spans="1:18" ht="14.55" customHeight="1" x14ac:dyDescent="0.3">
      <c r="A50" s="175">
        <v>5.6180000000000003</v>
      </c>
      <c r="B50" s="176">
        <f>VALUE(B12-561.8/100*(B6-B9))</f>
        <v>16091.009100000003</v>
      </c>
      <c r="C50" s="177"/>
      <c r="D50" s="176">
        <f>VALUE(D12-561.8/100*(D6-D9))</f>
        <v>12740.252900000007</v>
      </c>
      <c r="E50" s="178"/>
      <c r="F50" s="176">
        <f>VALUE(F12-561.8/100*(F6-F9))</f>
        <v>12690.148899999997</v>
      </c>
      <c r="G50" s="176"/>
      <c r="H50" s="176">
        <f>VALUE(H12-561.8/100*(H6-H9))</f>
        <v>1985.6820999999936</v>
      </c>
      <c r="I50" s="177"/>
      <c r="J50" s="176">
        <f>VALUE(J12-561.8/100*(J6-J9))</f>
        <v>3376.9797999999914</v>
      </c>
      <c r="K50" s="178"/>
      <c r="L50" s="176">
        <f>VALUE(L12-561.8/100*(L6-L9))</f>
        <v>0</v>
      </c>
      <c r="M50" s="176"/>
      <c r="N50" s="176">
        <f>VALUE(N12-561.8/100*(N6-N9))</f>
        <v>0</v>
      </c>
      <c r="O50" s="177"/>
      <c r="P50" s="176">
        <f>VALUE(P12-561.8/100*(P6-P9))</f>
        <v>0</v>
      </c>
      <c r="Q50" s="178"/>
      <c r="R50" s="176">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16" customWidth="1"/>
    <col min="2" max="2" width="12.77734375" style="116" customWidth="1"/>
    <col min="3" max="3" width="5.77734375" style="116" customWidth="1"/>
    <col min="4" max="4" width="12.77734375" style="116" customWidth="1"/>
    <col min="5" max="5" width="5.77734375" style="116" customWidth="1"/>
    <col min="6" max="6" width="12.77734375" style="116" customWidth="1"/>
    <col min="7" max="7" width="5.77734375" style="116" customWidth="1"/>
    <col min="8" max="8" width="12.77734375" style="116" customWidth="1"/>
    <col min="9" max="9" width="5.77734375" style="116" customWidth="1"/>
    <col min="10" max="10" width="12.77734375" style="116" customWidth="1"/>
    <col min="11" max="11" width="5.77734375" style="116" customWidth="1"/>
    <col min="12" max="12" width="12.77734375" style="116" customWidth="1"/>
    <col min="13" max="13" width="5.77734375" style="116" customWidth="1"/>
    <col min="14" max="14" width="12.77734375" style="116" customWidth="1"/>
    <col min="15" max="15" width="5.77734375" style="116" customWidth="1"/>
    <col min="16" max="16" width="12.77734375" style="116" customWidth="1"/>
    <col min="17" max="17" width="5.77734375" style="116" customWidth="1"/>
    <col min="18" max="18" width="12.77734375" style="116" customWidth="1"/>
    <col min="19" max="254" width="8.77734375" style="116" customWidth="1"/>
    <col min="255" max="16384" width="8.77734375" style="167"/>
  </cols>
  <sheetData>
    <row r="1" spans="1:19" ht="14.55" customHeight="1" x14ac:dyDescent="0.3">
      <c r="A1" s="114"/>
      <c r="B1" s="115"/>
      <c r="C1" s="114"/>
      <c r="D1" s="115"/>
      <c r="E1" s="114"/>
      <c r="F1" s="115"/>
      <c r="G1" s="115"/>
      <c r="H1" s="115"/>
      <c r="I1" s="114"/>
      <c r="J1" s="115"/>
      <c r="K1" s="114"/>
      <c r="L1" s="115"/>
      <c r="M1" s="115"/>
      <c r="N1" s="115"/>
      <c r="O1" s="114"/>
      <c r="P1" s="115"/>
      <c r="Q1" s="114"/>
      <c r="R1" s="115"/>
    </row>
    <row r="2" spans="1:19" ht="23.55" customHeight="1" x14ac:dyDescent="0.4">
      <c r="A2" s="117" t="s">
        <v>63</v>
      </c>
      <c r="B2" s="118"/>
      <c r="C2" s="118"/>
      <c r="D2" s="118"/>
      <c r="E2" s="118"/>
      <c r="F2" s="118"/>
      <c r="G2" s="118"/>
      <c r="H2" s="118"/>
      <c r="I2" s="118"/>
      <c r="J2" s="118"/>
      <c r="K2" s="118"/>
      <c r="L2" s="118"/>
      <c r="M2" s="118"/>
      <c r="N2" s="118"/>
      <c r="O2" s="118"/>
      <c r="P2" s="118"/>
      <c r="Q2" s="118"/>
      <c r="R2" s="118"/>
    </row>
    <row r="3" spans="1:19" ht="14.55" customHeight="1" x14ac:dyDescent="0.3">
      <c r="A3" s="114"/>
      <c r="B3" s="115"/>
      <c r="C3" s="114"/>
      <c r="D3" s="115"/>
      <c r="E3" s="114"/>
      <c r="F3" s="115"/>
      <c r="G3" s="115"/>
      <c r="H3" s="115"/>
      <c r="I3" s="114"/>
      <c r="J3" s="115"/>
      <c r="K3" s="114"/>
      <c r="L3" s="115"/>
      <c r="M3" s="115"/>
      <c r="N3" s="115"/>
      <c r="O3" s="114"/>
      <c r="P3" s="115"/>
      <c r="Q3" s="114"/>
      <c r="R3" s="115"/>
    </row>
    <row r="4" spans="1:19" ht="14.55" customHeight="1" x14ac:dyDescent="0.3">
      <c r="A4" s="114"/>
      <c r="B4" s="119" t="s">
        <v>52</v>
      </c>
      <c r="C4" s="120"/>
      <c r="D4" s="121" t="s">
        <v>53</v>
      </c>
      <c r="E4" s="120"/>
      <c r="F4" s="122" t="s">
        <v>54</v>
      </c>
      <c r="G4" s="122"/>
      <c r="H4" s="119" t="s">
        <v>52</v>
      </c>
      <c r="I4" s="120"/>
      <c r="J4" s="121" t="s">
        <v>53</v>
      </c>
      <c r="K4" s="120"/>
      <c r="L4" s="122" t="s">
        <v>54</v>
      </c>
      <c r="M4" s="122"/>
      <c r="N4" s="119" t="s">
        <v>52</v>
      </c>
      <c r="O4" s="120"/>
      <c r="P4" s="121" t="s">
        <v>53</v>
      </c>
      <c r="Q4" s="120"/>
      <c r="R4" s="122" t="s">
        <v>54</v>
      </c>
    </row>
    <row r="5" spans="1:19" ht="15" customHeight="1" thickBot="1" x14ac:dyDescent="0.35">
      <c r="A5" s="114"/>
      <c r="B5" s="115"/>
      <c r="C5" s="114"/>
      <c r="D5" s="115"/>
      <c r="E5" s="114"/>
      <c r="F5" s="115"/>
      <c r="G5" s="115"/>
      <c r="H5" s="115"/>
      <c r="I5" s="114"/>
      <c r="J5" s="115"/>
      <c r="K5" s="114"/>
      <c r="L5" s="115"/>
      <c r="M5" s="115"/>
      <c r="N5" s="115"/>
      <c r="O5" s="114"/>
      <c r="P5" s="115"/>
      <c r="Q5" s="114"/>
      <c r="R5" s="115"/>
    </row>
    <row r="6" spans="1:19" ht="15" customHeight="1" thickBot="1" x14ac:dyDescent="0.35">
      <c r="A6" s="123" t="s">
        <v>55</v>
      </c>
      <c r="B6" s="124"/>
      <c r="C6" s="125"/>
      <c r="D6" s="126"/>
      <c r="E6" s="127"/>
      <c r="F6" s="128"/>
      <c r="G6" s="129"/>
      <c r="H6" s="124"/>
      <c r="I6" s="125"/>
      <c r="J6" s="126"/>
      <c r="K6" s="127"/>
      <c r="L6" s="128"/>
      <c r="M6" s="129"/>
      <c r="N6" s="124"/>
      <c r="O6" s="125"/>
      <c r="P6" s="126"/>
      <c r="Q6" s="127"/>
      <c r="R6" s="128"/>
    </row>
    <row r="7" spans="1:19" ht="14.55" customHeight="1" x14ac:dyDescent="0.3">
      <c r="A7" s="114"/>
      <c r="B7" s="130"/>
      <c r="C7" s="114"/>
      <c r="D7" s="131"/>
      <c r="E7" s="114"/>
      <c r="F7" s="132"/>
      <c r="G7" s="115"/>
      <c r="H7" s="130"/>
      <c r="I7" s="114"/>
      <c r="J7" s="131"/>
      <c r="K7" s="114"/>
      <c r="L7" s="132"/>
      <c r="M7" s="115"/>
      <c r="N7" s="130"/>
      <c r="O7" s="114"/>
      <c r="P7" s="131"/>
      <c r="Q7" s="114"/>
      <c r="R7" s="132"/>
    </row>
    <row r="8" spans="1:19" ht="15" customHeight="1" thickBot="1" x14ac:dyDescent="0.35">
      <c r="A8" s="114"/>
      <c r="B8" s="133"/>
      <c r="C8" s="114"/>
      <c r="D8" s="134"/>
      <c r="E8" s="114"/>
      <c r="F8" s="135"/>
      <c r="G8" s="115"/>
      <c r="H8" s="133"/>
      <c r="I8" s="114"/>
      <c r="J8" s="134"/>
      <c r="K8" s="114"/>
      <c r="L8" s="135"/>
      <c r="M8" s="115"/>
      <c r="N8" s="133"/>
      <c r="O8" s="114"/>
      <c r="P8" s="134"/>
      <c r="Q8" s="114"/>
      <c r="R8" s="135"/>
    </row>
    <row r="9" spans="1:19" ht="15" customHeight="1" thickBot="1" x14ac:dyDescent="0.35">
      <c r="A9" s="123" t="s">
        <v>56</v>
      </c>
      <c r="B9" s="124"/>
      <c r="C9" s="125"/>
      <c r="D9" s="126"/>
      <c r="E9" s="127"/>
      <c r="F9" s="128"/>
      <c r="G9" s="129"/>
      <c r="H9" s="124"/>
      <c r="I9" s="125"/>
      <c r="J9" s="126"/>
      <c r="K9" s="127"/>
      <c r="L9" s="128"/>
      <c r="M9" s="136"/>
      <c r="N9" s="124"/>
      <c r="O9" s="137"/>
      <c r="P9" s="126"/>
      <c r="Q9" s="138"/>
      <c r="R9" s="126"/>
      <c r="S9" s="139" t="s">
        <v>58</v>
      </c>
    </row>
    <row r="10" spans="1:19" ht="14.55" customHeight="1" x14ac:dyDescent="0.3">
      <c r="A10" s="114"/>
      <c r="B10" s="130"/>
      <c r="C10" s="114"/>
      <c r="D10" s="131"/>
      <c r="E10" s="114"/>
      <c r="F10" s="132"/>
      <c r="G10" s="115"/>
      <c r="H10" s="130"/>
      <c r="I10" s="114"/>
      <c r="J10" s="131"/>
      <c r="K10" s="114"/>
      <c r="L10" s="132"/>
      <c r="M10" s="115"/>
      <c r="N10" s="130"/>
      <c r="O10" s="114"/>
      <c r="P10" s="131"/>
      <c r="Q10" s="114"/>
      <c r="R10" s="132"/>
    </row>
    <row r="11" spans="1:19" ht="15" customHeight="1" thickBot="1" x14ac:dyDescent="0.35">
      <c r="A11" s="114"/>
      <c r="B11" s="133"/>
      <c r="C11" s="114"/>
      <c r="D11" s="134"/>
      <c r="E11" s="114"/>
      <c r="F11" s="135"/>
      <c r="G11" s="115"/>
      <c r="H11" s="133"/>
      <c r="I11" s="114"/>
      <c r="J11" s="134"/>
      <c r="K11" s="114"/>
      <c r="L11" s="135"/>
      <c r="M11" s="115"/>
      <c r="N11" s="133"/>
      <c r="O11" s="114"/>
      <c r="P11" s="134"/>
      <c r="Q11" s="114"/>
      <c r="R11" s="135"/>
    </row>
    <row r="12" spans="1:19" ht="15" customHeight="1" thickBot="1" x14ac:dyDescent="0.35">
      <c r="A12" s="123" t="s">
        <v>57</v>
      </c>
      <c r="B12" s="124"/>
      <c r="C12" s="125"/>
      <c r="D12" s="126"/>
      <c r="E12" s="127"/>
      <c r="F12" s="128"/>
      <c r="G12" s="129"/>
      <c r="H12" s="124"/>
      <c r="I12" s="125"/>
      <c r="J12" s="126"/>
      <c r="K12" s="138"/>
      <c r="L12" s="128"/>
      <c r="M12" s="129"/>
      <c r="N12" s="124"/>
      <c r="O12" s="137"/>
      <c r="P12" s="126"/>
      <c r="Q12" s="138"/>
      <c r="R12" s="128"/>
    </row>
    <row r="13" spans="1:19" ht="14.55" customHeight="1" x14ac:dyDescent="0.3">
      <c r="A13" s="114"/>
      <c r="B13" s="115"/>
      <c r="C13" s="114"/>
      <c r="D13" s="115"/>
      <c r="E13" s="114"/>
      <c r="F13" s="115"/>
      <c r="G13" s="115"/>
      <c r="H13" s="115"/>
      <c r="I13" s="114"/>
      <c r="J13" s="115"/>
      <c r="K13" s="114"/>
      <c r="L13" s="115"/>
      <c r="M13" s="115"/>
      <c r="N13" s="115"/>
      <c r="O13" s="114"/>
      <c r="P13" s="115"/>
      <c r="Q13" s="114"/>
      <c r="R13" s="115"/>
    </row>
    <row r="14" spans="1:19" ht="14.55" customHeight="1" x14ac:dyDescent="0.3">
      <c r="A14" s="114"/>
      <c r="B14" s="115"/>
      <c r="C14" s="114"/>
      <c r="D14" s="115"/>
      <c r="E14" s="114"/>
      <c r="F14" s="115"/>
      <c r="G14" s="115"/>
      <c r="H14" s="115"/>
      <c r="I14" s="114"/>
      <c r="J14" s="115"/>
      <c r="K14" s="114"/>
      <c r="L14" s="115"/>
      <c r="M14" s="115"/>
      <c r="N14" s="115"/>
      <c r="O14" s="114"/>
      <c r="P14" s="115"/>
      <c r="Q14" s="114"/>
      <c r="R14" s="115"/>
    </row>
    <row r="15" spans="1:19" ht="14.55" customHeight="1" x14ac:dyDescent="0.3">
      <c r="A15" s="140" t="s">
        <v>59</v>
      </c>
      <c r="B15" s="141"/>
      <c r="C15" s="114"/>
      <c r="D15" s="115"/>
      <c r="E15" s="114"/>
      <c r="F15" s="115"/>
      <c r="G15" s="115"/>
      <c r="H15" s="141"/>
      <c r="I15" s="114"/>
      <c r="J15" s="115"/>
      <c r="K15" s="114"/>
      <c r="L15" s="115"/>
      <c r="M15" s="115"/>
      <c r="N15" s="141"/>
      <c r="O15" s="114"/>
      <c r="P15" s="115"/>
      <c r="Q15" s="114"/>
      <c r="R15" s="115"/>
    </row>
    <row r="16" spans="1:19" ht="14.55" customHeight="1" x14ac:dyDescent="0.3">
      <c r="A16" s="142">
        <v>0.23599999999999999</v>
      </c>
      <c r="B16" s="143">
        <f>VALUE(23.6/100*(B6-B9)+B9)</f>
        <v>0</v>
      </c>
      <c r="C16" s="144"/>
      <c r="D16" s="143">
        <f>VALUE(23.6/100*(D6-D9)+D9)</f>
        <v>0</v>
      </c>
      <c r="E16" s="143"/>
      <c r="F16" s="143">
        <f>VALUE(23.6/100*(F6-F9)+F9)</f>
        <v>0</v>
      </c>
      <c r="G16" s="143"/>
      <c r="H16" s="143">
        <f>VALUE(23.6/100*(H6-H9)+H9)</f>
        <v>0</v>
      </c>
      <c r="I16" s="144"/>
      <c r="J16" s="143">
        <f>VALUE(23.6/100*(J6-J9)+J9)</f>
        <v>0</v>
      </c>
      <c r="K16" s="143"/>
      <c r="L16" s="145">
        <f>VALUE(23.6/100*(L6-L9)+L9)</f>
        <v>0</v>
      </c>
      <c r="M16" s="143"/>
      <c r="N16" s="143">
        <f>VALUE(23.6/100*(N6-N9)+N9)</f>
        <v>0</v>
      </c>
      <c r="O16" s="144"/>
      <c r="P16" s="143">
        <f>VALUE(23.6/100*(P6-P9)+P9)</f>
        <v>0</v>
      </c>
      <c r="Q16" s="143"/>
      <c r="R16" s="143">
        <f>VALUE(23.6/100*(R6-R9)+R9)</f>
        <v>0</v>
      </c>
    </row>
    <row r="17" spans="1:18" ht="14.55" customHeight="1" x14ac:dyDescent="0.3">
      <c r="A17" s="146">
        <v>0.38200000000000001</v>
      </c>
      <c r="B17" s="147">
        <f>38.2/100*(B6-B9)+B9</f>
        <v>0</v>
      </c>
      <c r="C17" s="148"/>
      <c r="D17" s="149">
        <f>VALUE(38.2/100*(D6-D9)+D9)</f>
        <v>0</v>
      </c>
      <c r="E17" s="147"/>
      <c r="F17" s="147">
        <f>VALUE(38.2/100*(F6-F9)+F9)</f>
        <v>0</v>
      </c>
      <c r="G17" s="147"/>
      <c r="H17" s="147">
        <f>38.2/100*(H6-H9)+H9</f>
        <v>0</v>
      </c>
      <c r="I17" s="148"/>
      <c r="J17" s="147">
        <f>VALUE(38.2/100*(J6-J9)+J9)</f>
        <v>0</v>
      </c>
      <c r="K17" s="147"/>
      <c r="L17" s="149">
        <f>VALUE(38.2/100*(L6-L9)+L9)</f>
        <v>0</v>
      </c>
      <c r="M17" s="147"/>
      <c r="N17" s="147">
        <f>38.2/100*(N6-N9)+N9</f>
        <v>0</v>
      </c>
      <c r="O17" s="148"/>
      <c r="P17" s="147">
        <f>VALUE(38.2/100*(P6-P9)+P9)</f>
        <v>0</v>
      </c>
      <c r="Q17" s="147"/>
      <c r="R17" s="147">
        <f>VALUE(38.2/100*(R6-R9)+R9)</f>
        <v>0</v>
      </c>
    </row>
    <row r="18" spans="1:18" ht="14.55" customHeight="1" x14ac:dyDescent="0.3">
      <c r="A18" s="142">
        <v>0.5</v>
      </c>
      <c r="B18" s="143">
        <f>VALUE(50/100*(B6-B9)+B9)</f>
        <v>0</v>
      </c>
      <c r="C18" s="144"/>
      <c r="D18" s="143">
        <f>VALUE(50/100*(D6-D9)+D9)</f>
        <v>0</v>
      </c>
      <c r="E18" s="143"/>
      <c r="F18" s="143">
        <f>VALUE(50/100*(F6-F9)+F9)</f>
        <v>0</v>
      </c>
      <c r="G18" s="143"/>
      <c r="H18" s="143">
        <f>VALUE(50/100*(H6-H9)+H9)</f>
        <v>0</v>
      </c>
      <c r="I18" s="144"/>
      <c r="J18" s="143">
        <f>VALUE(50/100*(J6-J9)+J9)</f>
        <v>0</v>
      </c>
      <c r="K18" s="143"/>
      <c r="L18" s="143">
        <f>VALUE(50/100*(L6-L9)+L9)</f>
        <v>0</v>
      </c>
      <c r="M18" s="143"/>
      <c r="N18" s="143">
        <f>VALUE(50/100*(N6-N9)+N9)</f>
        <v>0</v>
      </c>
      <c r="O18" s="144"/>
      <c r="P18" s="143">
        <f>VALUE(50/100*(P6-P9)+P9)</f>
        <v>0</v>
      </c>
      <c r="Q18" s="143"/>
      <c r="R18" s="143">
        <f>VALUE(50/100*(R6-R9)+R9)</f>
        <v>0</v>
      </c>
    </row>
    <row r="19" spans="1:18" ht="14.55" customHeight="1" x14ac:dyDescent="0.3">
      <c r="A19" s="142">
        <v>0.61799999999999999</v>
      </c>
      <c r="B19" s="143">
        <f>VALUE(61.8/100*(B6-B9)+B9)</f>
        <v>0</v>
      </c>
      <c r="C19" s="144"/>
      <c r="D19" s="143">
        <f>VALUE(61.8/100*(D6-D9)+D9)</f>
        <v>0</v>
      </c>
      <c r="E19" s="143"/>
      <c r="F19" s="143">
        <f>VALUE(61.8/100*(F6-F9)+F9)</f>
        <v>0</v>
      </c>
      <c r="G19" s="143"/>
      <c r="H19" s="143">
        <f>VALUE(61.8/100*(H6-H9)+H9)</f>
        <v>0</v>
      </c>
      <c r="I19" s="144"/>
      <c r="J19" s="143">
        <f>VALUE(61.8/100*(J6-J9)+J9)</f>
        <v>0</v>
      </c>
      <c r="K19" s="143"/>
      <c r="L19" s="143">
        <f>VALUE(61.8/100*(L6-L9)+L9)</f>
        <v>0</v>
      </c>
      <c r="M19" s="143"/>
      <c r="N19" s="143">
        <f>VALUE(61.8/100*(N6-N9)+N9)</f>
        <v>0</v>
      </c>
      <c r="O19" s="144"/>
      <c r="P19" s="143">
        <f>VALUE(61.8/100*(P6-P9)+P9)</f>
        <v>0</v>
      </c>
      <c r="Q19" s="143"/>
      <c r="R19" s="143">
        <f>VALUE(61.8/100*(R6-R9)+R9)</f>
        <v>0</v>
      </c>
    </row>
    <row r="20" spans="1:18" ht="14.55" customHeight="1" x14ac:dyDescent="0.3">
      <c r="A20" s="150">
        <v>0.70699999999999996</v>
      </c>
      <c r="B20" s="151">
        <f>VALUE(70.7/100*(B6-B9)+B9)</f>
        <v>0</v>
      </c>
      <c r="C20" s="114"/>
      <c r="D20" s="151">
        <f>VALUE(70.7/100*(D6-D9)+D9)</f>
        <v>0</v>
      </c>
      <c r="E20" s="152"/>
      <c r="F20" s="151">
        <f>VALUE(70.7/100*(F6-F9)+F9)</f>
        <v>0</v>
      </c>
      <c r="G20" s="151"/>
      <c r="H20" s="151">
        <f>VALUE(70.7/100*(H6-H9)+H9)</f>
        <v>0</v>
      </c>
      <c r="I20" s="114"/>
      <c r="J20" s="151">
        <f>VALUE(70.7/100*(J6-J9)+J9)</f>
        <v>0</v>
      </c>
      <c r="K20" s="152"/>
      <c r="L20" s="151">
        <f>VALUE(70.7/100*(L6-L9)+L9)</f>
        <v>0</v>
      </c>
      <c r="M20" s="151"/>
      <c r="N20" s="151">
        <f>VALUE(70.7/100*(N6-N9)+N9)</f>
        <v>0</v>
      </c>
      <c r="O20" s="114"/>
      <c r="P20" s="151">
        <f>VALUE(70.7/100*(P6-P9)+P9)</f>
        <v>0</v>
      </c>
      <c r="Q20" s="152"/>
      <c r="R20" s="151">
        <f>VALUE(70.7/100*(R6-R9)+R9)</f>
        <v>0</v>
      </c>
    </row>
    <row r="21" spans="1:18" ht="14.55" customHeight="1" x14ac:dyDescent="0.3">
      <c r="A21" s="142">
        <v>0.78600000000000003</v>
      </c>
      <c r="B21" s="143">
        <f>VALUE(78.6/100*(B6-B9)+B9)</f>
        <v>0</v>
      </c>
      <c r="C21" s="144"/>
      <c r="D21" s="143">
        <f>VALUE(78.6/100*(D6-D9)+D9)</f>
        <v>0</v>
      </c>
      <c r="E21" s="143"/>
      <c r="F21" s="143">
        <f>VALUE(78.6/100*(F6-F9)+F9)</f>
        <v>0</v>
      </c>
      <c r="G21" s="143"/>
      <c r="H21" s="143">
        <f>VALUE(78.6/100*(H6-H9)+H9)</f>
        <v>0</v>
      </c>
      <c r="I21" s="144"/>
      <c r="J21" s="143">
        <f>VALUE(78.6/100*(J6-J9)+J9)</f>
        <v>0</v>
      </c>
      <c r="K21" s="143"/>
      <c r="L21" s="143">
        <f>VALUE(78.6/100*(L6-L9)+L9)</f>
        <v>0</v>
      </c>
      <c r="M21" s="143"/>
      <c r="N21" s="143">
        <f>VALUE(78.6/100*(N6-N9)+N9)</f>
        <v>0</v>
      </c>
      <c r="O21" s="144"/>
      <c r="P21" s="143">
        <f>VALUE(78.6/100*(P6-P9)+P9)</f>
        <v>0</v>
      </c>
      <c r="Q21" s="143"/>
      <c r="R21" s="143">
        <f>VALUE(78.6/100*(R6-R9)+R9)</f>
        <v>0</v>
      </c>
    </row>
    <row r="22" spans="1:18" ht="14.55" customHeight="1" x14ac:dyDescent="0.3">
      <c r="A22" s="150">
        <v>1</v>
      </c>
      <c r="B22" s="151">
        <f>VALUE(100/100*(B6-B9)+B9)</f>
        <v>0</v>
      </c>
      <c r="C22" s="114"/>
      <c r="D22" s="151">
        <f>VALUE(100/100*(D6-D9)+D9)</f>
        <v>0</v>
      </c>
      <c r="E22" s="152"/>
      <c r="F22" s="151">
        <f>VALUE(100/100*(F6-F9)+F9)</f>
        <v>0</v>
      </c>
      <c r="G22" s="151"/>
      <c r="H22" s="151">
        <f>VALUE(100/100*(H6-H9)+H9)</f>
        <v>0</v>
      </c>
      <c r="I22" s="114"/>
      <c r="J22" s="151">
        <f>VALUE(100/100*(J6-J9)+J9)</f>
        <v>0</v>
      </c>
      <c r="K22" s="152"/>
      <c r="L22" s="151">
        <f>VALUE(100/100*(L6-L9)+L9)</f>
        <v>0</v>
      </c>
      <c r="M22" s="151"/>
      <c r="N22" s="151">
        <f>VALUE(100/100*(N6-N9)+N9)</f>
        <v>0</v>
      </c>
      <c r="O22" s="114"/>
      <c r="P22" s="151">
        <f>VALUE(100/100*(P6-P9)+P9)</f>
        <v>0</v>
      </c>
      <c r="Q22" s="152"/>
      <c r="R22" s="151">
        <f>VALUE(100/100*(R6-R9)+R9)</f>
        <v>0</v>
      </c>
    </row>
    <row r="23" spans="1:18" ht="14.55" customHeight="1" x14ac:dyDescent="0.3">
      <c r="A23" s="114"/>
      <c r="B23" s="151"/>
      <c r="C23" s="114"/>
      <c r="D23" s="151"/>
      <c r="E23" s="152"/>
      <c r="F23" s="151"/>
      <c r="G23" s="151"/>
      <c r="H23" s="151"/>
      <c r="I23" s="114"/>
      <c r="J23" s="151"/>
      <c r="K23" s="152"/>
      <c r="L23" s="151"/>
      <c r="M23" s="151"/>
      <c r="N23" s="151"/>
      <c r="O23" s="114"/>
      <c r="P23" s="151"/>
      <c r="Q23" s="152"/>
      <c r="R23" s="151"/>
    </row>
    <row r="24" spans="1:18" ht="14.55" customHeight="1" x14ac:dyDescent="0.3">
      <c r="A24" s="153" t="s">
        <v>60</v>
      </c>
      <c r="B24" s="151"/>
      <c r="C24" s="114"/>
      <c r="D24" s="151"/>
      <c r="E24" s="152"/>
      <c r="F24" s="151"/>
      <c r="G24" s="151"/>
      <c r="H24" s="151"/>
      <c r="I24" s="114"/>
      <c r="J24" s="151"/>
      <c r="K24" s="152"/>
      <c r="L24" s="151"/>
      <c r="M24" s="151"/>
      <c r="N24" s="151"/>
      <c r="O24" s="114"/>
      <c r="P24" s="151"/>
      <c r="Q24" s="152"/>
      <c r="R24" s="151"/>
    </row>
    <row r="25" spans="1:18" ht="14.55" customHeight="1" x14ac:dyDescent="0.3">
      <c r="A25" s="154">
        <v>0.38200000000000001</v>
      </c>
      <c r="B25" s="155">
        <f>VALUE(B12-38.2/100*(B6-B9))</f>
        <v>0</v>
      </c>
      <c r="C25" s="156"/>
      <c r="D25" s="155">
        <f>VALUE(D12-38.2/100*(D6-D9))</f>
        <v>0</v>
      </c>
      <c r="E25" s="155"/>
      <c r="F25" s="155">
        <f>VALUE(F12-38.2/100*(F6-F9))</f>
        <v>0</v>
      </c>
      <c r="G25" s="155"/>
      <c r="H25" s="155">
        <f>VALUE(H12-38.2/100*(H6-H9))</f>
        <v>0</v>
      </c>
      <c r="I25" s="156"/>
      <c r="J25" s="155">
        <f>VALUE(J12-38.2/100*(J6-J9))</f>
        <v>0</v>
      </c>
      <c r="K25" s="155"/>
      <c r="L25" s="157">
        <f>VALUE(L12-38.2/100*(L6-L9))</f>
        <v>0</v>
      </c>
      <c r="M25" s="155"/>
      <c r="N25" s="155">
        <f>VALUE(N12-38.2/100*(N6-N9))</f>
        <v>0</v>
      </c>
      <c r="O25" s="156"/>
      <c r="P25" s="155">
        <f>VALUE(P12-38.2/100*(P6-P9))</f>
        <v>0</v>
      </c>
      <c r="Q25" s="155"/>
      <c r="R25" s="155">
        <f>VALUE(R12-38.2/100*(R6-R9))</f>
        <v>0</v>
      </c>
    </row>
    <row r="26" spans="1:18" ht="14.55" customHeight="1" x14ac:dyDescent="0.3">
      <c r="A26" s="154">
        <v>0.5</v>
      </c>
      <c r="B26" s="155">
        <f>VALUE(B12-50/100*(B6-B9))</f>
        <v>0</v>
      </c>
      <c r="C26" s="156"/>
      <c r="D26" s="155">
        <f>VALUE(D12-50/100*(D6-D9))</f>
        <v>0</v>
      </c>
      <c r="E26" s="155"/>
      <c r="F26" s="155">
        <f>VALUE(F12-50/100*(F6-F9))</f>
        <v>0</v>
      </c>
      <c r="G26" s="155"/>
      <c r="H26" s="155">
        <f>VALUE(H12-50/100*(H6-H9))</f>
        <v>0</v>
      </c>
      <c r="I26" s="156"/>
      <c r="J26" s="155">
        <f>VALUE(J12-50/100*(J6-J9))</f>
        <v>0</v>
      </c>
      <c r="K26" s="155"/>
      <c r="L26" s="155">
        <f>VALUE(L12-50/100*(L6-L9))</f>
        <v>0</v>
      </c>
      <c r="M26" s="155"/>
      <c r="N26" s="155">
        <f>VALUE(N12-50/100*(N6-N9))</f>
        <v>0</v>
      </c>
      <c r="O26" s="156"/>
      <c r="P26" s="155">
        <f>VALUE(P12-50/100*(P6-P9))</f>
        <v>0</v>
      </c>
      <c r="Q26" s="155"/>
      <c r="R26" s="155">
        <f>VALUE(R12-50/100*(R6-R9))</f>
        <v>0</v>
      </c>
    </row>
    <row r="27" spans="1:18" ht="14.55" customHeight="1" x14ac:dyDescent="0.3">
      <c r="A27" s="158">
        <v>0.61799999999999999</v>
      </c>
      <c r="B27" s="159">
        <f>VALUE(B12-61.8/100*(B6-B9))</f>
        <v>0</v>
      </c>
      <c r="C27" s="160"/>
      <c r="D27" s="159">
        <f>VALUE(D12-61.8/100*(D6-D9))</f>
        <v>0</v>
      </c>
      <c r="E27" s="159"/>
      <c r="F27" s="159">
        <f>VALUE(F12-61.8/100*(F6-F9))</f>
        <v>0</v>
      </c>
      <c r="G27" s="159"/>
      <c r="H27" s="159">
        <f>VALUE(H12-61.8/100*(H6-H9))</f>
        <v>0</v>
      </c>
      <c r="I27" s="160"/>
      <c r="J27" s="159">
        <f>VALUE(J12-61.8/100*(J6-J9))</f>
        <v>0</v>
      </c>
      <c r="K27" s="159"/>
      <c r="L27" s="159">
        <f>VALUE(L12-61.8/100*(L6-L9))</f>
        <v>0</v>
      </c>
      <c r="M27" s="159"/>
      <c r="N27" s="159">
        <f>VALUE(N12-61.8/100*(N6-N9))</f>
        <v>0</v>
      </c>
      <c r="O27" s="160"/>
      <c r="P27" s="159">
        <f>VALUE(P12-61.8/100*(P6-P9))</f>
        <v>0</v>
      </c>
      <c r="Q27" s="159"/>
      <c r="R27" s="159">
        <f>VALUE(R12-61.8/100*(R6-R9))</f>
        <v>0</v>
      </c>
    </row>
    <row r="28" spans="1:18" ht="14.55" customHeight="1" x14ac:dyDescent="0.3">
      <c r="A28" s="150">
        <v>0.70699999999999996</v>
      </c>
      <c r="B28" s="151">
        <f>VALUE(B12-70.07/100*(B6-B9))</f>
        <v>0</v>
      </c>
      <c r="C28" s="114"/>
      <c r="D28" s="151">
        <f>VALUE(D12-70.07/100*(D6-D9))</f>
        <v>0</v>
      </c>
      <c r="E28" s="152"/>
      <c r="F28" s="151">
        <f>VALUE(F12-70.07/100*(F6-F9))</f>
        <v>0</v>
      </c>
      <c r="G28" s="151"/>
      <c r="H28" s="151">
        <f>VALUE(H12-70.07/100*(H6-H9))</f>
        <v>0</v>
      </c>
      <c r="I28" s="114"/>
      <c r="J28" s="151">
        <f>VALUE(J12-70.07/100*(J6-J9))</f>
        <v>0</v>
      </c>
      <c r="K28" s="152"/>
      <c r="L28" s="151">
        <f>VALUE(L12-70.07/100*(L6-L9))</f>
        <v>0</v>
      </c>
      <c r="M28" s="151"/>
      <c r="N28" s="151">
        <f>VALUE(N12-70.07/100*(N6-N9))</f>
        <v>0</v>
      </c>
      <c r="O28" s="114"/>
      <c r="P28" s="151">
        <f>VALUE(P12-70.07/100*(P6-P9))</f>
        <v>0</v>
      </c>
      <c r="Q28" s="152"/>
      <c r="R28" s="151">
        <f>VALUE(R12-70.07/100*(R6-R9))</f>
        <v>0</v>
      </c>
    </row>
    <row r="29" spans="1:18" ht="14.55" customHeight="1" x14ac:dyDescent="0.3">
      <c r="A29" s="154">
        <v>1</v>
      </c>
      <c r="B29" s="155">
        <f>VALUE(B12-100/100*(B6-B9))</f>
        <v>0</v>
      </c>
      <c r="C29" s="156"/>
      <c r="D29" s="155">
        <f>VALUE(D12-100/100*(D6-D9))</f>
        <v>0</v>
      </c>
      <c r="E29" s="155"/>
      <c r="F29" s="155">
        <f>VALUE(F12-100/100*(F6-F9))</f>
        <v>0</v>
      </c>
      <c r="G29" s="155"/>
      <c r="H29" s="155">
        <f>VALUE(H12-100/100*(H6-H9))</f>
        <v>0</v>
      </c>
      <c r="I29" s="156"/>
      <c r="J29" s="155">
        <f>VALUE(J12-100/100*(J6-J9))</f>
        <v>0</v>
      </c>
      <c r="K29" s="155"/>
      <c r="L29" s="155">
        <f>VALUE(L12-100/100*(L6-L9))</f>
        <v>0</v>
      </c>
      <c r="M29" s="155"/>
      <c r="N29" s="161">
        <f>VALUE(N12-100/100*(N6-N9))</f>
        <v>0</v>
      </c>
      <c r="O29" s="156"/>
      <c r="P29" s="155">
        <f>VALUE(P12-100/100*(P6-P9))</f>
        <v>0</v>
      </c>
      <c r="Q29" s="155"/>
      <c r="R29" s="155">
        <f>VALUE(R12-100/100*(R6-R9))</f>
        <v>0</v>
      </c>
    </row>
    <row r="30" spans="1:18" ht="14.55" customHeight="1" x14ac:dyDescent="0.3">
      <c r="A30" s="162">
        <v>1.236</v>
      </c>
      <c r="B30" s="163">
        <f>VALUE(B12-123.6/100*(B6-B9))</f>
        <v>0</v>
      </c>
      <c r="C30" s="164"/>
      <c r="D30" s="163">
        <f>VALUE(D12-123.6/100*(D6-D9))</f>
        <v>0</v>
      </c>
      <c r="E30" s="163"/>
      <c r="F30" s="163">
        <f>VALUE(F12-123.6/100*(F6-F9))</f>
        <v>0</v>
      </c>
      <c r="G30" s="163"/>
      <c r="H30" s="163">
        <f>VALUE(H12-123.6/100*(H6-H9))</f>
        <v>0</v>
      </c>
      <c r="I30" s="164"/>
      <c r="J30" s="163">
        <f>VALUE(J12-123.6/100*(J6-J9))</f>
        <v>0</v>
      </c>
      <c r="K30" s="163"/>
      <c r="L30" s="163">
        <f>VALUE(L12-123.6/100*(L6-L9))</f>
        <v>0</v>
      </c>
      <c r="M30" s="163"/>
      <c r="N30" s="165">
        <f>VALUE(N12-123.6/100*(N6-N9))</f>
        <v>0</v>
      </c>
      <c r="O30" s="164"/>
      <c r="P30" s="163">
        <f>VALUE(P12-123.6/100*(P6-P9))</f>
        <v>0</v>
      </c>
      <c r="Q30" s="163"/>
      <c r="R30" s="163">
        <f>VALUE(R12-123.6/100*(R6-R9))</f>
        <v>0</v>
      </c>
    </row>
    <row r="31" spans="1:18" ht="14.55" customHeight="1" x14ac:dyDescent="0.3">
      <c r="A31" s="150">
        <v>1.3819999999999999</v>
      </c>
      <c r="B31" s="151">
        <f>VALUE(B12-138.2/100*(B6-B9))</f>
        <v>0</v>
      </c>
      <c r="C31" s="114"/>
      <c r="D31" s="151">
        <f>VALUE(D12-138.2/100*(D6-D9))</f>
        <v>0</v>
      </c>
      <c r="E31" s="152"/>
      <c r="F31" s="151">
        <f>VALUE(F12-138.2/100*(F6-F9))</f>
        <v>0</v>
      </c>
      <c r="G31" s="151"/>
      <c r="H31" s="151">
        <f>VALUE(H12-138.2/100*(H6-H9))</f>
        <v>0</v>
      </c>
      <c r="I31" s="114"/>
      <c r="J31" s="151">
        <f>VALUE(J12-138.2/100*(J6-J9))</f>
        <v>0</v>
      </c>
      <c r="K31" s="152"/>
      <c r="L31" s="151">
        <f>VALUE(L12-138.2/100*(L6-L9))</f>
        <v>0</v>
      </c>
      <c r="M31" s="151"/>
      <c r="N31" s="151">
        <f>VALUE(N12-138.2/100*(N6-N9))</f>
        <v>0</v>
      </c>
      <c r="O31" s="114"/>
      <c r="P31" s="151">
        <f>VALUE(P12-138.2/100*(P6-P9))</f>
        <v>0</v>
      </c>
      <c r="Q31" s="152"/>
      <c r="R31" s="151">
        <f>VALUE(R12-138.2/100*(R6-R9))</f>
        <v>0</v>
      </c>
    </row>
    <row r="32" spans="1:18" ht="14.55" customHeight="1" x14ac:dyDescent="0.3">
      <c r="A32" s="150">
        <v>1.5</v>
      </c>
      <c r="B32" s="151">
        <f>VALUE(B12-150/100*(B6-B9))</f>
        <v>0</v>
      </c>
      <c r="C32" s="114"/>
      <c r="D32" s="151">
        <f>VALUE(D12-150/100*(D6-D9))</f>
        <v>0</v>
      </c>
      <c r="E32" s="152"/>
      <c r="F32" s="151">
        <f>VALUE(F12-150/100*(F6-F9))</f>
        <v>0</v>
      </c>
      <c r="G32" s="151"/>
      <c r="H32" s="151">
        <f>VALUE(H12-150/100*(H6-H9))</f>
        <v>0</v>
      </c>
      <c r="I32" s="114"/>
      <c r="J32" s="151">
        <f>VALUE(J12-150/100*(J6-J9))</f>
        <v>0</v>
      </c>
      <c r="K32" s="152"/>
      <c r="L32" s="151">
        <f>VALUE(L12-150/100*(L6-L9))</f>
        <v>0</v>
      </c>
      <c r="M32" s="151"/>
      <c r="N32" s="151">
        <f>VALUE(N12-150/100*(N6-N9))</f>
        <v>0</v>
      </c>
      <c r="O32" s="114"/>
      <c r="P32" s="151">
        <f>VALUE(P12-150/100*(P6-P9))</f>
        <v>0</v>
      </c>
      <c r="Q32" s="152"/>
      <c r="R32" s="151">
        <f>VALUE(R12-150/100*(R6-R9))</f>
        <v>0</v>
      </c>
    </row>
    <row r="33" spans="1:18" ht="14.55" customHeight="1" x14ac:dyDescent="0.3">
      <c r="A33" s="158">
        <v>1.6180000000000001</v>
      </c>
      <c r="B33" s="159">
        <f>VALUE(B12-161.8/100*(B6-B9))</f>
        <v>0</v>
      </c>
      <c r="C33" s="160"/>
      <c r="D33" s="159">
        <f>VALUE(D12-161.8/100*(D6-D9))</f>
        <v>0</v>
      </c>
      <c r="E33" s="159"/>
      <c r="F33" s="159">
        <f>VALUE(F12-161.8/100*(F6-F9))</f>
        <v>0</v>
      </c>
      <c r="G33" s="159"/>
      <c r="H33" s="159">
        <f>VALUE(H12-161.8/100*(H6-H9))</f>
        <v>0</v>
      </c>
      <c r="I33" s="160"/>
      <c r="J33" s="159">
        <f>VALUE(J12-161.8/100*(J6-J9))</f>
        <v>0</v>
      </c>
      <c r="K33" s="159"/>
      <c r="L33" s="159">
        <f>VALUE(L12-161.8/100*(L6-L9))</f>
        <v>0</v>
      </c>
      <c r="M33" s="159"/>
      <c r="N33" s="159">
        <f>VALUE(N12-161.8/100*(N6-N9))</f>
        <v>0</v>
      </c>
      <c r="O33" s="160"/>
      <c r="P33" s="166">
        <f>VALUE(P12-161.8/100*(P6-P9))</f>
        <v>0</v>
      </c>
      <c r="Q33" s="159"/>
      <c r="R33" s="159">
        <f>VALUE(R12-161.8/100*(R6-R9))</f>
        <v>0</v>
      </c>
    </row>
    <row r="34" spans="1:18" ht="14.55" customHeight="1" x14ac:dyDescent="0.3">
      <c r="A34" s="150">
        <v>1.7070000000000001</v>
      </c>
      <c r="B34" s="151">
        <f>VALUE(B12-170.07/100*(B6-B9))</f>
        <v>0</v>
      </c>
      <c r="C34" s="114"/>
      <c r="D34" s="151">
        <f>VALUE(D12-170.07/100*(D6-D9))</f>
        <v>0</v>
      </c>
      <c r="E34" s="152"/>
      <c r="F34" s="151">
        <f>VALUE(F12-170.07/100*(F6-F9))</f>
        <v>0</v>
      </c>
      <c r="G34" s="151"/>
      <c r="H34" s="151">
        <f>VALUE(H12-170.07/100*(H6-H9))</f>
        <v>0</v>
      </c>
      <c r="I34" s="114"/>
      <c r="J34" s="151">
        <f>VALUE(J12-170.07/100*(J6-J9))</f>
        <v>0</v>
      </c>
      <c r="K34" s="152"/>
      <c r="L34" s="151">
        <f>VALUE(L12-170.07/100*(L6-L9))</f>
        <v>0</v>
      </c>
      <c r="M34" s="151"/>
      <c r="N34" s="151">
        <f>VALUE(N12-170.07/100*(N6-N9))</f>
        <v>0</v>
      </c>
      <c r="O34" s="114"/>
      <c r="P34" s="151">
        <f>VALUE(P12-170.07/100*(P6-P9))</f>
        <v>0</v>
      </c>
      <c r="Q34" s="152"/>
      <c r="R34" s="151">
        <f>VALUE(R12-170.07/100*(R6-R9))</f>
        <v>0</v>
      </c>
    </row>
    <row r="35" spans="1:18" ht="14.55" customHeight="1" x14ac:dyDescent="0.3">
      <c r="A35" s="154">
        <v>2</v>
      </c>
      <c r="B35" s="155">
        <f>VALUE(B12-200/100*(B6-B9))</f>
        <v>0</v>
      </c>
      <c r="C35" s="156"/>
      <c r="D35" s="155">
        <f>VALUE(D12-200/100*(D6-D9))</f>
        <v>0</v>
      </c>
      <c r="E35" s="155"/>
      <c r="F35" s="155">
        <f>VALUE(F12-200/100*(F6-F9))</f>
        <v>0</v>
      </c>
      <c r="G35" s="155"/>
      <c r="H35" s="155">
        <f>VALUE(H12-200/100*(H6-H9))</f>
        <v>0</v>
      </c>
      <c r="I35" s="156"/>
      <c r="J35" s="155">
        <f>VALUE(J12-200/100*(J6-J9))</f>
        <v>0</v>
      </c>
      <c r="K35" s="155"/>
      <c r="L35" s="155">
        <f>VALUE(L12-200/100*(L6-L9))</f>
        <v>0</v>
      </c>
      <c r="M35" s="155"/>
      <c r="N35" s="155">
        <f>VALUE(N12-200/100*(N6-N9))</f>
        <v>0</v>
      </c>
      <c r="O35" s="156"/>
      <c r="P35" s="155">
        <f>VALUE(P12-200/100*(P6-P9))</f>
        <v>0</v>
      </c>
      <c r="Q35" s="155"/>
      <c r="R35" s="155">
        <f>VALUE(R12-200/100*(R6-R9))</f>
        <v>0</v>
      </c>
    </row>
    <row r="36" spans="1:18" ht="14.55" customHeight="1" x14ac:dyDescent="0.3">
      <c r="A36" s="150">
        <v>2.2360000000000002</v>
      </c>
      <c r="B36" s="151">
        <f>VALUE(B12-223.6/100*(B6-B9))</f>
        <v>0</v>
      </c>
      <c r="C36" s="114"/>
      <c r="D36" s="151">
        <f>VALUE(D12-223.6/100*(D6-D9))</f>
        <v>0</v>
      </c>
      <c r="E36" s="152"/>
      <c r="F36" s="151">
        <f>VALUE(F12-223.6/100*(F6-F9))</f>
        <v>0</v>
      </c>
      <c r="G36" s="151"/>
      <c r="H36" s="151">
        <f>VALUE(H12-223.6/100*(H6-H9))</f>
        <v>0</v>
      </c>
      <c r="I36" s="114"/>
      <c r="J36" s="151">
        <f>VALUE(J12-223.6/100*(J6-J9))</f>
        <v>0</v>
      </c>
      <c r="K36" s="152"/>
      <c r="L36" s="151">
        <f>VALUE(L12-223.6/100*(L6-L9))</f>
        <v>0</v>
      </c>
      <c r="M36" s="151"/>
      <c r="N36" s="151">
        <f>VALUE(N12-223.6/100*(N6-N9))</f>
        <v>0</v>
      </c>
      <c r="O36" s="114"/>
      <c r="P36" s="151">
        <f>VALUE(P12-223.6/100*(P6-P9))</f>
        <v>0</v>
      </c>
      <c r="Q36" s="152"/>
      <c r="R36" s="151">
        <f>VALUE(R12-223.6/100*(R6-R9))</f>
        <v>0</v>
      </c>
    </row>
    <row r="37" spans="1:18" ht="14.55" customHeight="1" x14ac:dyDescent="0.3">
      <c r="A37" s="154">
        <v>2.3820000000000001</v>
      </c>
      <c r="B37" s="155">
        <f>VALUE(B12-238.2/100*(B6-B9))</f>
        <v>0</v>
      </c>
      <c r="C37" s="156"/>
      <c r="D37" s="155">
        <f>VALUE(D12-238.2/100*(D6-D9))</f>
        <v>0</v>
      </c>
      <c r="E37" s="155"/>
      <c r="F37" s="155">
        <f>VALUE(F12-238.2/100*(F6-F9))</f>
        <v>0</v>
      </c>
      <c r="G37" s="155"/>
      <c r="H37" s="155">
        <f>VALUE(H12-238.2/100*(H6-H9))</f>
        <v>0</v>
      </c>
      <c r="I37" s="156"/>
      <c r="J37" s="155">
        <f>VALUE(J12-238.2/100*(J6-J9))</f>
        <v>0</v>
      </c>
      <c r="K37" s="155"/>
      <c r="L37" s="155">
        <f>VALUE(L12-238.2/100*(L6-L9))</f>
        <v>0</v>
      </c>
      <c r="M37" s="155"/>
      <c r="N37" s="155">
        <f>VALUE(N12-238.2/100*(N6-N9))</f>
        <v>0</v>
      </c>
      <c r="O37" s="156"/>
      <c r="P37" s="155">
        <f>VALUE(P12-238.2/100*(P6-P9))</f>
        <v>0</v>
      </c>
      <c r="Q37" s="155"/>
      <c r="R37" s="155">
        <f>VALUE(R12-238.2/100*(R6-R9))</f>
        <v>0</v>
      </c>
    </row>
    <row r="38" spans="1:18" ht="14.55" customHeight="1" x14ac:dyDescent="0.3">
      <c r="A38" s="154">
        <v>2.6179999999999999</v>
      </c>
      <c r="B38" s="155">
        <f>VALUE(B12-261.8/100*(B6-B9))</f>
        <v>0</v>
      </c>
      <c r="C38" s="156"/>
      <c r="D38" s="155">
        <f>VALUE(D12-261.8/100*(D6-D9))</f>
        <v>0</v>
      </c>
      <c r="E38" s="155"/>
      <c r="F38" s="155">
        <f>VALUE(F12-261.8/100*(F6-F9))</f>
        <v>0</v>
      </c>
      <c r="G38" s="155"/>
      <c r="H38" s="155">
        <f>VALUE(H12-261.8/100*(H6-H9))</f>
        <v>0</v>
      </c>
      <c r="I38" s="156"/>
      <c r="J38" s="155">
        <f>VALUE(J12-261.8/100*(J6-J9))</f>
        <v>0</v>
      </c>
      <c r="K38" s="155"/>
      <c r="L38" s="155">
        <f>VALUE(L12-261.8/100*(L6-L9))</f>
        <v>0</v>
      </c>
      <c r="M38" s="155"/>
      <c r="N38" s="155">
        <f>VALUE(N12-261.8/100*(N6-N9))</f>
        <v>0</v>
      </c>
      <c r="O38" s="156"/>
      <c r="P38" s="155">
        <f>VALUE(P12-261.8/100*(P6-P9))</f>
        <v>0</v>
      </c>
      <c r="Q38" s="155"/>
      <c r="R38" s="155">
        <f>VALUE(R12-261.8/100*(R6-R9))</f>
        <v>0</v>
      </c>
    </row>
    <row r="39" spans="1:18" ht="14.55" customHeight="1" x14ac:dyDescent="0.3">
      <c r="A39" s="154">
        <v>3</v>
      </c>
      <c r="B39" s="155">
        <f>VALUE(B12-300/100*(B6-B9))</f>
        <v>0</v>
      </c>
      <c r="C39" s="156"/>
      <c r="D39" s="155">
        <f>VALUE(D12-300/100*(D6-D9))</f>
        <v>0</v>
      </c>
      <c r="E39" s="155"/>
      <c r="F39" s="155">
        <f>VALUE(F12-300/100*(F6-F9))</f>
        <v>0</v>
      </c>
      <c r="G39" s="155"/>
      <c r="H39" s="155">
        <f>VALUE(H12-300/100*(H6-H9))</f>
        <v>0</v>
      </c>
      <c r="I39" s="156"/>
      <c r="J39" s="155">
        <f>VALUE(J12-300/100*(J6-J9))</f>
        <v>0</v>
      </c>
      <c r="K39" s="155"/>
      <c r="L39" s="155">
        <f>VALUE(L12-300/100*(L6-L9))</f>
        <v>0</v>
      </c>
      <c r="M39" s="155"/>
      <c r="N39" s="155">
        <f>VALUE(N12-300/100*(N6-N9))</f>
        <v>0</v>
      </c>
      <c r="O39" s="156"/>
      <c r="P39" s="155">
        <f>VALUE(P12-300/100*(P6-P9))</f>
        <v>0</v>
      </c>
      <c r="Q39" s="155"/>
      <c r="R39" s="155">
        <f>VALUE(R12-300/100*(R6-R9))</f>
        <v>0</v>
      </c>
    </row>
    <row r="40" spans="1:18" ht="14.55" customHeight="1" x14ac:dyDescent="0.3">
      <c r="A40" s="150">
        <v>3.2360000000000002</v>
      </c>
      <c r="B40" s="151">
        <f>VALUE(B12-323.6/100*(B6-B9))</f>
        <v>0</v>
      </c>
      <c r="C40" s="114"/>
      <c r="D40" s="151">
        <f>VALUE(D12-323.6/100*(D6-D9))</f>
        <v>0</v>
      </c>
      <c r="E40" s="152"/>
      <c r="F40" s="151">
        <f>VALUE(F12-323.6/100*(F6-F9))</f>
        <v>0</v>
      </c>
      <c r="G40" s="151"/>
      <c r="H40" s="151">
        <f>VALUE(H12-323.6/100*(H6-H9))</f>
        <v>0</v>
      </c>
      <c r="I40" s="114"/>
      <c r="J40" s="151">
        <f>VALUE(J12-323.6/100*(J6-J9))</f>
        <v>0</v>
      </c>
      <c r="K40" s="152"/>
      <c r="L40" s="151">
        <f>VALUE(L12-323.6/100*(L6-L9))</f>
        <v>0</v>
      </c>
      <c r="M40" s="151"/>
      <c r="N40" s="151">
        <f>VALUE(N12-323.6/100*(N6-N9))</f>
        <v>0</v>
      </c>
      <c r="O40" s="114"/>
      <c r="P40" s="151">
        <f>VALUE(P12-323.6/100*(P6-P9))</f>
        <v>0</v>
      </c>
      <c r="Q40" s="152"/>
      <c r="R40" s="151">
        <f>VALUE(R12-323.6/100*(R6-R9))</f>
        <v>0</v>
      </c>
    </row>
    <row r="41" spans="1:18" ht="14.55" customHeight="1" x14ac:dyDescent="0.3">
      <c r="A41" s="154">
        <v>3.3820000000000001</v>
      </c>
      <c r="B41" s="155">
        <f>VALUE(B12-338.2/100*(B6-B9))</f>
        <v>0</v>
      </c>
      <c r="C41" s="156"/>
      <c r="D41" s="155">
        <f>VALUE(D12-338.2/100*(D6-D9))</f>
        <v>0</v>
      </c>
      <c r="E41" s="155"/>
      <c r="F41" s="155">
        <f>VALUE(F12-338.2/100*(F6-F9))</f>
        <v>0</v>
      </c>
      <c r="G41" s="155"/>
      <c r="H41" s="155">
        <f>VALUE(H12-338.2/100*(H6-H9))</f>
        <v>0</v>
      </c>
      <c r="I41" s="156"/>
      <c r="J41" s="155">
        <f>VALUE(J12-338.2/100*(J6-J9))</f>
        <v>0</v>
      </c>
      <c r="K41" s="155"/>
      <c r="L41" s="155">
        <f>VALUE(L12-338.2/100*(L6-L9))</f>
        <v>0</v>
      </c>
      <c r="M41" s="155"/>
      <c r="N41" s="155">
        <f>VALUE(N12-338.2/100*(N6-N9))</f>
        <v>0</v>
      </c>
      <c r="O41" s="156"/>
      <c r="P41" s="155">
        <f>VALUE(P12-338.2/100*(P6-P9))</f>
        <v>0</v>
      </c>
      <c r="Q41" s="155"/>
      <c r="R41" s="155">
        <f>VALUE(R12-338.2/100*(R6-R9))</f>
        <v>0</v>
      </c>
    </row>
    <row r="42" spans="1:18" ht="14.55" customHeight="1" x14ac:dyDescent="0.3">
      <c r="A42" s="154">
        <v>3.6179999999999999</v>
      </c>
      <c r="B42" s="155">
        <f>VALUE(B12-361.8/100*(B6-B9))</f>
        <v>0</v>
      </c>
      <c r="C42" s="156"/>
      <c r="D42" s="155">
        <f>VALUE(D12-361.8/100*(D6-D9))</f>
        <v>0</v>
      </c>
      <c r="E42" s="155"/>
      <c r="F42" s="155">
        <f>VALUE(F12-361.8/100*(F6-F9))</f>
        <v>0</v>
      </c>
      <c r="G42" s="155"/>
      <c r="H42" s="155">
        <f>VALUE(H12-361.8/100*(H6-H9))</f>
        <v>0</v>
      </c>
      <c r="I42" s="156"/>
      <c r="J42" s="155">
        <f>VALUE(J12-361.8/100*(J6-J9))</f>
        <v>0</v>
      </c>
      <c r="K42" s="155"/>
      <c r="L42" s="155">
        <f>VALUE(L12-361.8/100*(L6-L9))</f>
        <v>0</v>
      </c>
      <c r="M42" s="155"/>
      <c r="N42" s="155">
        <f>VALUE(N12-361.8/100*(N6-N9))</f>
        <v>0</v>
      </c>
      <c r="O42" s="156"/>
      <c r="P42" s="155">
        <f>VALUE(P12-361.8/100*(P6-P9))</f>
        <v>0</v>
      </c>
      <c r="Q42" s="155"/>
      <c r="R42" s="155">
        <f>VALUE(R12-361.8/100*(R6-R9))</f>
        <v>0</v>
      </c>
    </row>
    <row r="43" spans="1:18" ht="14.55" customHeight="1" x14ac:dyDescent="0.3">
      <c r="A43" s="154">
        <v>4</v>
      </c>
      <c r="B43" s="155">
        <f>VALUE(B12-400/100*(B6-B9))</f>
        <v>0</v>
      </c>
      <c r="C43" s="156"/>
      <c r="D43" s="155">
        <f>VALUE(D12-400/100*(D6-D9))</f>
        <v>0</v>
      </c>
      <c r="E43" s="155"/>
      <c r="F43" s="155">
        <f>VALUE(F12-400/100*(F6-F9))</f>
        <v>0</v>
      </c>
      <c r="G43" s="155"/>
      <c r="H43" s="155">
        <f>VALUE(H12-400/100*(H6-H9))</f>
        <v>0</v>
      </c>
      <c r="I43" s="156"/>
      <c r="J43" s="155">
        <f>VALUE(J12-400/100*(J6-J9))</f>
        <v>0</v>
      </c>
      <c r="K43" s="155"/>
      <c r="L43" s="155">
        <f>VALUE(L12-400/100*(L6-L9))</f>
        <v>0</v>
      </c>
      <c r="M43" s="155"/>
      <c r="N43" s="155">
        <f>VALUE(N12-400/100*(N6-N9))</f>
        <v>0</v>
      </c>
      <c r="O43" s="156"/>
      <c r="P43" s="155">
        <f>VALUE(P12-400/100*(P6-P9))</f>
        <v>0</v>
      </c>
      <c r="Q43" s="155"/>
      <c r="R43" s="155">
        <f>VALUE(R12-400/100*(R6-R9))</f>
        <v>0</v>
      </c>
    </row>
    <row r="44" spans="1:18" ht="14.55" customHeight="1" x14ac:dyDescent="0.3">
      <c r="A44" s="150">
        <v>4.2359999999999998</v>
      </c>
      <c r="B44" s="151">
        <f>VALUE(B12-423.6/100*(B6-B9))</f>
        <v>0</v>
      </c>
      <c r="C44" s="114"/>
      <c r="D44" s="151">
        <f>VALUE(D12-423.6/100*(D6-D9))</f>
        <v>0</v>
      </c>
      <c r="E44" s="152"/>
      <c r="F44" s="151">
        <f>VALUE(F12-423.6/100*(F6-F9))</f>
        <v>0</v>
      </c>
      <c r="G44" s="151"/>
      <c r="H44" s="151">
        <f>VALUE(H12-423.6/100*(H6-H9))</f>
        <v>0</v>
      </c>
      <c r="I44" s="114"/>
      <c r="J44" s="151">
        <f>VALUE(J12-423.6/100*(J6-J9))</f>
        <v>0</v>
      </c>
      <c r="K44" s="152"/>
      <c r="L44" s="151">
        <f>VALUE(L12-423.6/100*(L6-L9))</f>
        <v>0</v>
      </c>
      <c r="M44" s="151"/>
      <c r="N44" s="151">
        <f>VALUE(N12-423.6/100*(N6-N9))</f>
        <v>0</v>
      </c>
      <c r="O44" s="114"/>
      <c r="P44" s="151">
        <f>VALUE(P12-423.6/100*(P6-P9))</f>
        <v>0</v>
      </c>
      <c r="Q44" s="152"/>
      <c r="R44" s="151">
        <f>VALUE(R12-423.6/100*(R6-R9))</f>
        <v>0</v>
      </c>
    </row>
    <row r="45" spans="1:18" ht="14.55" customHeight="1" x14ac:dyDescent="0.3">
      <c r="A45" s="150">
        <v>4.3819999999999997</v>
      </c>
      <c r="B45" s="151">
        <f>VALUE(B12-438.2/100*(B6-B9))</f>
        <v>0</v>
      </c>
      <c r="C45" s="114"/>
      <c r="D45" s="151">
        <f>VALUE(D12-438.2/100*(D6-D9))</f>
        <v>0</v>
      </c>
      <c r="E45" s="152"/>
      <c r="F45" s="151">
        <f>VALUE(F12-438.2/100*(F6-F9))</f>
        <v>0</v>
      </c>
      <c r="G45" s="151"/>
      <c r="H45" s="151">
        <f>VALUE(H12-438.2/100*(H6-H9))</f>
        <v>0</v>
      </c>
      <c r="I45" s="114"/>
      <c r="J45" s="151">
        <f>VALUE(J12-438.2/100*(J6-J9))</f>
        <v>0</v>
      </c>
      <c r="K45" s="152"/>
      <c r="L45" s="151">
        <f>VALUE(L12-438.2/100*(L6-L9))</f>
        <v>0</v>
      </c>
      <c r="M45" s="151"/>
      <c r="N45" s="151">
        <f>VALUE(N12-438.2/100*(N6-N9))</f>
        <v>0</v>
      </c>
      <c r="O45" s="114"/>
      <c r="P45" s="151">
        <f>VALUE(P12-438.2/100*(P6-P9))</f>
        <v>0</v>
      </c>
      <c r="Q45" s="152"/>
      <c r="R45" s="151">
        <f>VALUE(R12-438.2/100*(R6-R9))</f>
        <v>0</v>
      </c>
    </row>
    <row r="46" spans="1:18" ht="14.55" customHeight="1" x14ac:dyDescent="0.3">
      <c r="A46" s="150">
        <v>4.6180000000000003</v>
      </c>
      <c r="B46" s="151">
        <f>VALUE(B12-461.8/100*(B6-B9))</f>
        <v>0</v>
      </c>
      <c r="C46" s="114"/>
      <c r="D46" s="151">
        <f>VALUE(D12-461.8/100*(D6-D9))</f>
        <v>0</v>
      </c>
      <c r="E46" s="152"/>
      <c r="F46" s="151">
        <f>VALUE(F12-461.8/100*(F6-F9))</f>
        <v>0</v>
      </c>
      <c r="G46" s="151"/>
      <c r="H46" s="151">
        <f>VALUE(H12-461.8/100*(H6-H9))</f>
        <v>0</v>
      </c>
      <c r="I46" s="114"/>
      <c r="J46" s="151">
        <f>VALUE(J12-461.8/100*(J6-J9))</f>
        <v>0</v>
      </c>
      <c r="K46" s="152"/>
      <c r="L46" s="151">
        <f>VALUE(L12-461.8/100*(L6-L9))</f>
        <v>0</v>
      </c>
      <c r="M46" s="151"/>
      <c r="N46" s="151">
        <f>VALUE(N12-461.8/100*(N6-N9))</f>
        <v>0</v>
      </c>
      <c r="O46" s="114"/>
      <c r="P46" s="151">
        <f>VALUE(P12-461.8/100*(P6-P9))</f>
        <v>0</v>
      </c>
      <c r="Q46" s="152"/>
      <c r="R46" s="151">
        <f>VALUE(R12-461.8/100*(R6-R9))</f>
        <v>0</v>
      </c>
    </row>
    <row r="47" spans="1:18" ht="14.55" customHeight="1" x14ac:dyDescent="0.3">
      <c r="A47" s="150">
        <v>5</v>
      </c>
      <c r="B47" s="151">
        <f>VALUE(B12-500/100*(B6-B9))</f>
        <v>0</v>
      </c>
      <c r="C47" s="114"/>
      <c r="D47" s="151">
        <f>VALUE(D12-500/100*(D6-D9))</f>
        <v>0</v>
      </c>
      <c r="E47" s="152"/>
      <c r="F47" s="151">
        <f>VALUE(F12-500/100*(F6-F9))</f>
        <v>0</v>
      </c>
      <c r="G47" s="151"/>
      <c r="H47" s="151">
        <f>VALUE(H12-500/100*(H6-H9))</f>
        <v>0</v>
      </c>
      <c r="I47" s="114"/>
      <c r="J47" s="151">
        <f>VALUE(J12-500/100*(J6-J9))</f>
        <v>0</v>
      </c>
      <c r="K47" s="152"/>
      <c r="L47" s="151">
        <f>VALUE(L12-500/100*(L6-L9))</f>
        <v>0</v>
      </c>
      <c r="M47" s="151"/>
      <c r="N47" s="151">
        <f>VALUE(N12-500/100*(N6-N9))</f>
        <v>0</v>
      </c>
      <c r="O47" s="114"/>
      <c r="P47" s="151">
        <f>VALUE(P12-500/100*(P6-P9))</f>
        <v>0</v>
      </c>
      <c r="Q47" s="152"/>
      <c r="R47" s="151">
        <f>VALUE(R12-500/100*(R6-R9))</f>
        <v>0</v>
      </c>
    </row>
    <row r="48" spans="1:18" ht="14.55" customHeight="1" x14ac:dyDescent="0.3">
      <c r="A48" s="150">
        <v>5.2359999999999998</v>
      </c>
      <c r="B48" s="151">
        <f>VALUE(B12-523.6/100*(B6-B9))</f>
        <v>0</v>
      </c>
      <c r="C48" s="114"/>
      <c r="D48" s="151">
        <f>VALUE(D12-523.6/100*(D6-D9))</f>
        <v>0</v>
      </c>
      <c r="E48" s="152"/>
      <c r="F48" s="151">
        <f>VALUE(F12-523.6/100*(F6-F9))</f>
        <v>0</v>
      </c>
      <c r="G48" s="151"/>
      <c r="H48" s="151">
        <f>VALUE(H12-523.6/100*(H6-H9))</f>
        <v>0</v>
      </c>
      <c r="I48" s="114"/>
      <c r="J48" s="151">
        <f>VALUE(J12-523.6/100*(J6-J9))</f>
        <v>0</v>
      </c>
      <c r="K48" s="152"/>
      <c r="L48" s="151">
        <f>VALUE(L12-523.6/100*(L6-L9))</f>
        <v>0</v>
      </c>
      <c r="M48" s="151"/>
      <c r="N48" s="151">
        <f>VALUE(N12-523.6/100*(N6-N9))</f>
        <v>0</v>
      </c>
      <c r="O48" s="114"/>
      <c r="P48" s="151">
        <f>VALUE(P12-523.6/100*(P6-P9))</f>
        <v>0</v>
      </c>
      <c r="Q48" s="152"/>
      <c r="R48" s="151">
        <f>VALUE(R12-523.6/100*(R6-R9))</f>
        <v>0</v>
      </c>
    </row>
    <row r="49" spans="1:18" ht="14.55" customHeight="1" x14ac:dyDescent="0.3">
      <c r="A49" s="150">
        <v>5.3819999999999997</v>
      </c>
      <c r="B49" s="151">
        <f>VALUE(B12-538.2/100*(B6-B9))</f>
        <v>0</v>
      </c>
      <c r="C49" s="114"/>
      <c r="D49" s="151">
        <f>VALUE(D12-538.2/100*(D6-D9))</f>
        <v>0</v>
      </c>
      <c r="E49" s="152"/>
      <c r="F49" s="151">
        <f>VALUE(F12-538.2/100*(F6-F9))</f>
        <v>0</v>
      </c>
      <c r="G49" s="151"/>
      <c r="H49" s="151">
        <f>VALUE(H12-538.2/100*(H6-H9))</f>
        <v>0</v>
      </c>
      <c r="I49" s="114"/>
      <c r="J49" s="151">
        <f>VALUE(J12-538.2/100*(J6-J9))</f>
        <v>0</v>
      </c>
      <c r="K49" s="152"/>
      <c r="L49" s="151">
        <f>VALUE(L12-538.2/100*(L6-L9))</f>
        <v>0</v>
      </c>
      <c r="M49" s="151"/>
      <c r="N49" s="151">
        <f>VALUE(N12-538.2/100*(N6-N9))</f>
        <v>0</v>
      </c>
      <c r="O49" s="114"/>
      <c r="P49" s="151">
        <f>VALUE(P12-538.2/100*(P6-P9))</f>
        <v>0</v>
      </c>
      <c r="Q49" s="152"/>
      <c r="R49" s="151">
        <f>VALUE(R12-538.2/100*(R6-R9))</f>
        <v>0</v>
      </c>
    </row>
    <row r="50" spans="1:18" ht="14.55" customHeight="1" x14ac:dyDescent="0.3">
      <c r="A50" s="150">
        <v>5.6180000000000003</v>
      </c>
      <c r="B50" s="151">
        <f>VALUE(B12-561.8/100*(B6-B9))</f>
        <v>0</v>
      </c>
      <c r="C50" s="114"/>
      <c r="D50" s="151">
        <f>VALUE(D12-561.8/100*(D6-D9))</f>
        <v>0</v>
      </c>
      <c r="E50" s="152"/>
      <c r="F50" s="151">
        <f>VALUE(F12-561.8/100*(F6-F9))</f>
        <v>0</v>
      </c>
      <c r="G50" s="151"/>
      <c r="H50" s="151">
        <f>VALUE(H12-561.8/100*(H6-H9))</f>
        <v>0</v>
      </c>
      <c r="I50" s="114"/>
      <c r="J50" s="151">
        <f>VALUE(J12-561.8/100*(J6-J9))</f>
        <v>0</v>
      </c>
      <c r="K50" s="152"/>
      <c r="L50" s="151">
        <f>VALUE(L12-561.8/100*(L6-L9))</f>
        <v>0</v>
      </c>
      <c r="M50" s="151"/>
      <c r="N50" s="151">
        <f>VALUE(N12-561.8/100*(N6-N9))</f>
        <v>0</v>
      </c>
      <c r="O50" s="114"/>
      <c r="P50" s="151">
        <f>VALUE(P12-561.8/100*(P6-P9))</f>
        <v>0</v>
      </c>
      <c r="Q50" s="152"/>
      <c r="R50" s="151">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3"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75"/>
  <sheetViews>
    <sheetView showGridLines="0" topLeftCell="BG1" zoomScaleNormal="100" workbookViewId="0">
      <selection activeCell="BT3" sqref="BT3"/>
    </sheetView>
  </sheetViews>
  <sheetFormatPr defaultColWidth="8.77734375" defaultRowHeight="14.55" customHeight="1" x14ac:dyDescent="0.3"/>
  <cols>
    <col min="1" max="4" width="8.77734375" style="33" customWidth="1"/>
    <col min="5" max="49" width="10.77734375" style="33" customWidth="1"/>
    <col min="50" max="74" width="10.77734375" style="91" customWidth="1"/>
    <col min="75" max="281" width="8.77734375" style="33" customWidth="1"/>
  </cols>
  <sheetData>
    <row r="1" spans="1:74" ht="14.55" customHeight="1" x14ac:dyDescent="0.3">
      <c r="A1" s="214"/>
      <c r="B1" s="215"/>
      <c r="C1" s="215"/>
      <c r="D1" s="215"/>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row>
    <row r="2" spans="1:74"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row>
    <row r="3" spans="1:74"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row>
    <row r="4" spans="1:74"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row>
    <row r="5" spans="1:74" ht="14.55" customHeight="1" x14ac:dyDescent="0.3">
      <c r="A5" s="212" t="s">
        <v>5</v>
      </c>
      <c r="B5" s="213"/>
      <c r="C5" s="213"/>
      <c r="D5" s="213"/>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row>
    <row r="6" spans="1:74"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c r="BS6" s="15">
        <f>BS10+BS50</f>
        <v>11227.133333333337</v>
      </c>
      <c r="BT6" s="15">
        <f>BT10+BT50</f>
        <v>11140.7</v>
      </c>
      <c r="BU6" s="15">
        <f>BU10+BU50</f>
        <v>11151.083333333336</v>
      </c>
      <c r="BV6" s="15">
        <f>BV10+BV50</f>
        <v>11093.333333333332</v>
      </c>
    </row>
    <row r="7" spans="1:74"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c r="BS7" s="16">
        <f>(BS6+BS8)/2</f>
        <v>11169.075000000003</v>
      </c>
      <c r="BT7" s="16">
        <f>(BT6+BT8)/2</f>
        <v>11121.1</v>
      </c>
      <c r="BU7" s="16">
        <f>(BU6+BU8)/2</f>
        <v>11135.575000000001</v>
      </c>
      <c r="BV7" s="16">
        <f>(BV6+BV8)/2</f>
        <v>11082.25</v>
      </c>
    </row>
    <row r="8" spans="1:74"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c r="BS8" s="17">
        <f>BS14+BS50</f>
        <v>11111.016666666668</v>
      </c>
      <c r="BT8" s="17">
        <f>BT14+BT50</f>
        <v>11101.5</v>
      </c>
      <c r="BU8" s="17">
        <f>BU14+BU50</f>
        <v>11120.066666666668</v>
      </c>
      <c r="BV8" s="17">
        <f>BV14+BV50</f>
        <v>11071.166666666666</v>
      </c>
    </row>
    <row r="9" spans="1:74"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c r="BS9" s="16">
        <f>(BS8+BS10)/2</f>
        <v>11080.125000000004</v>
      </c>
      <c r="BT9" s="16">
        <f>(BT8+BT10)/2</f>
        <v>11089.375</v>
      </c>
      <c r="BU9" s="16">
        <f>(BU8+BU10)/2</f>
        <v>11104.600000000002</v>
      </c>
      <c r="BV9" s="16">
        <f>(BV8+BV10)/2</f>
        <v>11062.224999999999</v>
      </c>
    </row>
    <row r="10" spans="1:74"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c r="BS10" s="18">
        <f>(2*BS14)-BS3</f>
        <v>11049.233333333337</v>
      </c>
      <c r="BT10" s="18">
        <f>(2*BT14)-BT3</f>
        <v>11077.250000000002</v>
      </c>
      <c r="BU10" s="18">
        <f>(2*BU14)-BU3</f>
        <v>11089.133333333337</v>
      </c>
      <c r="BV10" s="18">
        <f>(2*BV14)-BV3</f>
        <v>11053.283333333333</v>
      </c>
    </row>
    <row r="11" spans="1:74"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c r="BS11" s="16">
        <f>(BS10+BS14)/2</f>
        <v>10991.175000000003</v>
      </c>
      <c r="BT11" s="16">
        <f>(BT10+BT14)/2</f>
        <v>11057.650000000001</v>
      </c>
      <c r="BU11" s="16">
        <f>(BU10+BU14)/2</f>
        <v>11073.625000000004</v>
      </c>
      <c r="BV11" s="16">
        <f>(BV10+BV14)/2</f>
        <v>11042.2</v>
      </c>
    </row>
    <row r="12" spans="1:74"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row>
    <row r="13" spans="1:74"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c r="BS13" s="20">
        <f>BS14+BS57/2</f>
        <v>10960.283333333336</v>
      </c>
      <c r="BT13" s="20">
        <f>BT14+BT57/2</f>
        <v>11045.525000000001</v>
      </c>
      <c r="BU13" s="20">
        <f>BU14+BU57/2</f>
        <v>11058.158333333336</v>
      </c>
      <c r="BV13" s="20">
        <f>BV14+BV57/2</f>
        <v>11033.258333333333</v>
      </c>
    </row>
    <row r="14" spans="1:74"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c r="BS14" s="11">
        <f>(BS2+BS3+BS4)/3</f>
        <v>10933.116666666669</v>
      </c>
      <c r="BT14" s="11">
        <f>(BT2+BT3+BT4)/3</f>
        <v>11038.050000000001</v>
      </c>
      <c r="BU14" s="11">
        <f>(BU2+BU3+BU4)/3</f>
        <v>11058.116666666669</v>
      </c>
      <c r="BV14" s="11">
        <f>(BV2+BV3+BV4)/3</f>
        <v>11031.116666666667</v>
      </c>
    </row>
    <row r="15" spans="1:74"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c r="BS15" s="21">
        <f>BS14-BS57/2</f>
        <v>10905.95</v>
      </c>
      <c r="BT15" s="21">
        <f>BT14-BT57/2</f>
        <v>11030.575000000001</v>
      </c>
      <c r="BU15" s="21">
        <f>BU14-BU57/2</f>
        <v>11058.075000000001</v>
      </c>
      <c r="BV15" s="21">
        <f>BV14-BV57/2</f>
        <v>11028.975</v>
      </c>
    </row>
    <row r="16" spans="1:74"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row>
    <row r="17" spans="1:74"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c r="BS17" s="16">
        <f>(BS14+BS18)/2</f>
        <v>10902.225000000002</v>
      </c>
      <c r="BT17" s="16">
        <f>(BT14+BT18)/2</f>
        <v>11025.925000000003</v>
      </c>
      <c r="BU17" s="16">
        <f>(BU14+BU18)/2</f>
        <v>11042.650000000003</v>
      </c>
      <c r="BV17" s="16">
        <f>(BV14+BV18)/2</f>
        <v>11022.174999999999</v>
      </c>
    </row>
    <row r="18" spans="1:74"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c r="BS18" s="22">
        <f>2*BS14-BS2</f>
        <v>10871.333333333338</v>
      </c>
      <c r="BT18" s="22">
        <f>2*BT14-BT2</f>
        <v>11013.800000000003</v>
      </c>
      <c r="BU18" s="22">
        <f>2*BU14-BU2</f>
        <v>11027.183333333338</v>
      </c>
      <c r="BV18" s="22">
        <f>2*BV14-BV2</f>
        <v>11013.233333333334</v>
      </c>
    </row>
    <row r="19" spans="1:74"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c r="BS19" s="16">
        <f>(BS18+BS20)/2</f>
        <v>10813.275000000003</v>
      </c>
      <c r="BT19" s="16">
        <f>(BT18+BT20)/2</f>
        <v>10994.200000000003</v>
      </c>
      <c r="BU19" s="16">
        <f>(BU18+BU20)/2</f>
        <v>11011.675000000003</v>
      </c>
      <c r="BV19" s="16">
        <f>(BV18+BV20)/2</f>
        <v>11002.150000000001</v>
      </c>
    </row>
    <row r="20" spans="1:74"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c r="BS20" s="23">
        <f>BS14-BS50</f>
        <v>10755.216666666669</v>
      </c>
      <c r="BT20" s="23">
        <f>BT14-BT50</f>
        <v>10974.600000000002</v>
      </c>
      <c r="BU20" s="23">
        <f>BU14-BU50</f>
        <v>10996.16666666667</v>
      </c>
      <c r="BV20" s="23">
        <f>BV14-BV50</f>
        <v>10991.066666666668</v>
      </c>
    </row>
    <row r="21" spans="1:74"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c r="BS21" s="16">
        <f>(BS20+BS22)/2</f>
        <v>10724.325000000004</v>
      </c>
      <c r="BT21" s="16">
        <f>(BT20+BT22)/2</f>
        <v>10962.475000000002</v>
      </c>
      <c r="BU21" s="16">
        <f>(BU20+BU22)/2</f>
        <v>10980.700000000004</v>
      </c>
      <c r="BV21" s="16">
        <f>(BV20+BV22)/2</f>
        <v>10982.125</v>
      </c>
    </row>
    <row r="22" spans="1:74"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c r="BS22" s="24">
        <f>BS18-BS50</f>
        <v>10693.433333333338</v>
      </c>
      <c r="BT22" s="24">
        <f>BT18-BT50</f>
        <v>10950.350000000004</v>
      </c>
      <c r="BU22" s="24">
        <f>BU18-BU50</f>
        <v>10965.233333333339</v>
      </c>
      <c r="BV22" s="24">
        <f>BV18-BV50</f>
        <v>10973.183333333334</v>
      </c>
    </row>
    <row r="23" spans="1:74" ht="14.55" customHeight="1" x14ac:dyDescent="0.3">
      <c r="A23" s="212" t="s">
        <v>21</v>
      </c>
      <c r="B23" s="213"/>
      <c r="C23" s="213"/>
      <c r="D23" s="213"/>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row>
    <row r="24" spans="1:74"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c r="BS24" s="17">
        <f>(BS2/BS3)*BS4</f>
        <v>11168.153277711011</v>
      </c>
      <c r="BT24" s="17">
        <f>(BT2/BT3)*BT4</f>
        <v>11116.76237970333</v>
      </c>
      <c r="BU24" s="17">
        <f>(BU2/BU3)*BU4</f>
        <v>11120.324719101123</v>
      </c>
      <c r="BV24" s="17">
        <f>(BV2/BV3)*BV4</f>
        <v>11075.546223754307</v>
      </c>
    </row>
    <row r="25" spans="1:74"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c r="BS25" s="16">
        <f>BS26+1.168*(BS26-BS27)</f>
        <v>11142.436479999998</v>
      </c>
      <c r="BT25" s="16">
        <f>BT26+1.168*(BT26-BT27)</f>
        <v>11108.277639999998</v>
      </c>
      <c r="BU25" s="16">
        <f>BU26+1.168*(BU26-BU27)</f>
        <v>11112.170840000002</v>
      </c>
      <c r="BV25" s="16">
        <f>BV26+1.168*(BV26-BV27)</f>
        <v>11070.29156</v>
      </c>
    </row>
    <row r="26" spans="1:74"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c r="BS26" s="18">
        <f>BS4+BS51/2</f>
        <v>11085.295</v>
      </c>
      <c r="BT26" s="18">
        <f>BT4+BT51/2</f>
        <v>11087.897499999999</v>
      </c>
      <c r="BU26" s="18">
        <f>BU4+BU51/2</f>
        <v>11092.272500000001</v>
      </c>
      <c r="BV26" s="18">
        <f>BV4+BV51/2</f>
        <v>11057.4275</v>
      </c>
    </row>
    <row r="27" spans="1:74"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c r="BS27" s="7">
        <f>BS4+BS51/4</f>
        <v>11036.372500000001</v>
      </c>
      <c r="BT27" s="7">
        <f>BT4+BT51/4</f>
        <v>11070.44875</v>
      </c>
      <c r="BU27" s="7">
        <f>BU4+BU51/4</f>
        <v>11075.23625</v>
      </c>
      <c r="BV27" s="7">
        <f>BV4+BV51/4</f>
        <v>11046.41375</v>
      </c>
    </row>
    <row r="28" spans="1:74"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c r="BS28" s="16">
        <f>BS4+BS51/6</f>
        <v>11020.065000000001</v>
      </c>
      <c r="BT28" s="16">
        <f>BT4+BT51/6</f>
        <v>11064.6325</v>
      </c>
      <c r="BU28" s="16">
        <f>BU4+BU51/6</f>
        <v>11069.557500000001</v>
      </c>
      <c r="BV28" s="16">
        <f>BV4+BV51/6</f>
        <v>11042.7425</v>
      </c>
    </row>
    <row r="29" spans="1:74"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c r="BS29" s="16">
        <f>BS4+BS51/12</f>
        <v>11003.757500000002</v>
      </c>
      <c r="BT29" s="16">
        <f>BT4+BT51/12</f>
        <v>11058.81625</v>
      </c>
      <c r="BU29" s="16">
        <f>BU4+BU51/12</f>
        <v>11063.87875</v>
      </c>
      <c r="BV29" s="16">
        <f>BV4+BV51/12</f>
        <v>11039.071249999999</v>
      </c>
    </row>
    <row r="30" spans="1:74"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c r="BS30" s="11">
        <f>BS4</f>
        <v>10987.45</v>
      </c>
      <c r="BT30" s="11">
        <f>BT4</f>
        <v>11053</v>
      </c>
      <c r="BU30" s="11">
        <f>BU4</f>
        <v>11058.2</v>
      </c>
      <c r="BV30" s="11">
        <f>BV4</f>
        <v>11035.4</v>
      </c>
    </row>
    <row r="31" spans="1:74"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c r="BS31" s="16">
        <f>BS4-BS51/12</f>
        <v>10971.1425</v>
      </c>
      <c r="BT31" s="16">
        <f>BT4-BT51/12</f>
        <v>11047.18375</v>
      </c>
      <c r="BU31" s="16">
        <f>BU4-BU51/12</f>
        <v>11052.521250000002</v>
      </c>
      <c r="BV31" s="16">
        <f>BV4-BV51/12</f>
        <v>11031.72875</v>
      </c>
    </row>
    <row r="32" spans="1:74"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c r="BS32" s="16">
        <f>BS4-BS51/6</f>
        <v>10954.835000000001</v>
      </c>
      <c r="BT32" s="16">
        <f>BT4-BT51/6</f>
        <v>11041.3675</v>
      </c>
      <c r="BU32" s="16">
        <f>BU4-BU51/6</f>
        <v>11046.842500000001</v>
      </c>
      <c r="BV32" s="16">
        <f>BV4-BV51/6</f>
        <v>11028.057499999999</v>
      </c>
    </row>
    <row r="33" spans="1:74"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c r="BS33" s="10">
        <f>BS4-BS51/4</f>
        <v>10938.5275</v>
      </c>
      <c r="BT33" s="10">
        <f>BT4-BT51/4</f>
        <v>11035.55125</v>
      </c>
      <c r="BU33" s="10">
        <f>BU4-BU51/4</f>
        <v>11041.163750000002</v>
      </c>
      <c r="BV33" s="10">
        <f>BV4-BV51/4</f>
        <v>11024.38625</v>
      </c>
    </row>
    <row r="34" spans="1:74"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c r="BS34" s="22">
        <f>BS4-BS51/2</f>
        <v>10889.605000000001</v>
      </c>
      <c r="BT34" s="22">
        <f>BT4-BT51/2</f>
        <v>11018.102500000001</v>
      </c>
      <c r="BU34" s="22">
        <f>BU4-BU51/2</f>
        <v>11024.127500000001</v>
      </c>
      <c r="BV34" s="22">
        <f>BV4-BV51/2</f>
        <v>11013.372499999999</v>
      </c>
    </row>
    <row r="35" spans="1:74"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c r="BS35" s="16">
        <f>BS34-1.168*(BS33-BS34)</f>
        <v>10832.463520000003</v>
      </c>
      <c r="BT35" s="16">
        <f>BT34-1.168*(BT33-BT34)</f>
        <v>10997.722360000002</v>
      </c>
      <c r="BU35" s="16">
        <f>BU34-1.168*(BU33-BU34)</f>
        <v>11004.229159999999</v>
      </c>
      <c r="BV35" s="16">
        <f>BV34-1.168*(BV33-BV34)</f>
        <v>11000.50844</v>
      </c>
    </row>
    <row r="36" spans="1:74"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c r="BS36" s="23">
        <f>BS4-(BS24-BS4)</f>
        <v>10806.74672228899</v>
      </c>
      <c r="BT36" s="23">
        <f>BT4-(BT24-BT4)</f>
        <v>10989.23762029667</v>
      </c>
      <c r="BU36" s="23">
        <f>BU4-(BU24-BU4)</f>
        <v>10996.075280898878</v>
      </c>
      <c r="BV36" s="23">
        <f>BV4-(BV24-BV4)</f>
        <v>10995.253776245692</v>
      </c>
    </row>
    <row r="37" spans="1:74" ht="14.55" customHeight="1" x14ac:dyDescent="0.3">
      <c r="A37" s="212" t="s">
        <v>34</v>
      </c>
      <c r="B37" s="213"/>
      <c r="C37" s="213"/>
      <c r="D37" s="213"/>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row>
    <row r="38" spans="1:74"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row>
    <row r="39" spans="1:74"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5"/>
      <c r="BN39" s="105">
        <v>10953.15</v>
      </c>
      <c r="BO39" s="105"/>
      <c r="BP39" s="105"/>
      <c r="BQ39" s="105"/>
      <c r="BR39" s="17"/>
      <c r="BS39" s="105"/>
      <c r="BT39" s="105"/>
      <c r="BU39" s="105"/>
      <c r="BV39" s="105"/>
    </row>
    <row r="40" spans="1:74"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6">
        <v>11035.078600000001</v>
      </c>
      <c r="BN40" s="106">
        <v>10911.2446</v>
      </c>
      <c r="BO40" s="106">
        <v>10867.693000000001</v>
      </c>
      <c r="BP40" s="106">
        <v>10867.693000000001</v>
      </c>
      <c r="BQ40" s="106">
        <v>10867.693000000001</v>
      </c>
      <c r="BR40" s="18"/>
      <c r="BS40" s="106"/>
      <c r="BT40" s="106"/>
      <c r="BU40" s="106"/>
      <c r="BV40" s="106"/>
    </row>
    <row r="41" spans="1:74"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7">
        <v>10982.25</v>
      </c>
      <c r="BN41" s="96">
        <v>10879.455400000001</v>
      </c>
      <c r="BO41" s="96">
        <v>10845.45</v>
      </c>
      <c r="BP41" s="96">
        <v>10845.45</v>
      </c>
      <c r="BQ41" s="96">
        <v>10845.45</v>
      </c>
      <c r="BR41" s="7"/>
      <c r="BS41" s="7">
        <v>11189.609200000001</v>
      </c>
      <c r="BT41" s="7">
        <v>11189.609200000001</v>
      </c>
      <c r="BU41" s="7"/>
      <c r="BV41" s="7">
        <v>11189.609200000001</v>
      </c>
    </row>
    <row r="42" spans="1:74"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7">
        <v>10896.739299999999</v>
      </c>
      <c r="BN42" s="96">
        <v>10867.639299999999</v>
      </c>
      <c r="BO42" s="96">
        <v>10823.207</v>
      </c>
      <c r="BP42" s="96">
        <v>10823.207</v>
      </c>
      <c r="BQ42" s="96">
        <v>10823.207</v>
      </c>
      <c r="BR42" s="20"/>
      <c r="BS42" s="20">
        <v>11105.900000000001</v>
      </c>
      <c r="BT42" s="20">
        <v>11105.900000000001</v>
      </c>
      <c r="BU42" s="20"/>
      <c r="BV42" s="20">
        <v>11105.900000000001</v>
      </c>
    </row>
    <row r="43" spans="1:74"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c r="BS43" s="11">
        <f>BS4</f>
        <v>10987.45</v>
      </c>
      <c r="BT43" s="11">
        <f>BT4</f>
        <v>11053</v>
      </c>
      <c r="BU43" s="11"/>
      <c r="BV43" s="11">
        <f>BV4</f>
        <v>11035.4</v>
      </c>
    </row>
    <row r="44" spans="1:74"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3">
        <v>10538.007</v>
      </c>
      <c r="BP44" s="113">
        <v>10538.007</v>
      </c>
      <c r="BQ44" s="113">
        <v>10538.007</v>
      </c>
      <c r="BR44" s="21"/>
      <c r="BS44" s="168">
        <v>10945.363600000001</v>
      </c>
      <c r="BT44" s="168">
        <v>10989.143599999999</v>
      </c>
      <c r="BU44" s="168"/>
      <c r="BV44" s="168">
        <v>10989.143599999999</v>
      </c>
    </row>
    <row r="45" spans="1:74"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8">
        <v>10827.840099999999</v>
      </c>
      <c r="BO45" s="111">
        <v>10442</v>
      </c>
      <c r="BP45" s="111">
        <v>10442</v>
      </c>
      <c r="BQ45" s="111">
        <v>10442</v>
      </c>
      <c r="BR45" s="10"/>
      <c r="BS45" s="108">
        <v>10914.718199999999</v>
      </c>
      <c r="BT45" s="108">
        <v>10950.1032</v>
      </c>
      <c r="BU45" s="108"/>
      <c r="BV45" s="108">
        <v>10950.1032</v>
      </c>
    </row>
    <row r="46" spans="1:74"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9">
        <v>10083.471399999999</v>
      </c>
      <c r="BO46" s="112">
        <v>10324.542799999999</v>
      </c>
      <c r="BP46" s="112">
        <v>10324.542799999999</v>
      </c>
      <c r="BQ46" s="112">
        <v>10324.542799999999</v>
      </c>
      <c r="BR46" s="22"/>
      <c r="BS46" s="112"/>
      <c r="BT46" s="112"/>
      <c r="BU46" s="112"/>
      <c r="BV46" s="112"/>
    </row>
    <row r="47" spans="1:74"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row>
    <row r="48" spans="1:74"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row>
    <row r="49" spans="1:74" ht="14.55" customHeight="1" x14ac:dyDescent="0.3">
      <c r="A49" s="212" t="s">
        <v>45</v>
      </c>
      <c r="B49" s="213"/>
      <c r="C49" s="213"/>
      <c r="D49" s="213"/>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row>
    <row r="50" spans="1:74" ht="14.55" customHeight="1" x14ac:dyDescent="0.3">
      <c r="A50" s="12"/>
      <c r="B50" s="13"/>
      <c r="C50" s="13"/>
      <c r="D50" s="14" t="s">
        <v>46</v>
      </c>
      <c r="E50" s="49">
        <f t="shared" ref="E50:BB50" si="87">ABS(E2-E3)</f>
        <v>95.850000000000364</v>
      </c>
      <c r="F50" s="49">
        <f t="shared" si="87"/>
        <v>57.600000000000364</v>
      </c>
      <c r="G50" s="49">
        <f t="shared" si="87"/>
        <v>73.099999999998545</v>
      </c>
      <c r="H50" s="49">
        <f t="shared" si="87"/>
        <v>134.39999999999964</v>
      </c>
      <c r="I50" s="49">
        <f t="shared" si="87"/>
        <v>105.19999999999891</v>
      </c>
      <c r="J50" s="49">
        <f t="shared" si="87"/>
        <v>83.899999999999636</v>
      </c>
      <c r="K50" s="49">
        <f t="shared" si="87"/>
        <v>233.29999999999927</v>
      </c>
      <c r="L50" s="49">
        <f t="shared" si="87"/>
        <v>191.40000000000146</v>
      </c>
      <c r="M50" s="49">
        <f t="shared" si="87"/>
        <v>89.100000000000364</v>
      </c>
      <c r="N50" s="49">
        <f t="shared" si="87"/>
        <v>63.649999999999636</v>
      </c>
      <c r="O50" s="49">
        <f t="shared" si="87"/>
        <v>55.5</v>
      </c>
      <c r="P50" s="49">
        <f t="shared" si="87"/>
        <v>96.299999999999272</v>
      </c>
      <c r="Q50" s="49">
        <f t="shared" si="87"/>
        <v>57.149999999999636</v>
      </c>
      <c r="R50" s="49">
        <f t="shared" si="87"/>
        <v>82.5</v>
      </c>
      <c r="S50" s="49">
        <f t="shared" si="87"/>
        <v>225</v>
      </c>
      <c r="T50" s="49">
        <f t="shared" si="87"/>
        <v>133.04999999999927</v>
      </c>
      <c r="U50" s="49">
        <f t="shared" si="87"/>
        <v>212.95000000000073</v>
      </c>
      <c r="V50" s="49">
        <f t="shared" si="87"/>
        <v>69.75</v>
      </c>
      <c r="W50" s="49">
        <f t="shared" si="87"/>
        <v>76.450000000000728</v>
      </c>
      <c r="X50" s="49">
        <f t="shared" si="87"/>
        <v>70.349999999998545</v>
      </c>
      <c r="Y50" s="49">
        <f t="shared" si="87"/>
        <v>116.5</v>
      </c>
      <c r="Z50" s="49">
        <f t="shared" si="87"/>
        <v>160.30000000000109</v>
      </c>
      <c r="AA50" s="49">
        <f t="shared" si="87"/>
        <v>152.79999999999927</v>
      </c>
      <c r="AB50" s="49">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50">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c r="BS50" s="16">
        <f>ABS(BS2-BS3)</f>
        <v>177.89999999999964</v>
      </c>
      <c r="BT50" s="16">
        <f>ABS(BT2-BT3)</f>
        <v>63.449999999998909</v>
      </c>
      <c r="BU50" s="16">
        <f>ABS(BU2-BU3)</f>
        <v>61.949999999998909</v>
      </c>
      <c r="BV50" s="16">
        <f>ABS(BV2-BV3)</f>
        <v>40.049999999999272</v>
      </c>
    </row>
    <row r="51" spans="1:74" ht="14.55" customHeight="1" x14ac:dyDescent="0.3">
      <c r="A51" s="12"/>
      <c r="B51" s="13"/>
      <c r="C51" s="13"/>
      <c r="D51" s="14" t="s">
        <v>47</v>
      </c>
      <c r="E51" s="49">
        <f t="shared" ref="E51:BB51" si="90">E50*1.1</f>
        <v>105.43500000000041</v>
      </c>
      <c r="F51" s="49">
        <f t="shared" si="90"/>
        <v>63.360000000000404</v>
      </c>
      <c r="G51" s="49">
        <f t="shared" si="90"/>
        <v>80.409999999998405</v>
      </c>
      <c r="H51" s="49">
        <f t="shared" si="90"/>
        <v>147.83999999999961</v>
      </c>
      <c r="I51" s="49">
        <f t="shared" si="90"/>
        <v>115.71999999999881</v>
      </c>
      <c r="J51" s="49">
        <f t="shared" si="90"/>
        <v>92.289999999999608</v>
      </c>
      <c r="K51" s="49">
        <f t="shared" si="90"/>
        <v>256.6299999999992</v>
      </c>
      <c r="L51" s="49">
        <f t="shared" si="90"/>
        <v>210.54000000000161</v>
      </c>
      <c r="M51" s="49">
        <f t="shared" si="90"/>
        <v>98.010000000000403</v>
      </c>
      <c r="N51" s="49">
        <f t="shared" si="90"/>
        <v>70.014999999999603</v>
      </c>
      <c r="O51" s="49">
        <f t="shared" si="90"/>
        <v>61.050000000000004</v>
      </c>
      <c r="P51" s="49">
        <f t="shared" si="90"/>
        <v>105.92999999999921</v>
      </c>
      <c r="Q51" s="49">
        <f t="shared" si="90"/>
        <v>62.864999999999604</v>
      </c>
      <c r="R51" s="49">
        <f t="shared" si="90"/>
        <v>90.750000000000014</v>
      </c>
      <c r="S51" s="49">
        <f t="shared" si="90"/>
        <v>247.50000000000003</v>
      </c>
      <c r="T51" s="49">
        <f t="shared" si="90"/>
        <v>146.35499999999922</v>
      </c>
      <c r="U51" s="49">
        <f t="shared" si="90"/>
        <v>234.24500000000083</v>
      </c>
      <c r="V51" s="49">
        <f t="shared" si="90"/>
        <v>76.725000000000009</v>
      </c>
      <c r="W51" s="49">
        <f t="shared" si="90"/>
        <v>84.095000000000809</v>
      </c>
      <c r="X51" s="49">
        <f t="shared" si="90"/>
        <v>77.384999999998399</v>
      </c>
      <c r="Y51" s="49">
        <f t="shared" si="90"/>
        <v>128.15</v>
      </c>
      <c r="Z51" s="49">
        <f t="shared" si="90"/>
        <v>176.33000000000121</v>
      </c>
      <c r="AA51" s="49">
        <f t="shared" si="90"/>
        <v>168.07999999999922</v>
      </c>
      <c r="AB51" s="49">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50">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c r="BS51" s="16">
        <f>BS50*1.1</f>
        <v>195.68999999999963</v>
      </c>
      <c r="BT51" s="16">
        <f>BT50*1.1</f>
        <v>69.794999999998808</v>
      </c>
      <c r="BU51" s="16">
        <f>BU50*1.1</f>
        <v>68.144999999998802</v>
      </c>
      <c r="BV51" s="16">
        <f>BV50*1.1</f>
        <v>44.054999999999204</v>
      </c>
    </row>
    <row r="52" spans="1:74" ht="14.55" customHeight="1" x14ac:dyDescent="0.3">
      <c r="A52" s="12"/>
      <c r="B52" s="13"/>
      <c r="C52" s="13"/>
      <c r="D52" s="14" t="s">
        <v>48</v>
      </c>
      <c r="E52" s="49">
        <f t="shared" ref="E52:BB52" si="93">(E2+E3)</f>
        <v>21786.550000000003</v>
      </c>
      <c r="F52" s="49">
        <f t="shared" si="93"/>
        <v>21724.300000000003</v>
      </c>
      <c r="G52" s="49">
        <f t="shared" si="93"/>
        <v>21569</v>
      </c>
      <c r="H52" s="49">
        <f t="shared" si="93"/>
        <v>21310.9</v>
      </c>
      <c r="I52" s="49">
        <f t="shared" si="93"/>
        <v>21303.9</v>
      </c>
      <c r="J52" s="49">
        <f t="shared" si="93"/>
        <v>21033.800000000003</v>
      </c>
      <c r="K52" s="49">
        <f t="shared" si="93"/>
        <v>20901</v>
      </c>
      <c r="L52" s="49">
        <f t="shared" si="93"/>
        <v>21313</v>
      </c>
      <c r="M52" s="49">
        <f t="shared" si="93"/>
        <v>21588.1</v>
      </c>
      <c r="N52" s="49">
        <f t="shared" si="93"/>
        <v>21567.85</v>
      </c>
      <c r="O52" s="49">
        <f t="shared" si="93"/>
        <v>21745.200000000001</v>
      </c>
      <c r="P52" s="49">
        <f t="shared" si="93"/>
        <v>21734.5</v>
      </c>
      <c r="Q52" s="49">
        <f t="shared" si="93"/>
        <v>21913.15</v>
      </c>
      <c r="R52" s="49">
        <f t="shared" si="93"/>
        <v>21842.6</v>
      </c>
      <c r="S52" s="49">
        <f t="shared" si="93"/>
        <v>21702.3</v>
      </c>
      <c r="T52" s="49">
        <f t="shared" si="93"/>
        <v>21431.55</v>
      </c>
      <c r="U52" s="49">
        <f t="shared" si="93"/>
        <v>21282.05</v>
      </c>
      <c r="V52" s="49">
        <f t="shared" si="93"/>
        <v>21598.65</v>
      </c>
      <c r="W52" s="49">
        <f t="shared" si="93"/>
        <v>21710.75</v>
      </c>
      <c r="X52" s="49">
        <f t="shared" si="93"/>
        <v>21776.75</v>
      </c>
      <c r="Y52" s="49">
        <f t="shared" si="93"/>
        <v>21730.7</v>
      </c>
      <c r="Z52" s="49">
        <f t="shared" si="93"/>
        <v>21630.400000000001</v>
      </c>
      <c r="AA52" s="49">
        <f t="shared" si="93"/>
        <v>21475.3</v>
      </c>
      <c r="AB52" s="49">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50">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c r="BS52" s="16">
        <f>(BS2+BS3)</f>
        <v>21811.9</v>
      </c>
      <c r="BT52" s="16">
        <f>(BT2+BT3)</f>
        <v>22061.15</v>
      </c>
      <c r="BU52" s="16">
        <f>(BU2+BU3)</f>
        <v>22116.15</v>
      </c>
      <c r="BV52" s="16">
        <f>(BV2+BV3)</f>
        <v>22057.95</v>
      </c>
    </row>
    <row r="53" spans="1:74" ht="14.55" customHeight="1" x14ac:dyDescent="0.3">
      <c r="A53" s="12"/>
      <c r="B53" s="13"/>
      <c r="C53" s="13"/>
      <c r="D53" s="14" t="s">
        <v>49</v>
      </c>
      <c r="E53" s="49">
        <f t="shared" ref="E53:BB53" si="96">(E2+E3)/2</f>
        <v>10893.275000000001</v>
      </c>
      <c r="F53" s="49">
        <f t="shared" si="96"/>
        <v>10862.150000000001</v>
      </c>
      <c r="G53" s="49">
        <f t="shared" si="96"/>
        <v>10784.5</v>
      </c>
      <c r="H53" s="49">
        <f t="shared" si="96"/>
        <v>10655.45</v>
      </c>
      <c r="I53" s="49">
        <f t="shared" si="96"/>
        <v>10651.95</v>
      </c>
      <c r="J53" s="49">
        <f t="shared" si="96"/>
        <v>10516.900000000001</v>
      </c>
      <c r="K53" s="49">
        <f t="shared" si="96"/>
        <v>10450.5</v>
      </c>
      <c r="L53" s="49">
        <f t="shared" si="96"/>
        <v>10656.5</v>
      </c>
      <c r="M53" s="49">
        <f t="shared" si="96"/>
        <v>10794.05</v>
      </c>
      <c r="N53" s="49">
        <f t="shared" si="96"/>
        <v>10783.924999999999</v>
      </c>
      <c r="O53" s="49">
        <f t="shared" si="96"/>
        <v>10872.6</v>
      </c>
      <c r="P53" s="49">
        <f t="shared" si="96"/>
        <v>10867.25</v>
      </c>
      <c r="Q53" s="49">
        <f t="shared" si="96"/>
        <v>10956.575000000001</v>
      </c>
      <c r="R53" s="49">
        <f t="shared" si="96"/>
        <v>10921.3</v>
      </c>
      <c r="S53" s="49">
        <f t="shared" si="96"/>
        <v>10851.15</v>
      </c>
      <c r="T53" s="49">
        <f t="shared" si="96"/>
        <v>10715.775</v>
      </c>
      <c r="U53" s="49">
        <f t="shared" si="96"/>
        <v>10641.025</v>
      </c>
      <c r="V53" s="49">
        <f t="shared" si="96"/>
        <v>10799.325000000001</v>
      </c>
      <c r="W53" s="49">
        <f t="shared" si="96"/>
        <v>10855.375</v>
      </c>
      <c r="X53" s="49">
        <f t="shared" si="96"/>
        <v>10888.375</v>
      </c>
      <c r="Y53" s="49">
        <f t="shared" si="96"/>
        <v>10865.35</v>
      </c>
      <c r="Z53" s="49">
        <f t="shared" si="96"/>
        <v>10815.2</v>
      </c>
      <c r="AA53" s="49">
        <f t="shared" si="96"/>
        <v>10737.65</v>
      </c>
      <c r="AB53" s="49">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50">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c r="BS53" s="16">
        <f>(BS2+BS3)/2</f>
        <v>10905.95</v>
      </c>
      <c r="BT53" s="16">
        <f>(BT2+BT3)/2</f>
        <v>11030.575000000001</v>
      </c>
      <c r="BU53" s="16">
        <f>(BU2+BU3)/2</f>
        <v>11058.075000000001</v>
      </c>
      <c r="BV53" s="16">
        <f>(BV2+BV3)/2</f>
        <v>11028.975</v>
      </c>
    </row>
    <row r="54" spans="1:74" ht="14.55" customHeight="1" x14ac:dyDescent="0.3">
      <c r="A54" s="12"/>
      <c r="B54" s="13"/>
      <c r="C54" s="13"/>
      <c r="D54" s="14" t="s">
        <v>12</v>
      </c>
      <c r="E54" s="49">
        <f t="shared" ref="E54:BB54" si="99">E55-E56+E55</f>
        <v>10886.924999999999</v>
      </c>
      <c r="F54" s="49">
        <f t="shared" si="99"/>
        <v>10867.05</v>
      </c>
      <c r="G54" s="49">
        <f t="shared" si="99"/>
        <v>10783.433333333334</v>
      </c>
      <c r="H54" s="49">
        <f t="shared" si="99"/>
        <v>10619.25</v>
      </c>
      <c r="I54" s="49">
        <f t="shared" si="99"/>
        <v>10679.783333333333</v>
      </c>
      <c r="J54" s="49">
        <f t="shared" si="99"/>
        <v>10497.933333333334</v>
      </c>
      <c r="K54" s="49">
        <f t="shared" si="99"/>
        <v>10516.266666666666</v>
      </c>
      <c r="L54" s="49">
        <f t="shared" si="99"/>
        <v>10710.566666666666</v>
      </c>
      <c r="M54" s="49">
        <f t="shared" si="99"/>
        <v>10792.383333333331</v>
      </c>
      <c r="N54" s="49">
        <f t="shared" si="99"/>
        <v>10798.275000000001</v>
      </c>
      <c r="O54" s="49">
        <f t="shared" si="99"/>
        <v>10883.1</v>
      </c>
      <c r="P54" s="49">
        <f t="shared" si="99"/>
        <v>10894.883333333335</v>
      </c>
      <c r="Q54" s="49">
        <f t="shared" si="99"/>
        <v>10963.724999999999</v>
      </c>
      <c r="R54" s="49">
        <f t="shared" si="99"/>
        <v>10941.566666666669</v>
      </c>
      <c r="S54" s="49">
        <f t="shared" si="99"/>
        <v>10786.383333333333</v>
      </c>
      <c r="T54" s="49">
        <f t="shared" si="99"/>
        <v>10680.925000000001</v>
      </c>
      <c r="U54" s="49">
        <f t="shared" si="99"/>
        <v>10700.241666666667</v>
      </c>
      <c r="V54" s="49">
        <f t="shared" si="99"/>
        <v>10786.308333333334</v>
      </c>
      <c r="W54" s="49">
        <f t="shared" si="99"/>
        <v>10858.391666666666</v>
      </c>
      <c r="X54" s="49">
        <f t="shared" si="99"/>
        <v>10871.158333333333</v>
      </c>
      <c r="Y54" s="49">
        <f t="shared" si="99"/>
        <v>10895.183333333336</v>
      </c>
      <c r="Z54" s="49">
        <f t="shared" si="99"/>
        <v>10800.066666666666</v>
      </c>
      <c r="AA54" s="49">
        <f t="shared" si="99"/>
        <v>10694.050000000001</v>
      </c>
      <c r="AB54" s="49">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50">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c r="BS54" s="16">
        <f>BS55-BS56+BS55</f>
        <v>10960.283333333336</v>
      </c>
      <c r="BT54" s="16">
        <f>BT55-BT56+BT55</f>
        <v>11045.525000000001</v>
      </c>
      <c r="BU54" s="16">
        <f>BU55-BU56+BU55</f>
        <v>11058.158333333336</v>
      </c>
      <c r="BV54" s="16">
        <f>BV55-BV56+BV55</f>
        <v>11033.258333333333</v>
      </c>
    </row>
    <row r="55" spans="1:74" ht="14.55" customHeight="1" x14ac:dyDescent="0.3">
      <c r="A55" s="12"/>
      <c r="B55" s="13"/>
      <c r="C55" s="13"/>
      <c r="D55" s="14" t="s">
        <v>50</v>
      </c>
      <c r="E55" s="49">
        <f t="shared" ref="E55:BB55" si="102">(E2+E3+E4)/3</f>
        <v>10890.1</v>
      </c>
      <c r="F55" s="49">
        <f t="shared" si="102"/>
        <v>10864.6</v>
      </c>
      <c r="G55" s="49">
        <f t="shared" si="102"/>
        <v>10783.966666666667</v>
      </c>
      <c r="H55" s="49">
        <f t="shared" si="102"/>
        <v>10637.35</v>
      </c>
      <c r="I55" s="49">
        <f t="shared" si="102"/>
        <v>10665.866666666667</v>
      </c>
      <c r="J55" s="49">
        <f t="shared" si="102"/>
        <v>10507.416666666668</v>
      </c>
      <c r="K55" s="49">
        <f t="shared" si="102"/>
        <v>10483.383333333333</v>
      </c>
      <c r="L55" s="49">
        <f t="shared" si="102"/>
        <v>10683.533333333333</v>
      </c>
      <c r="M55" s="49">
        <f t="shared" si="102"/>
        <v>10793.216666666665</v>
      </c>
      <c r="N55" s="49">
        <f t="shared" si="102"/>
        <v>10791.1</v>
      </c>
      <c r="O55" s="49">
        <f t="shared" si="102"/>
        <v>10877.85</v>
      </c>
      <c r="P55" s="49">
        <f t="shared" si="102"/>
        <v>10881.066666666668</v>
      </c>
      <c r="Q55" s="49">
        <f t="shared" si="102"/>
        <v>10960.15</v>
      </c>
      <c r="R55" s="49">
        <f t="shared" si="102"/>
        <v>10931.433333333334</v>
      </c>
      <c r="S55" s="49">
        <f t="shared" si="102"/>
        <v>10818.766666666666</v>
      </c>
      <c r="T55" s="49">
        <f t="shared" si="102"/>
        <v>10698.35</v>
      </c>
      <c r="U55" s="49">
        <f t="shared" si="102"/>
        <v>10670.633333333333</v>
      </c>
      <c r="V55" s="49">
        <f t="shared" si="102"/>
        <v>10792.816666666668</v>
      </c>
      <c r="W55" s="49">
        <f t="shared" si="102"/>
        <v>10856.883333333333</v>
      </c>
      <c r="X55" s="49">
        <f t="shared" si="102"/>
        <v>10879.766666666666</v>
      </c>
      <c r="Y55" s="49">
        <f t="shared" si="102"/>
        <v>10880.266666666668</v>
      </c>
      <c r="Z55" s="49">
        <f t="shared" si="102"/>
        <v>10807.633333333333</v>
      </c>
      <c r="AA55" s="49">
        <f t="shared" si="102"/>
        <v>10715.85</v>
      </c>
      <c r="AB55" s="49">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50">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c r="BS55" s="16">
        <f>(BS2+BS3+BS4)/3</f>
        <v>10933.116666666669</v>
      </c>
      <c r="BT55" s="16">
        <f>(BT2+BT3+BT4)/3</f>
        <v>11038.050000000001</v>
      </c>
      <c r="BU55" s="16">
        <f>(BU2+BU3+BU4)/3</f>
        <v>11058.116666666669</v>
      </c>
      <c r="BV55" s="16">
        <f>(BV2+BV3+BV4)/3</f>
        <v>11031.116666666667</v>
      </c>
    </row>
    <row r="56" spans="1:74" ht="14.55" customHeight="1" x14ac:dyDescent="0.3">
      <c r="A56" s="12"/>
      <c r="B56" s="13"/>
      <c r="C56" s="13"/>
      <c r="D56" s="14" t="s">
        <v>14</v>
      </c>
      <c r="E56" s="49">
        <f t="shared" ref="E56:BB56" si="105">E53</f>
        <v>10893.275000000001</v>
      </c>
      <c r="F56" s="49">
        <f t="shared" si="105"/>
        <v>10862.150000000001</v>
      </c>
      <c r="G56" s="49">
        <f t="shared" si="105"/>
        <v>10784.5</v>
      </c>
      <c r="H56" s="49">
        <f t="shared" si="105"/>
        <v>10655.45</v>
      </c>
      <c r="I56" s="49">
        <f t="shared" si="105"/>
        <v>10651.95</v>
      </c>
      <c r="J56" s="49">
        <f t="shared" si="105"/>
        <v>10516.900000000001</v>
      </c>
      <c r="K56" s="49">
        <f t="shared" si="105"/>
        <v>10450.5</v>
      </c>
      <c r="L56" s="49">
        <f t="shared" si="105"/>
        <v>10656.5</v>
      </c>
      <c r="M56" s="49">
        <f t="shared" si="105"/>
        <v>10794.05</v>
      </c>
      <c r="N56" s="49">
        <f t="shared" si="105"/>
        <v>10783.924999999999</v>
      </c>
      <c r="O56" s="49">
        <f t="shared" si="105"/>
        <v>10872.6</v>
      </c>
      <c r="P56" s="49">
        <f t="shared" si="105"/>
        <v>10867.25</v>
      </c>
      <c r="Q56" s="49">
        <f t="shared" si="105"/>
        <v>10956.575000000001</v>
      </c>
      <c r="R56" s="49">
        <f t="shared" si="105"/>
        <v>10921.3</v>
      </c>
      <c r="S56" s="49">
        <f t="shared" si="105"/>
        <v>10851.15</v>
      </c>
      <c r="T56" s="49">
        <f t="shared" si="105"/>
        <v>10715.775</v>
      </c>
      <c r="U56" s="49">
        <f t="shared" si="105"/>
        <v>10641.025</v>
      </c>
      <c r="V56" s="49">
        <f t="shared" si="105"/>
        <v>10799.325000000001</v>
      </c>
      <c r="W56" s="49">
        <f t="shared" si="105"/>
        <v>10855.375</v>
      </c>
      <c r="X56" s="49">
        <f t="shared" si="105"/>
        <v>10888.375</v>
      </c>
      <c r="Y56" s="49">
        <f t="shared" si="105"/>
        <v>10865.35</v>
      </c>
      <c r="Z56" s="49">
        <f t="shared" si="105"/>
        <v>10815.2</v>
      </c>
      <c r="AA56" s="49">
        <f t="shared" si="105"/>
        <v>10737.65</v>
      </c>
      <c r="AB56" s="49">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50">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c r="BS56" s="16">
        <f>BS53</f>
        <v>10905.95</v>
      </c>
      <c r="BT56" s="16">
        <f>BT53</f>
        <v>11030.575000000001</v>
      </c>
      <c r="BU56" s="16">
        <f>BU53</f>
        <v>11058.075000000001</v>
      </c>
      <c r="BV56" s="16">
        <f>BV53</f>
        <v>11028.975</v>
      </c>
    </row>
    <row r="57" spans="1:74" ht="14.55" customHeight="1" x14ac:dyDescent="0.3">
      <c r="A57" s="12"/>
      <c r="B57" s="13"/>
      <c r="C57" s="13"/>
      <c r="D57" s="14" t="s">
        <v>51</v>
      </c>
      <c r="E57" s="89">
        <f t="shared" ref="E57:AQ57" si="108">ABS(E54-E56)</f>
        <v>6.3500000000021828</v>
      </c>
      <c r="F57" s="89">
        <f t="shared" si="108"/>
        <v>4.8999999999978172</v>
      </c>
      <c r="G57" s="89">
        <f t="shared" si="108"/>
        <v>1.0666666666656965</v>
      </c>
      <c r="H57" s="89">
        <f t="shared" si="108"/>
        <v>36.200000000000728</v>
      </c>
      <c r="I57" s="89">
        <f t="shared" si="108"/>
        <v>27.833333333332121</v>
      </c>
      <c r="J57" s="89">
        <f t="shared" si="108"/>
        <v>18.966666666667152</v>
      </c>
      <c r="K57" s="89">
        <f t="shared" si="108"/>
        <v>65.766666666666424</v>
      </c>
      <c r="L57" s="89">
        <f t="shared" si="108"/>
        <v>54.066666666665697</v>
      </c>
      <c r="M57" s="89">
        <f t="shared" si="108"/>
        <v>1.6666666666678793</v>
      </c>
      <c r="N57" s="89">
        <f t="shared" si="108"/>
        <v>14.350000000002183</v>
      </c>
      <c r="O57" s="89">
        <f t="shared" si="108"/>
        <v>10.5</v>
      </c>
      <c r="P57" s="89">
        <f t="shared" si="108"/>
        <v>27.633333333335031</v>
      </c>
      <c r="Q57" s="89">
        <f t="shared" si="108"/>
        <v>7.1499999999978172</v>
      </c>
      <c r="R57" s="89">
        <f t="shared" si="108"/>
        <v>20.266666666670062</v>
      </c>
      <c r="S57" s="89">
        <f t="shared" si="108"/>
        <v>64.766666666666424</v>
      </c>
      <c r="T57" s="89">
        <f t="shared" si="108"/>
        <v>34.849999999998545</v>
      </c>
      <c r="U57" s="89">
        <f t="shared" si="108"/>
        <v>59.216666666667152</v>
      </c>
      <c r="V57" s="89">
        <f t="shared" si="108"/>
        <v>13.016666666666424</v>
      </c>
      <c r="W57" s="89">
        <f t="shared" si="108"/>
        <v>3.0166666666664241</v>
      </c>
      <c r="X57" s="89">
        <f t="shared" si="108"/>
        <v>17.216666666667152</v>
      </c>
      <c r="Y57" s="89">
        <f t="shared" si="108"/>
        <v>29.833333333335759</v>
      </c>
      <c r="Z57" s="89">
        <f t="shared" si="108"/>
        <v>15.133333333335031</v>
      </c>
      <c r="AA57" s="89">
        <f t="shared" si="108"/>
        <v>43.599999999998545</v>
      </c>
      <c r="AB57" s="89">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90">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row>
    <row r="58" spans="1:7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2019-03-13T19:53:19Z</dcterms:modified>
</cp:coreProperties>
</file>