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Business\"/>
    </mc:Choice>
  </mc:AlternateContent>
  <bookViews>
    <workbookView xWindow="0" yWindow="0" windowWidth="23040" windowHeight="9192"/>
  </bookViews>
  <sheets>
    <sheet name="Nifty" sheetId="2" r:id="rId1"/>
    <sheet name="Elliot" sheetId="3" r:id="rId2"/>
    <sheet name="Emeter" sheetId="7" r:id="rId3"/>
    <sheet name="Archives" sheetId="6" r:id="rId4"/>
  </sheets>
  <calcPr calcId="162913"/>
</workbook>
</file>

<file path=xl/calcChain.xml><?xml version="1.0" encoding="utf-8"?>
<calcChain xmlns="http://schemas.openxmlformats.org/spreadsheetml/2006/main">
  <c r="BL56" i="6" l="1"/>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H55" i="2"/>
  <c r="H53" i="2"/>
  <c r="H56" i="2" s="1"/>
  <c r="H52" i="2"/>
  <c r="H50" i="2"/>
  <c r="H43" i="2"/>
  <c r="H30" i="2"/>
  <c r="H24" i="2"/>
  <c r="H36" i="2" s="1"/>
  <c r="H14" i="2"/>
  <c r="H20" i="2" l="1"/>
  <c r="BJ22" i="6"/>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H18" i="2"/>
  <c r="H19" i="2" s="1"/>
  <c r="H8" i="2"/>
  <c r="H54" i="2"/>
  <c r="H57" i="2" s="1"/>
  <c r="H13" i="2" s="1"/>
  <c r="H22" i="2"/>
  <c r="H21" i="2" s="1"/>
  <c r="H51" i="2"/>
  <c r="H10" i="2"/>
  <c r="H15" i="2"/>
  <c r="G55" i="2"/>
  <c r="G53" i="2"/>
  <c r="G56" i="2" s="1"/>
  <c r="G52" i="2"/>
  <c r="G50" i="2"/>
  <c r="G43" i="2"/>
  <c r="G30" i="2"/>
  <c r="G24" i="2"/>
  <c r="G36" i="2" s="1"/>
  <c r="G14" i="2"/>
  <c r="G18" i="2" s="1"/>
  <c r="G10" i="2"/>
  <c r="G20" i="2" l="1"/>
  <c r="H17" i="2"/>
  <c r="G54" i="2"/>
  <c r="G57" i="2" s="1"/>
  <c r="G13" i="2" s="1"/>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H33" i="2"/>
  <c r="H29" i="2"/>
  <c r="H31" i="2"/>
  <c r="H27" i="2"/>
  <c r="H34" i="2"/>
  <c r="H35" i="2" s="1"/>
  <c r="H26" i="2"/>
  <c r="H32" i="2"/>
  <c r="H28" i="2"/>
  <c r="H6" i="2"/>
  <c r="H7" i="2" s="1"/>
  <c r="H11" i="2"/>
  <c r="H9" i="2"/>
  <c r="G6" i="2"/>
  <c r="G22" i="2"/>
  <c r="G21" i="2" s="1"/>
  <c r="G19" i="2"/>
  <c r="G51" i="2"/>
  <c r="G11" i="2"/>
  <c r="G17" i="2"/>
  <c r="G8" i="2"/>
  <c r="G9" i="2" s="1"/>
  <c r="G15" i="2" l="1"/>
  <c r="H25" i="2"/>
  <c r="G28" i="2"/>
  <c r="G27" i="2"/>
  <c r="G34" i="2"/>
  <c r="G26" i="2"/>
  <c r="G33" i="2"/>
  <c r="G32" i="2"/>
  <c r="G29" i="2"/>
  <c r="G31" i="2"/>
  <c r="G7" i="2"/>
  <c r="G25" i="2" l="1"/>
  <c r="G35" i="2"/>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<sst xmlns="http://schemas.openxmlformats.org/spreadsheetml/2006/main" count="142" uniqueCount="71">
  <si>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</si>
  <si>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</si>
  <si>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</si>
  <si>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</si>
  <si>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</si>
  <si>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</si>
  <si>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</si>
  <si>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</si>
  <si>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</si>
  <si>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</si>
  <si>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</si>
  <si>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</si>
  <si>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</si>
  <si>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</si>
  <si>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</si>
  <si>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</si>
  <si>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</si>
  <si>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</si>
  <si>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</si>
  <si>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</si>
  <si>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</si>
  <si>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</si>
  <si>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</si>
  <si>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</si>
  <si>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</si>
  <si>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</si>
  <si>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</si>
  <si>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</si>
  <si>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</si>
  <si>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</si>
  <si>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</si>
  <si>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</si>
  <si>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</si>
  <si>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</si>
  <si>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</si>
  <si>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</si>
  <si>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</si>
  <si>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</si>
  <si>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</si>
  <si>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</si>
  <si>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</si>
  <si>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</si>
  <si>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</si>
  <si>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</si>
  <si>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</si>
  <si>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</si>
  <si>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</si>
  <si>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</si>
  <si>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</si>
  <si>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</si>
  <si>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</si>
  <si>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</si>
  <si>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</si>
  <si>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</si>
  <si>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</si>
  <si>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</si>
  <si>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</si>
  <si>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</si>
  <si>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</si>
  <si>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</si>
  <si>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</si>
  <si>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</si>
  <si>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</si>
  <si>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</si>
  <si>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Target Swing Lows</t>
  </si>
  <si>
    <t>38% Ret Overall</t>
  </si>
  <si>
    <t>61% Proj 5 Wave</t>
  </si>
  <si>
    <t>38% Proj 5 Wave</t>
  </si>
  <si>
    <t>100% Proj of Wave C</t>
  </si>
  <si>
    <t>123% Proj of Wave C &amp; 10746.7 38% Ret</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</si>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</sst>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6"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5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M41" sqref="M41"/>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142"/>
      <c r="B1" s="143"/>
      <c r="C1" s="143"/>
      <c r="D1" s="143"/>
      <c r="E1" s="2" t="s">
        <v>0</v>
      </c>
      <c r="F1" s="2" t="s">
        <v>1</v>
      </c>
      <c r="G1" s="3">
        <v>43517</v>
      </c>
      <c r="H1" s="3">
        <v>43518</v>
      </c>
    </row>
    <row r="2" spans="1:8" ht="14.55" customHeight="1" x14ac:dyDescent="0.3">
      <c r="A2" s="4"/>
      <c r="B2" s="5"/>
      <c r="C2" s="5"/>
      <c r="D2" s="6" t="s">
        <v>2</v>
      </c>
      <c r="E2" s="7">
        <v>10987.45</v>
      </c>
      <c r="F2" s="7">
        <v>10808.85</v>
      </c>
      <c r="G2" s="7">
        <v>10808.85</v>
      </c>
      <c r="H2" s="7">
        <v>10801.55</v>
      </c>
    </row>
    <row r="3" spans="1:8" ht="14.55" customHeight="1" x14ac:dyDescent="0.3">
      <c r="A3" s="4"/>
      <c r="B3" s="8"/>
      <c r="C3" s="9"/>
      <c r="D3" s="6" t="s">
        <v>3</v>
      </c>
      <c r="E3" s="10">
        <v>10583.65</v>
      </c>
      <c r="F3" s="10">
        <v>10585.65</v>
      </c>
      <c r="G3" s="10">
        <v>10721.5</v>
      </c>
      <c r="H3" s="10">
        <v>10758.4</v>
      </c>
    </row>
    <row r="4" spans="1:8" ht="14.55" customHeight="1" x14ac:dyDescent="0.3">
      <c r="A4" s="4"/>
      <c r="B4" s="8"/>
      <c r="C4" s="9"/>
      <c r="D4" s="6" t="s">
        <v>4</v>
      </c>
      <c r="E4" s="11">
        <v>10830.95</v>
      </c>
      <c r="F4" s="11">
        <v>10791.65</v>
      </c>
      <c r="G4" s="11">
        <v>10789.85</v>
      </c>
      <c r="H4" s="11">
        <v>10791.65</v>
      </c>
    </row>
    <row r="5" spans="1:8" ht="14.55" customHeight="1" x14ac:dyDescent="0.3">
      <c r="A5" s="140" t="s">
        <v>5</v>
      </c>
      <c r="B5" s="141"/>
      <c r="C5" s="141"/>
      <c r="D5" s="141"/>
      <c r="E5" s="5"/>
      <c r="F5" s="5"/>
      <c r="G5" s="5"/>
      <c r="H5" s="5"/>
    </row>
    <row r="6" spans="1:8" ht="14.55" customHeight="1" x14ac:dyDescent="0.3">
      <c r="A6" s="12"/>
      <c r="B6" s="13"/>
      <c r="C6" s="13"/>
      <c r="D6" s="14" t="s">
        <v>6</v>
      </c>
      <c r="E6" s="15">
        <f t="shared" ref="E6:F6" si="0">E10+E50</f>
        <v>11421.516666666666</v>
      </c>
      <c r="F6" s="15">
        <f t="shared" si="0"/>
        <v>11094.983333333335</v>
      </c>
      <c r="G6" s="15">
        <f>G10+G50</f>
        <v>10912.65</v>
      </c>
      <c r="H6" s="15">
        <f>H10+H50</f>
        <v>10852.483333333334</v>
      </c>
    </row>
    <row r="7" spans="1:8" ht="14.55" hidden="1" customHeight="1" x14ac:dyDescent="0.3">
      <c r="A7" s="12"/>
      <c r="B7" s="13"/>
      <c r="C7" s="13"/>
      <c r="D7" s="14" t="s">
        <v>7</v>
      </c>
      <c r="E7" s="16">
        <f t="shared" ref="E7:F7" si="1">(E6+E8)/2</f>
        <v>11313</v>
      </c>
      <c r="F7" s="16">
        <f t="shared" si="1"/>
        <v>11023.45</v>
      </c>
      <c r="G7" s="16">
        <f>(G6+G8)/2</f>
        <v>10886.7</v>
      </c>
      <c r="H7" s="16">
        <f>(H6+H8)/2</f>
        <v>10839.75</v>
      </c>
    </row>
    <row r="8" spans="1:8" ht="14.55" customHeight="1" x14ac:dyDescent="0.3">
      <c r="A8" s="12"/>
      <c r="B8" s="13"/>
      <c r="C8" s="13"/>
      <c r="D8" s="14" t="s">
        <v>8</v>
      </c>
      <c r="E8" s="17">
        <f t="shared" ref="E8:F8" si="2">E14+E50</f>
        <v>11204.483333333334</v>
      </c>
      <c r="F8" s="17">
        <f t="shared" si="2"/>
        <v>10951.916666666668</v>
      </c>
      <c r="G8" s="17">
        <f>G14+G50</f>
        <v>10860.75</v>
      </c>
      <c r="H8" s="17">
        <f>H14+H50</f>
        <v>10827.016666666666</v>
      </c>
    </row>
    <row r="9" spans="1:8" ht="14.55" hidden="1" customHeight="1" x14ac:dyDescent="0.3">
      <c r="A9" s="12"/>
      <c r="B9" s="13"/>
      <c r="C9" s="13"/>
      <c r="D9" s="14" t="s">
        <v>9</v>
      </c>
      <c r="E9" s="16">
        <f t="shared" ref="E9:F9" si="3">(E8+E10)/2</f>
        <v>11111.099999999999</v>
      </c>
      <c r="F9" s="16">
        <f t="shared" si="3"/>
        <v>10911.850000000002</v>
      </c>
      <c r="G9" s="16">
        <f>(G8+G10)/2</f>
        <v>10843.025</v>
      </c>
      <c r="H9" s="16">
        <f>(H8+H10)/2</f>
        <v>10818.174999999999</v>
      </c>
    </row>
    <row r="10" spans="1:8" ht="14.55" customHeight="1" x14ac:dyDescent="0.3">
      <c r="A10" s="12"/>
      <c r="B10" s="13"/>
      <c r="C10" s="13"/>
      <c r="D10" s="14" t="s">
        <v>10</v>
      </c>
      <c r="E10" s="18">
        <f t="shared" ref="E10:F10" si="4">(2*E14)-E3</f>
        <v>11017.716666666665</v>
      </c>
      <c r="F10" s="18">
        <f t="shared" si="4"/>
        <v>10871.783333333335</v>
      </c>
      <c r="G10" s="18">
        <f>(2*G14)-G3</f>
        <v>10825.3</v>
      </c>
      <c r="H10" s="18">
        <f>(2*H14)-H3</f>
        <v>10809.333333333334</v>
      </c>
    </row>
    <row r="11" spans="1:8" ht="14.55" hidden="1" customHeight="1" x14ac:dyDescent="0.3">
      <c r="A11" s="12"/>
      <c r="B11" s="13"/>
      <c r="C11" s="13"/>
      <c r="D11" s="14" t="s">
        <v>11</v>
      </c>
      <c r="E11" s="16">
        <f t="shared" ref="E11:F11" si="5">(E10+E14)/2</f>
        <v>10909.199999999999</v>
      </c>
      <c r="F11" s="16">
        <f t="shared" si="5"/>
        <v>10800.25</v>
      </c>
      <c r="G11" s="16">
        <f>(G10+G14)/2</f>
        <v>10799.349999999999</v>
      </c>
      <c r="H11" s="16">
        <f>(H10+H14)/2</f>
        <v>10796.6</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10815.816666666666</v>
      </c>
      <c r="F13" s="20">
        <f t="shared" si="6"/>
        <v>10760.183333333334</v>
      </c>
      <c r="G13" s="20">
        <f>G14+G57/2</f>
        <v>10781.625</v>
      </c>
      <c r="H13" s="20">
        <f>H14+H57/2</f>
        <v>10787.758333333335</v>
      </c>
    </row>
    <row r="14" spans="1:8" ht="14.55" customHeight="1" x14ac:dyDescent="0.3">
      <c r="A14" s="12"/>
      <c r="B14" s="13"/>
      <c r="C14" s="13"/>
      <c r="D14" s="14" t="s">
        <v>13</v>
      </c>
      <c r="E14" s="11">
        <f t="shared" ref="E14:F14" si="7">(E2+E3+E4)/3</f>
        <v>10800.683333333332</v>
      </c>
      <c r="F14" s="11">
        <f t="shared" si="7"/>
        <v>10728.716666666667</v>
      </c>
      <c r="G14" s="11">
        <f>(G2+G3+G4)/3</f>
        <v>10773.4</v>
      </c>
      <c r="H14" s="11">
        <f>(H2+H3+H4)/3</f>
        <v>10783.866666666667</v>
      </c>
    </row>
    <row r="15" spans="1:8" ht="14.55" customHeight="1" x14ac:dyDescent="0.3">
      <c r="A15" s="12"/>
      <c r="B15" s="13"/>
      <c r="C15" s="13"/>
      <c r="D15" s="14" t="s">
        <v>14</v>
      </c>
      <c r="E15" s="21">
        <f t="shared" ref="E15:F15" si="8">E14-E57/2</f>
        <v>10785.55</v>
      </c>
      <c r="F15" s="21">
        <f t="shared" si="8"/>
        <v>10697.25</v>
      </c>
      <c r="G15" s="21">
        <f>G14-G57/2</f>
        <v>10765.174999999999</v>
      </c>
      <c r="H15" s="21">
        <f>H14-H57/2</f>
        <v>10779.974999999999</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10707.3</v>
      </c>
      <c r="F17" s="16">
        <f t="shared" si="9"/>
        <v>10688.650000000001</v>
      </c>
      <c r="G17" s="16">
        <f>(G14+G18)/2</f>
        <v>10755.674999999999</v>
      </c>
      <c r="H17" s="16">
        <f>(H14+H18)/2</f>
        <v>10775.025000000001</v>
      </c>
    </row>
    <row r="18" spans="1:8" ht="14.55" customHeight="1" x14ac:dyDescent="0.3">
      <c r="A18" s="12"/>
      <c r="B18" s="13"/>
      <c r="C18" s="13"/>
      <c r="D18" s="14" t="s">
        <v>16</v>
      </c>
      <c r="E18" s="22">
        <f t="shared" ref="E18:F18" si="10">2*E14-E2</f>
        <v>10613.916666666664</v>
      </c>
      <c r="F18" s="22">
        <f t="shared" si="10"/>
        <v>10648.583333333334</v>
      </c>
      <c r="G18" s="22">
        <f>2*G14-G2</f>
        <v>10737.949999999999</v>
      </c>
      <c r="H18" s="22">
        <f>2*H14-H2</f>
        <v>10766.183333333334</v>
      </c>
    </row>
    <row r="19" spans="1:8" ht="14.55" hidden="1" customHeight="1" x14ac:dyDescent="0.3">
      <c r="A19" s="12"/>
      <c r="B19" s="13"/>
      <c r="C19" s="13"/>
      <c r="D19" s="14" t="s">
        <v>17</v>
      </c>
      <c r="E19" s="16">
        <f t="shared" ref="E19:F19" si="11">(E18+E20)/2</f>
        <v>10505.399999999998</v>
      </c>
      <c r="F19" s="16">
        <f t="shared" si="11"/>
        <v>10577.05</v>
      </c>
      <c r="G19" s="16">
        <f>(G18+G20)/2</f>
        <v>10712</v>
      </c>
      <c r="H19" s="16">
        <f>(H18+H20)/2</f>
        <v>10753.45</v>
      </c>
    </row>
    <row r="20" spans="1:8" ht="14.55" customHeight="1" x14ac:dyDescent="0.3">
      <c r="A20" s="12"/>
      <c r="B20" s="13"/>
      <c r="C20" s="13"/>
      <c r="D20" s="14" t="s">
        <v>18</v>
      </c>
      <c r="E20" s="23">
        <f t="shared" ref="E20:F20" si="12">E14-E50</f>
        <v>10396.883333333331</v>
      </c>
      <c r="F20" s="23">
        <f t="shared" si="12"/>
        <v>10505.516666666666</v>
      </c>
      <c r="G20" s="23">
        <f>G14-G50</f>
        <v>10686.05</v>
      </c>
      <c r="H20" s="23">
        <f>H14-H50</f>
        <v>10740.716666666667</v>
      </c>
    </row>
    <row r="21" spans="1:8" ht="14.55" hidden="1" customHeight="1" x14ac:dyDescent="0.3">
      <c r="A21" s="12"/>
      <c r="B21" s="13"/>
      <c r="C21" s="13"/>
      <c r="D21" s="14" t="s">
        <v>19</v>
      </c>
      <c r="E21" s="16">
        <f t="shared" ref="E21:F21" si="13">(E20+E22)/2</f>
        <v>10303.499999999996</v>
      </c>
      <c r="F21" s="16">
        <f t="shared" si="13"/>
        <v>10465.450000000001</v>
      </c>
      <c r="G21" s="16">
        <f>(G20+G22)/2</f>
        <v>10668.324999999999</v>
      </c>
      <c r="H21" s="16">
        <f>(H20+H22)/2</f>
        <v>10731.875</v>
      </c>
    </row>
    <row r="22" spans="1:8" ht="14.55" customHeight="1" x14ac:dyDescent="0.3">
      <c r="A22" s="12"/>
      <c r="B22" s="13"/>
      <c r="C22" s="13"/>
      <c r="D22" s="14" t="s">
        <v>20</v>
      </c>
      <c r="E22" s="24">
        <f t="shared" ref="E22:F22" si="14">E18-E50</f>
        <v>10210.116666666663</v>
      </c>
      <c r="F22" s="24">
        <f t="shared" si="14"/>
        <v>10425.383333333333</v>
      </c>
      <c r="G22" s="24">
        <f>G18-G50</f>
        <v>10650.599999999999</v>
      </c>
      <c r="H22" s="24">
        <f>H18-H50</f>
        <v>10723.033333333335</v>
      </c>
    </row>
    <row r="23" spans="1:8" ht="14.55" customHeight="1" x14ac:dyDescent="0.3">
      <c r="A23" s="140" t="s">
        <v>21</v>
      </c>
      <c r="B23" s="141"/>
      <c r="C23" s="141"/>
      <c r="D23" s="141"/>
      <c r="E23" s="25"/>
      <c r="F23" s="25"/>
      <c r="G23" s="25"/>
      <c r="H23" s="25"/>
    </row>
    <row r="24" spans="1:8" ht="14.55" customHeight="1" x14ac:dyDescent="0.3">
      <c r="A24" s="12"/>
      <c r="B24" s="13"/>
      <c r="C24" s="13"/>
      <c r="D24" s="14" t="s">
        <v>22</v>
      </c>
      <c r="E24" s="17">
        <f t="shared" ref="E24:F24" si="15">(E2/E3)*E4</f>
        <v>11244.185283668678</v>
      </c>
      <c r="F24" s="17">
        <f t="shared" si="15"/>
        <v>11019.193540547816</v>
      </c>
      <c r="G24" s="17">
        <f>(G2/G3)*G4</f>
        <v>10877.756859814392</v>
      </c>
      <c r="H24" s="17">
        <f>(H2/H3)*H4</f>
        <v>10834.933359746801</v>
      </c>
    </row>
    <row r="25" spans="1:8" ht="14.55" hidden="1" customHeight="1" x14ac:dyDescent="0.3">
      <c r="A25" s="12"/>
      <c r="B25" s="13"/>
      <c r="C25" s="13"/>
      <c r="D25" s="14" t="s">
        <v>23</v>
      </c>
      <c r="E25" s="16">
        <f t="shared" ref="E25:F25" si="16">E26+1.168*(E26-E27)</f>
        <v>11182.74056</v>
      </c>
      <c r="F25" s="16">
        <f t="shared" si="16"/>
        <v>10986.101839999999</v>
      </c>
      <c r="G25" s="16">
        <f>G26+1.168*(G26-G27)</f>
        <v>10865.94932</v>
      </c>
      <c r="H25" s="16">
        <f>H26+1.168*(H26-H27)</f>
        <v>10829.24228</v>
      </c>
    </row>
    <row r="26" spans="1:8" ht="14.55" customHeight="1" x14ac:dyDescent="0.3">
      <c r="A26" s="12"/>
      <c r="B26" s="13"/>
      <c r="C26" s="13"/>
      <c r="D26" s="14" t="s">
        <v>24</v>
      </c>
      <c r="E26" s="18">
        <f t="shared" ref="E26:F26" si="17">E4+E51/2</f>
        <v>11053.04</v>
      </c>
      <c r="F26" s="18">
        <f t="shared" si="17"/>
        <v>10914.41</v>
      </c>
      <c r="G26" s="18">
        <f>G4+G51/2</f>
        <v>10837.8925</v>
      </c>
      <c r="H26" s="18">
        <f>H4+H51/2</f>
        <v>10815.3825</v>
      </c>
    </row>
    <row r="27" spans="1:8" ht="14.55" customHeight="1" x14ac:dyDescent="0.3">
      <c r="A27" s="12"/>
      <c r="B27" s="13"/>
      <c r="C27" s="13"/>
      <c r="D27" s="14" t="s">
        <v>25</v>
      </c>
      <c r="E27" s="7">
        <f t="shared" ref="E27:F27" si="18">E4+E51/4</f>
        <v>10941.995000000001</v>
      </c>
      <c r="F27" s="7">
        <f t="shared" si="18"/>
        <v>10853.03</v>
      </c>
      <c r="G27" s="7">
        <f>G4+G51/4</f>
        <v>10813.87125</v>
      </c>
      <c r="H27" s="7">
        <f>H4+H51/4</f>
        <v>10803.516249999999</v>
      </c>
    </row>
    <row r="28" spans="1:8" ht="14.55" hidden="1" customHeight="1" x14ac:dyDescent="0.3">
      <c r="A28" s="12"/>
      <c r="B28" s="13"/>
      <c r="C28" s="13"/>
      <c r="D28" s="14" t="s">
        <v>26</v>
      </c>
      <c r="E28" s="16">
        <f t="shared" ref="E28:F28" si="19">E4+E51/6</f>
        <v>10904.980000000001</v>
      </c>
      <c r="F28" s="16">
        <f t="shared" si="19"/>
        <v>10832.57</v>
      </c>
      <c r="G28" s="16">
        <f>G4+G51/6</f>
        <v>10805.864166666666</v>
      </c>
      <c r="H28" s="16">
        <f>H4+H51/6</f>
        <v>10799.560833333333</v>
      </c>
    </row>
    <row r="29" spans="1:8" ht="14.55" hidden="1" customHeight="1" x14ac:dyDescent="0.3">
      <c r="A29" s="12"/>
      <c r="B29" s="13"/>
      <c r="C29" s="13"/>
      <c r="D29" s="14" t="s">
        <v>27</v>
      </c>
      <c r="E29" s="16">
        <f t="shared" ref="E29:F29" si="20">E4+E51/12</f>
        <v>10867.965</v>
      </c>
      <c r="F29" s="16">
        <f t="shared" si="20"/>
        <v>10812.11</v>
      </c>
      <c r="G29" s="16">
        <f>G4+G51/12</f>
        <v>10797.857083333334</v>
      </c>
      <c r="H29" s="16">
        <f>H4+H51/12</f>
        <v>10795.605416666665</v>
      </c>
    </row>
    <row r="30" spans="1:8" ht="14.55" customHeight="1" x14ac:dyDescent="0.3">
      <c r="A30" s="12"/>
      <c r="B30" s="13"/>
      <c r="C30" s="13"/>
      <c r="D30" s="14" t="s">
        <v>4</v>
      </c>
      <c r="E30" s="11">
        <f t="shared" ref="E30:F30" si="21">E4</f>
        <v>10830.95</v>
      </c>
      <c r="F30" s="11">
        <f t="shared" si="21"/>
        <v>10791.65</v>
      </c>
      <c r="G30" s="11">
        <f>G4</f>
        <v>10789.85</v>
      </c>
      <c r="H30" s="11">
        <f>H4</f>
        <v>10791.65</v>
      </c>
    </row>
    <row r="31" spans="1:8" ht="14.55" hidden="1" customHeight="1" x14ac:dyDescent="0.3">
      <c r="A31" s="12"/>
      <c r="B31" s="13"/>
      <c r="C31" s="13"/>
      <c r="D31" s="14" t="s">
        <v>28</v>
      </c>
      <c r="E31" s="16">
        <f t="shared" ref="E31:F31" si="22">E4-E51/12</f>
        <v>10793.935000000001</v>
      </c>
      <c r="F31" s="16">
        <f t="shared" si="22"/>
        <v>10771.189999999999</v>
      </c>
      <c r="G31" s="16">
        <f>G4-G51/12</f>
        <v>10781.842916666666</v>
      </c>
      <c r="H31" s="16">
        <f>H4-H51/12</f>
        <v>10787.694583333334</v>
      </c>
    </row>
    <row r="32" spans="1:8" ht="14.55" hidden="1" customHeight="1" x14ac:dyDescent="0.3">
      <c r="A32" s="12"/>
      <c r="B32" s="13"/>
      <c r="C32" s="13"/>
      <c r="D32" s="14" t="s">
        <v>29</v>
      </c>
      <c r="E32" s="16">
        <f t="shared" ref="E32:F32" si="23">E4-E51/6</f>
        <v>10756.92</v>
      </c>
      <c r="F32" s="16">
        <f t="shared" si="23"/>
        <v>10750.73</v>
      </c>
      <c r="G32" s="16">
        <f>G4-G51/6</f>
        <v>10773.835833333334</v>
      </c>
      <c r="H32" s="16">
        <f>H4-H51/6</f>
        <v>10783.739166666666</v>
      </c>
    </row>
    <row r="33" spans="1:14" ht="14.55" customHeight="1" x14ac:dyDescent="0.3">
      <c r="A33" s="12"/>
      <c r="B33" s="13"/>
      <c r="C33" s="13"/>
      <c r="D33" s="14" t="s">
        <v>30</v>
      </c>
      <c r="E33" s="10">
        <f t="shared" ref="E33:F33" si="24">E4-E51/4</f>
        <v>10719.905000000001</v>
      </c>
      <c r="F33" s="10">
        <f t="shared" si="24"/>
        <v>10730.269999999999</v>
      </c>
      <c r="G33" s="10">
        <f>G4-G51/4</f>
        <v>10765.828750000001</v>
      </c>
      <c r="H33" s="10">
        <f>H4-H51/4</f>
        <v>10779.783750000001</v>
      </c>
    </row>
    <row r="34" spans="1:14" ht="14.55" customHeight="1" x14ac:dyDescent="0.3">
      <c r="A34" s="12"/>
      <c r="B34" s="13"/>
      <c r="C34" s="13"/>
      <c r="D34" s="14" t="s">
        <v>31</v>
      </c>
      <c r="E34" s="22">
        <f t="shared" ref="E34:F34" si="25">E4-E51/2</f>
        <v>10608.86</v>
      </c>
      <c r="F34" s="22">
        <f t="shared" si="25"/>
        <v>10668.89</v>
      </c>
      <c r="G34" s="22">
        <f>G4-G51/2</f>
        <v>10741.807500000001</v>
      </c>
      <c r="H34" s="22">
        <f>H4-H51/2</f>
        <v>10767.9175</v>
      </c>
      <c r="M34">
        <v>10896.739299999999</v>
      </c>
      <c r="N34" s="136" t="s">
        <v>66</v>
      </c>
    </row>
    <row r="35" spans="1:14" ht="14.55" hidden="1" customHeight="1" x14ac:dyDescent="0.3">
      <c r="A35" s="12"/>
      <c r="B35" s="13"/>
      <c r="C35" s="13"/>
      <c r="D35" s="14" t="s">
        <v>32</v>
      </c>
      <c r="E35" s="16">
        <f t="shared" ref="E35:F35" si="26">E34-1.168*(E33-E34)</f>
        <v>10479.159440000001</v>
      </c>
      <c r="F35" s="16">
        <f t="shared" si="26"/>
        <v>10597.19816</v>
      </c>
      <c r="G35" s="16">
        <f>G34-1.168*(G33-G34)</f>
        <v>10713.750680000001</v>
      </c>
      <c r="H35" s="16">
        <f>H34-1.168*(H33-H34)</f>
        <v>10754.057719999999</v>
      </c>
    </row>
    <row r="36" spans="1:14" ht="14.55" customHeight="1" x14ac:dyDescent="0.3">
      <c r="A36" s="12"/>
      <c r="B36" s="13"/>
      <c r="C36" s="13"/>
      <c r="D36" s="14" t="s">
        <v>33</v>
      </c>
      <c r="E36" s="23">
        <f t="shared" ref="E36:F36" si="27">E4-(E24-E4)</f>
        <v>10417.714716331324</v>
      </c>
      <c r="F36" s="23">
        <f t="shared" si="27"/>
        <v>10564.106459452183</v>
      </c>
      <c r="G36" s="23">
        <f>G4-(G24-G4)</f>
        <v>10701.943140185609</v>
      </c>
      <c r="H36" s="23">
        <f>H4-(H24-H4)</f>
        <v>10748.366640253198</v>
      </c>
      <c r="M36">
        <v>10843.9107</v>
      </c>
      <c r="N36" s="136" t="s">
        <v>67</v>
      </c>
    </row>
    <row r="37" spans="1:14" ht="14.55" customHeight="1" x14ac:dyDescent="0.3">
      <c r="A37" s="140" t="s">
        <v>34</v>
      </c>
      <c r="B37" s="141"/>
      <c r="C37" s="141"/>
      <c r="D37" s="141"/>
      <c r="E37" s="26" t="s">
        <v>35</v>
      </c>
      <c r="F37" s="9"/>
      <c r="G37" s="27"/>
      <c r="H37" s="27"/>
    </row>
    <row r="38" spans="1:14" ht="14.55" customHeight="1" x14ac:dyDescent="0.3">
      <c r="A38" s="30"/>
      <c r="B38" s="19"/>
      <c r="C38" s="19"/>
      <c r="D38" s="14" t="s">
        <v>36</v>
      </c>
      <c r="E38" s="15"/>
      <c r="F38" s="15"/>
      <c r="G38" s="15"/>
      <c r="H38" s="15"/>
      <c r="I38" s="133"/>
    </row>
    <row r="39" spans="1:14" ht="14.55" customHeight="1" x14ac:dyDescent="0.3">
      <c r="A39" s="30"/>
      <c r="B39" s="19"/>
      <c r="C39" s="19"/>
      <c r="D39" s="14" t="s">
        <v>37</v>
      </c>
      <c r="E39" s="17"/>
      <c r="F39" s="17"/>
      <c r="G39" s="134"/>
      <c r="H39" s="134"/>
      <c r="I39" s="133"/>
      <c r="N39" s="132"/>
    </row>
    <row r="40" spans="1:14" ht="14.55" customHeight="1" x14ac:dyDescent="0.3">
      <c r="A40" s="12"/>
      <c r="B40" s="19"/>
      <c r="C40" s="13"/>
      <c r="D40" s="14" t="s">
        <v>38</v>
      </c>
      <c r="E40" s="18"/>
      <c r="F40" s="18"/>
      <c r="G40" s="128">
        <v>10826.598</v>
      </c>
      <c r="H40" s="128">
        <v>10896.739299999999</v>
      </c>
      <c r="I40" s="133" t="s">
        <v>66</v>
      </c>
    </row>
    <row r="41" spans="1:14" ht="14.55" customHeight="1" x14ac:dyDescent="0.3">
      <c r="A41" s="12"/>
      <c r="B41" s="13"/>
      <c r="C41" s="13"/>
      <c r="D41" s="14" t="s">
        <v>39</v>
      </c>
      <c r="E41" s="7"/>
      <c r="F41" s="7"/>
      <c r="G41" s="135">
        <v>10810.5214</v>
      </c>
      <c r="H41" s="135">
        <v>10843.9107</v>
      </c>
      <c r="I41" s="133" t="s">
        <v>67</v>
      </c>
    </row>
    <row r="42" spans="1:14" ht="14.55" customHeight="1" x14ac:dyDescent="0.3">
      <c r="A42" s="12"/>
      <c r="B42" s="13"/>
      <c r="C42" s="13"/>
      <c r="D42" s="14" t="s">
        <v>39</v>
      </c>
      <c r="E42" s="20"/>
      <c r="F42" s="20"/>
      <c r="G42" s="20">
        <v>10784.196</v>
      </c>
      <c r="H42" s="135">
        <v>10810.5214</v>
      </c>
      <c r="I42" s="133" t="s">
        <v>65</v>
      </c>
      <c r="N42" s="106"/>
    </row>
    <row r="43" spans="1:14" ht="14.55" customHeight="1" x14ac:dyDescent="0.3">
      <c r="A43" s="12"/>
      <c r="B43" s="13"/>
      <c r="C43" s="13"/>
      <c r="D43" s="14" t="s">
        <v>4</v>
      </c>
      <c r="E43" s="11">
        <f t="shared" ref="E43:F43" si="28">E4</f>
        <v>10830.95</v>
      </c>
      <c r="F43" s="11">
        <f t="shared" si="28"/>
        <v>10791.65</v>
      </c>
      <c r="G43" s="11">
        <f>G4</f>
        <v>10789.85</v>
      </c>
      <c r="H43" s="11">
        <f>H4</f>
        <v>10791.65</v>
      </c>
    </row>
    <row r="44" spans="1:14" ht="14.55" customHeight="1" x14ac:dyDescent="0.3">
      <c r="A44" s="12"/>
      <c r="B44" s="13"/>
      <c r="C44" s="13"/>
      <c r="D44" s="14" t="s">
        <v>40</v>
      </c>
      <c r="E44" s="21"/>
      <c r="F44" s="21"/>
      <c r="G44" s="21">
        <v>10770.653400000001</v>
      </c>
      <c r="H44" s="21">
        <v>10751.099999999999</v>
      </c>
      <c r="I44" s="136" t="s">
        <v>68</v>
      </c>
    </row>
    <row r="45" spans="1:14" ht="14.55" customHeight="1" x14ac:dyDescent="0.3">
      <c r="A45" s="12"/>
      <c r="B45" s="13"/>
      <c r="C45" s="13"/>
      <c r="D45" s="14" t="s">
        <v>41</v>
      </c>
      <c r="E45" s="10"/>
      <c r="F45" s="10"/>
      <c r="G45" s="10">
        <v>10747.023300000001</v>
      </c>
      <c r="H45" s="10">
        <v>10739.193799999999</v>
      </c>
      <c r="I45" s="133" t="s">
        <v>69</v>
      </c>
      <c r="N45" s="106"/>
    </row>
    <row r="46" spans="1:14" ht="14.55" customHeight="1" x14ac:dyDescent="0.3">
      <c r="A46" s="12"/>
      <c r="B46" s="13"/>
      <c r="C46" s="13"/>
      <c r="D46" s="14" t="s">
        <v>42</v>
      </c>
      <c r="E46" s="22"/>
      <c r="F46" s="22"/>
      <c r="G46" s="22">
        <v>10646</v>
      </c>
      <c r="H46" s="22">
        <v>10646</v>
      </c>
      <c r="I46" s="136" t="s">
        <v>64</v>
      </c>
      <c r="N46" s="106"/>
    </row>
    <row r="47" spans="1:14" ht="14.55" customHeight="1" x14ac:dyDescent="0.3">
      <c r="A47" s="12"/>
      <c r="B47" s="13"/>
      <c r="C47" s="13"/>
      <c r="D47" s="14" t="s">
        <v>43</v>
      </c>
      <c r="E47" s="23"/>
      <c r="F47" s="23"/>
      <c r="G47" s="23">
        <v>10585</v>
      </c>
      <c r="H47" s="23">
        <v>10585</v>
      </c>
      <c r="I47" s="133" t="s">
        <v>64</v>
      </c>
    </row>
    <row r="48" spans="1:14" ht="14.55" customHeight="1" x14ac:dyDescent="0.3">
      <c r="A48" s="12"/>
      <c r="B48" s="13"/>
      <c r="C48" s="13"/>
      <c r="D48" s="14" t="s">
        <v>44</v>
      </c>
      <c r="E48" s="24"/>
      <c r="F48" s="24"/>
      <c r="G48" s="24"/>
      <c r="H48" s="24"/>
      <c r="I48" s="133"/>
    </row>
    <row r="49" spans="1:8" ht="14.55" customHeight="1" x14ac:dyDescent="0.3">
      <c r="A49" s="140" t="s">
        <v>45</v>
      </c>
      <c r="B49" s="141"/>
      <c r="C49" s="141"/>
      <c r="D49" s="141"/>
      <c r="E49" s="25"/>
      <c r="F49" s="25"/>
      <c r="G49" s="25"/>
      <c r="H49" s="25"/>
    </row>
    <row r="50" spans="1:8" ht="14.55" customHeight="1" x14ac:dyDescent="0.3">
      <c r="A50" s="12"/>
      <c r="B50" s="13"/>
      <c r="C50" s="13"/>
      <c r="D50" s="14" t="s">
        <v>46</v>
      </c>
      <c r="E50" s="16">
        <f t="shared" ref="E50:F50" si="29">ABS(E2-E3)</f>
        <v>403.80000000000109</v>
      </c>
      <c r="F50" s="16">
        <f t="shared" si="29"/>
        <v>223.20000000000073</v>
      </c>
      <c r="G50" s="16">
        <f>ABS(G2-G3)</f>
        <v>87.350000000000364</v>
      </c>
      <c r="H50" s="16">
        <f>ABS(H2-H3)</f>
        <v>43.149999999999636</v>
      </c>
    </row>
    <row r="51" spans="1:8" ht="14.55" customHeight="1" x14ac:dyDescent="0.3">
      <c r="A51" s="12"/>
      <c r="B51" s="13"/>
      <c r="C51" s="13"/>
      <c r="D51" s="14" t="s">
        <v>47</v>
      </c>
      <c r="E51" s="16">
        <f t="shared" ref="E51:F51" si="30">E50*1.1</f>
        <v>444.18000000000126</v>
      </c>
      <c r="F51" s="16">
        <f t="shared" si="30"/>
        <v>245.52000000000081</v>
      </c>
      <c r="G51" s="16">
        <f>G50*1.1</f>
        <v>96.085000000000406</v>
      </c>
      <c r="H51" s="16">
        <f>H50*1.1</f>
        <v>47.464999999999606</v>
      </c>
    </row>
    <row r="52" spans="1:8" ht="14.55" customHeight="1" x14ac:dyDescent="0.3">
      <c r="A52" s="12"/>
      <c r="B52" s="13"/>
      <c r="C52" s="13"/>
      <c r="D52" s="14" t="s">
        <v>48</v>
      </c>
      <c r="E52" s="16">
        <f t="shared" ref="E52:F52" si="31">(E2+E3)</f>
        <v>21571.1</v>
      </c>
      <c r="F52" s="16">
        <f t="shared" si="31"/>
        <v>21394.5</v>
      </c>
      <c r="G52" s="16">
        <f>(G2+G3)</f>
        <v>21530.35</v>
      </c>
      <c r="H52" s="16">
        <f>(H2+H3)</f>
        <v>21559.949999999997</v>
      </c>
    </row>
    <row r="53" spans="1:8" ht="14.55" customHeight="1" x14ac:dyDescent="0.3">
      <c r="A53" s="12"/>
      <c r="B53" s="13"/>
      <c r="C53" s="13"/>
      <c r="D53" s="14" t="s">
        <v>49</v>
      </c>
      <c r="E53" s="16">
        <f t="shared" ref="E53:F53" si="32">(E2+E3)/2</f>
        <v>10785.55</v>
      </c>
      <c r="F53" s="16">
        <f t="shared" si="32"/>
        <v>10697.25</v>
      </c>
      <c r="G53" s="16">
        <f>(G2+G3)/2</f>
        <v>10765.174999999999</v>
      </c>
      <c r="H53" s="16">
        <f>(H2+H3)/2</f>
        <v>10779.974999999999</v>
      </c>
    </row>
    <row r="54" spans="1:8" ht="14.55" customHeight="1" x14ac:dyDescent="0.3">
      <c r="A54" s="12"/>
      <c r="B54" s="13"/>
      <c r="C54" s="13"/>
      <c r="D54" s="14" t="s">
        <v>12</v>
      </c>
      <c r="E54" s="16">
        <f t="shared" ref="E54:F54" si="33">E55-E56+E55</f>
        <v>10815.816666666666</v>
      </c>
      <c r="F54" s="16">
        <f t="shared" si="33"/>
        <v>10760.183333333334</v>
      </c>
      <c r="G54" s="16">
        <f>G55-G56+G55</f>
        <v>10781.625</v>
      </c>
      <c r="H54" s="16">
        <f>H55-H56+H55</f>
        <v>10787.758333333335</v>
      </c>
    </row>
    <row r="55" spans="1:8" ht="14.55" customHeight="1" x14ac:dyDescent="0.3">
      <c r="A55" s="12"/>
      <c r="B55" s="13"/>
      <c r="C55" s="13"/>
      <c r="D55" s="14" t="s">
        <v>50</v>
      </c>
      <c r="E55" s="16">
        <f t="shared" ref="E55:F55" si="34">(E2+E3+E4)/3</f>
        <v>10800.683333333332</v>
      </c>
      <c r="F55" s="16">
        <f t="shared" si="34"/>
        <v>10728.716666666667</v>
      </c>
      <c r="G55" s="16">
        <f>(G2+G3+G4)/3</f>
        <v>10773.4</v>
      </c>
      <c r="H55" s="16">
        <f>(H2+H3+H4)/3</f>
        <v>10783.866666666667</v>
      </c>
    </row>
    <row r="56" spans="1:8" ht="14.55" customHeight="1" x14ac:dyDescent="0.3">
      <c r="A56" s="12"/>
      <c r="B56" s="13"/>
      <c r="C56" s="13"/>
      <c r="D56" s="14" t="s">
        <v>14</v>
      </c>
      <c r="E56" s="16">
        <f t="shared" ref="E56:F56" si="35">E53</f>
        <v>10785.55</v>
      </c>
      <c r="F56" s="16">
        <f t="shared" si="35"/>
        <v>10697.25</v>
      </c>
      <c r="G56" s="16">
        <f>G53</f>
        <v>10765.174999999999</v>
      </c>
      <c r="H56" s="16">
        <f>H53</f>
        <v>10779.974999999999</v>
      </c>
    </row>
    <row r="57" spans="1:8" ht="14.55" customHeight="1" x14ac:dyDescent="0.3">
      <c r="A57" s="12"/>
      <c r="B57" s="13"/>
      <c r="C57" s="13"/>
      <c r="D57" s="14" t="s">
        <v>51</v>
      </c>
      <c r="E57" s="31">
        <f>(E54-E56)</f>
        <v>30.266666666666424</v>
      </c>
      <c r="F57" s="31">
        <f t="shared" ref="F57" si="36">ABS(F54-F56)</f>
        <v>62.933333333334303</v>
      </c>
      <c r="G57" s="31">
        <f>ABS(G54-G56)</f>
        <v>16.450000000000728</v>
      </c>
      <c r="H57" s="31">
        <f>ABS(H54-H56)</f>
        <v>7.7833333333364862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J16" sqref="J16"/>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7"/>
      <c r="B1" s="28"/>
      <c r="C1" s="107"/>
      <c r="D1" s="28"/>
      <c r="E1" s="107"/>
      <c r="F1" s="28"/>
      <c r="G1" s="28"/>
      <c r="H1" s="28"/>
      <c r="I1" s="107"/>
      <c r="J1" s="28"/>
      <c r="K1" s="107"/>
      <c r="L1" s="28"/>
      <c r="M1" s="28"/>
      <c r="N1" s="28"/>
      <c r="O1" s="107"/>
      <c r="P1" s="28"/>
      <c r="Q1" s="107"/>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7"/>
      <c r="B3" s="28"/>
      <c r="C3" s="107"/>
      <c r="D3" s="28"/>
      <c r="E3" s="107"/>
      <c r="F3" s="28"/>
      <c r="G3" s="28"/>
      <c r="H3" s="28"/>
      <c r="I3" s="107"/>
      <c r="J3" s="28"/>
      <c r="K3" s="107"/>
      <c r="L3" s="28"/>
      <c r="M3" s="28"/>
      <c r="N3" s="28"/>
      <c r="O3" s="107"/>
      <c r="P3" s="28"/>
      <c r="Q3" s="107"/>
      <c r="R3" s="28"/>
    </row>
    <row r="4" spans="1:18"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8" ht="15" customHeight="1" thickBot="1" x14ac:dyDescent="0.35">
      <c r="A5" s="107"/>
      <c r="B5" s="28"/>
      <c r="C5" s="107"/>
      <c r="D5" s="28"/>
      <c r="E5" s="107"/>
      <c r="F5" s="28"/>
      <c r="G5" s="28"/>
      <c r="H5" s="28"/>
      <c r="I5" s="107"/>
      <c r="J5" s="28"/>
      <c r="K5" s="107"/>
      <c r="L5" s="28"/>
      <c r="M5" s="28"/>
      <c r="N5" s="28"/>
      <c r="O5" s="107"/>
      <c r="P5" s="28"/>
      <c r="Q5" s="107"/>
      <c r="R5" s="28"/>
    </row>
    <row r="6" spans="1:18" ht="15" customHeight="1" thickBot="1" x14ac:dyDescent="0.35">
      <c r="A6" s="112" t="s">
        <v>55</v>
      </c>
      <c r="B6" s="36">
        <v>11118.1</v>
      </c>
      <c r="C6" s="126"/>
      <c r="D6" s="37">
        <v>11118.1</v>
      </c>
      <c r="E6" s="127"/>
      <c r="F6" s="38">
        <v>10620.4</v>
      </c>
      <c r="G6" s="113"/>
      <c r="H6" s="36">
        <v>10585</v>
      </c>
      <c r="I6" s="126"/>
      <c r="J6" s="37">
        <v>10585</v>
      </c>
      <c r="K6" s="127"/>
      <c r="L6" s="38">
        <v>10646.4</v>
      </c>
      <c r="M6" s="113"/>
      <c r="N6" s="36">
        <v>10808.85</v>
      </c>
      <c r="O6" s="126"/>
      <c r="P6" s="37"/>
      <c r="Q6" s="127"/>
      <c r="R6" s="38"/>
    </row>
    <row r="7" spans="1:18" ht="14.55" customHeight="1" x14ac:dyDescent="0.3">
      <c r="A7" s="107"/>
      <c r="B7" s="120"/>
      <c r="C7" s="107"/>
      <c r="D7" s="121"/>
      <c r="E7" s="107"/>
      <c r="F7" s="122"/>
      <c r="G7" s="28"/>
      <c r="H7" s="120"/>
      <c r="I7" s="107"/>
      <c r="J7" s="121"/>
      <c r="K7" s="107"/>
      <c r="L7" s="122"/>
      <c r="M7" s="28"/>
      <c r="N7" s="120"/>
      <c r="O7" s="107"/>
      <c r="P7" s="121"/>
      <c r="Q7" s="107"/>
      <c r="R7" s="122"/>
    </row>
    <row r="8" spans="1:18" ht="15" customHeight="1" thickBot="1" x14ac:dyDescent="0.35">
      <c r="A8" s="107"/>
      <c r="B8" s="123"/>
      <c r="C8" s="107"/>
      <c r="D8" s="124"/>
      <c r="E8" s="107"/>
      <c r="F8" s="125"/>
      <c r="G8" s="28"/>
      <c r="H8" s="123"/>
      <c r="I8" s="107"/>
      <c r="J8" s="124"/>
      <c r="K8" s="107"/>
      <c r="L8" s="125"/>
      <c r="M8" s="28"/>
      <c r="N8" s="123"/>
      <c r="O8" s="107"/>
      <c r="P8" s="124"/>
      <c r="Q8" s="107"/>
      <c r="R8" s="125"/>
    </row>
    <row r="9" spans="1:18" ht="15" customHeight="1" thickBot="1" x14ac:dyDescent="0.35">
      <c r="A9" s="112" t="s">
        <v>56</v>
      </c>
      <c r="B9" s="36">
        <v>11044</v>
      </c>
      <c r="C9" s="126"/>
      <c r="D9" s="37">
        <v>10620.4</v>
      </c>
      <c r="E9" s="127"/>
      <c r="F9" s="38">
        <v>10759.9</v>
      </c>
      <c r="G9" s="113"/>
      <c r="H9" s="36">
        <v>10697</v>
      </c>
      <c r="I9" s="126"/>
      <c r="J9" s="37">
        <v>10808.85</v>
      </c>
      <c r="K9" s="127"/>
      <c r="L9" s="38">
        <v>10808.85</v>
      </c>
      <c r="M9" s="149"/>
      <c r="N9" s="36">
        <v>10758.4</v>
      </c>
      <c r="O9" s="150"/>
      <c r="P9" s="37"/>
      <c r="Q9" s="127"/>
      <c r="R9" s="38"/>
    </row>
    <row r="10" spans="1:18" ht="14.55" customHeight="1" x14ac:dyDescent="0.3">
      <c r="A10" s="107"/>
      <c r="B10" s="120"/>
      <c r="C10" s="107"/>
      <c r="D10" s="121"/>
      <c r="E10" s="107"/>
      <c r="F10" s="122"/>
      <c r="G10" s="28"/>
      <c r="H10" s="120"/>
      <c r="I10" s="107"/>
      <c r="J10" s="121"/>
      <c r="K10" s="107"/>
      <c r="L10" s="122"/>
      <c r="M10" s="28"/>
      <c r="N10" s="120"/>
      <c r="O10" s="107"/>
      <c r="P10" s="121"/>
      <c r="Q10" s="107"/>
      <c r="R10" s="122"/>
    </row>
    <row r="11" spans="1:18"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8" ht="15" customHeight="1" thickBot="1" x14ac:dyDescent="0.35">
      <c r="A12" s="112" t="s">
        <v>57</v>
      </c>
      <c r="B12" s="36">
        <v>11113.15</v>
      </c>
      <c r="C12" s="126"/>
      <c r="D12" s="37">
        <v>10808.85</v>
      </c>
      <c r="E12" s="127" t="s">
        <v>58</v>
      </c>
      <c r="F12" s="38">
        <v>10585.65</v>
      </c>
      <c r="G12" s="113"/>
      <c r="H12" s="36">
        <v>10646.4</v>
      </c>
      <c r="I12" s="126"/>
      <c r="J12" s="37">
        <v>10758.4</v>
      </c>
      <c r="K12" s="145" t="s">
        <v>58</v>
      </c>
      <c r="L12" s="38"/>
      <c r="M12" s="113"/>
      <c r="N12" s="36">
        <v>10801.55</v>
      </c>
      <c r="O12" s="150" t="s">
        <v>58</v>
      </c>
      <c r="P12" s="37"/>
      <c r="Q12" s="127"/>
      <c r="R12" s="38"/>
    </row>
    <row r="13" spans="1:18" ht="14.55" customHeight="1" x14ac:dyDescent="0.3">
      <c r="A13" s="107"/>
      <c r="B13" s="28"/>
      <c r="C13" s="107"/>
      <c r="D13" s="28"/>
      <c r="E13" s="107"/>
      <c r="F13" s="28"/>
      <c r="G13" s="28"/>
      <c r="H13" s="28"/>
      <c r="I13" s="107"/>
      <c r="J13" s="28"/>
      <c r="K13" s="107"/>
      <c r="L13" s="28"/>
      <c r="M13" s="28"/>
      <c r="N13" s="28"/>
      <c r="O13" s="107"/>
      <c r="P13" s="28"/>
      <c r="Q13" s="107"/>
      <c r="R13" s="28"/>
    </row>
    <row r="14" spans="1:18" ht="14.55" customHeight="1" x14ac:dyDescent="0.3">
      <c r="A14" s="107"/>
      <c r="B14" s="28"/>
      <c r="C14" s="107"/>
      <c r="D14" s="28"/>
      <c r="E14" s="107"/>
      <c r="F14" s="28"/>
      <c r="G14" s="28"/>
      <c r="H14" s="28"/>
      <c r="I14" s="107"/>
      <c r="J14" s="28"/>
      <c r="K14" s="107"/>
      <c r="L14" s="28"/>
      <c r="M14" s="28"/>
      <c r="N14" s="28"/>
      <c r="O14" s="107"/>
      <c r="P14" s="28"/>
      <c r="Q14" s="107"/>
      <c r="R14" s="28"/>
    </row>
    <row r="15" spans="1:18" ht="14.55" customHeight="1" x14ac:dyDescent="0.3">
      <c r="A15" s="114" t="s">
        <v>59</v>
      </c>
      <c r="B15" s="115"/>
      <c r="C15" s="107"/>
      <c r="D15" s="28"/>
      <c r="E15" s="107"/>
      <c r="F15" s="28"/>
      <c r="G15" s="28"/>
      <c r="H15" s="115"/>
      <c r="I15" s="107"/>
      <c r="J15" s="28"/>
      <c r="K15" s="107"/>
      <c r="L15" s="28"/>
      <c r="M15" s="28"/>
      <c r="N15" s="115"/>
      <c r="O15" s="107"/>
      <c r="P15" s="28"/>
      <c r="Q15" s="107"/>
      <c r="R15" s="28"/>
    </row>
    <row r="16" spans="1:18"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8">
        <f>VALUE(23.6/100*(L6-L9)+L9)</f>
        <v>10770.5118</v>
      </c>
      <c r="M16" s="40"/>
      <c r="N16" s="40">
        <f>VALUE(23.6/100*(N6-N9)+N9)</f>
        <v>10770.306199999999</v>
      </c>
      <c r="O16" s="41"/>
      <c r="P16" s="40">
        <f>VALUE(23.6/100*(P6-P9)+P9)</f>
        <v>0</v>
      </c>
      <c r="Q16" s="40"/>
      <c r="R16" s="40">
        <f>VALUE(23.6/100*(R6-R9)+R9)</f>
        <v>0</v>
      </c>
    </row>
    <row r="17" spans="1:18" ht="14.55" customHeight="1" x14ac:dyDescent="0.3">
      <c r="A17" s="42">
        <v>0.38200000000000001</v>
      </c>
      <c r="B17" s="43">
        <f>38.2/100*(B6-B9)+B9</f>
        <v>11072.306200000001</v>
      </c>
      <c r="C17" s="44"/>
      <c r="D17" s="144">
        <f>VALUE(38.2/100*(D6-D9)+D9)</f>
        <v>10810.5214</v>
      </c>
      <c r="E17" s="43"/>
      <c r="F17" s="43">
        <f>VALUE(38.2/100*(F6-F9)+F9)</f>
        <v>10706.610999999999</v>
      </c>
      <c r="G17" s="43"/>
      <c r="H17" s="43">
        <f>38.2/100*(H6-H9)+H9</f>
        <v>10654.216</v>
      </c>
      <c r="I17" s="44"/>
      <c r="J17" s="43">
        <f>VALUE(38.2/100*(J6-J9)+J9)</f>
        <v>10723.3393</v>
      </c>
      <c r="K17" s="43"/>
      <c r="L17" s="144">
        <f>VALUE(38.2/100*(L6-L9)+L9)</f>
        <v>10746.794100000001</v>
      </c>
      <c r="M17" s="43"/>
      <c r="N17" s="43">
        <f>38.2/100*(N6-N9)+N9</f>
        <v>10777.671899999999</v>
      </c>
      <c r="O17" s="44"/>
      <c r="P17" s="43">
        <f>VALUE(38.2/100*(P6-P9)+P9)</f>
        <v>0</v>
      </c>
      <c r="Q17" s="43"/>
      <c r="R17" s="43">
        <f>VALUE(38.2/100*(R6-R9)+R9)</f>
        <v>0</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10727.625</v>
      </c>
      <c r="M18" s="40"/>
      <c r="N18" s="40">
        <f>VALUE(50/100*(N6-N9)+N9)</f>
        <v>10783.625</v>
      </c>
      <c r="O18" s="41"/>
      <c r="P18" s="40">
        <f>VALUE(50/100*(P6-P9)+P9)</f>
        <v>0</v>
      </c>
      <c r="Q18" s="40"/>
      <c r="R18" s="40">
        <f>VALUE(50/100*(R6-R9)+R9)</f>
        <v>0</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10708.455899999999</v>
      </c>
      <c r="M19" s="40"/>
      <c r="N19" s="40">
        <f>VALUE(61.8/100*(N6-N9)+N9)</f>
        <v>10789.578100000001</v>
      </c>
      <c r="O19" s="41"/>
      <c r="P19" s="40">
        <f>VALUE(61.8/100*(P6-P9)+P9)</f>
        <v>0</v>
      </c>
      <c r="Q19" s="40"/>
      <c r="R19" s="40">
        <f>VALUE(61.8/100*(R6-R9)+R9)</f>
        <v>0</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10693.99785</v>
      </c>
      <c r="M20" s="117"/>
      <c r="N20" s="117">
        <f>VALUE(70.7/100*(N6-N9)+N9)</f>
        <v>10794.068150000001</v>
      </c>
      <c r="O20" s="107"/>
      <c r="P20" s="117">
        <f>VALUE(70.7/100*(P6-P9)+P9)</f>
        <v>0</v>
      </c>
      <c r="Q20" s="118"/>
      <c r="R20" s="117">
        <f>VALUE(70.7/100*(R6-R9)+R9)</f>
        <v>0</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10681.1643</v>
      </c>
      <c r="M21" s="40"/>
      <c r="N21" s="40">
        <f>VALUE(78.6/100*(N6-N9)+N9)</f>
        <v>10798.0537</v>
      </c>
      <c r="O21" s="41"/>
      <c r="P21" s="40">
        <f>VALUE(78.6/100*(P6-P9)+P9)</f>
        <v>0</v>
      </c>
      <c r="Q21" s="40"/>
      <c r="R21" s="40">
        <f>VALUE(78.6/100*(R6-R9)+R9)</f>
        <v>0</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10646.4</v>
      </c>
      <c r="M22" s="117"/>
      <c r="N22" s="117">
        <f>VALUE(100/100*(N6-N9)+N9)</f>
        <v>10808.85</v>
      </c>
      <c r="O22" s="107"/>
      <c r="P22" s="117">
        <f>VALUE(100/100*(P6-P9)+P9)</f>
        <v>0</v>
      </c>
      <c r="Q22" s="118"/>
      <c r="R22" s="117">
        <f>VALUE(100/100*(R6-R9)+R9)</f>
        <v>0</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10618.7286</v>
      </c>
      <c r="E25" s="46"/>
      <c r="F25" s="46">
        <f>VALUE(F12-38.2/100*(F6-F9))</f>
        <v>10638.939</v>
      </c>
      <c r="G25" s="46"/>
      <c r="H25" s="46">
        <f>VALUE(H12-38.2/100*(H6-H9))</f>
        <v>10689.183999999999</v>
      </c>
      <c r="I25" s="47"/>
      <c r="J25" s="46">
        <f>VALUE(J12-38.2/100*(J6-J9))</f>
        <v>10843.9107</v>
      </c>
      <c r="K25" s="46"/>
      <c r="L25" s="46">
        <f>VALUE(L12-38.2/100*(L6-L9))</f>
        <v>62.055900000000278</v>
      </c>
      <c r="M25" s="46"/>
      <c r="N25" s="46">
        <f>VALUE(N12-38.2/100*(N6-N9))</f>
        <v>10782.2781</v>
      </c>
      <c r="O25" s="47"/>
      <c r="P25" s="46">
        <f>VALUE(P12-38.2/100*(P6-P9))</f>
        <v>0</v>
      </c>
      <c r="Q25" s="46"/>
      <c r="R25" s="46">
        <f>VALUE(R12-38.2/100*(R6-R9))</f>
        <v>0</v>
      </c>
    </row>
    <row r="26" spans="1:18" ht="14.55" customHeight="1" x14ac:dyDescent="0.3">
      <c r="A26" s="45">
        <v>0.5</v>
      </c>
      <c r="B26" s="46">
        <f>VALUE(B12-50/100*(B6-B9))</f>
        <v>11076.099999999999</v>
      </c>
      <c r="C26" s="47"/>
      <c r="D26" s="46">
        <f>VALUE(D12-50/100*(D6-D9))</f>
        <v>10560</v>
      </c>
      <c r="E26" s="46"/>
      <c r="F26" s="46">
        <f>VALUE(F12-50/100*(F6-F9))</f>
        <v>10655.4</v>
      </c>
      <c r="G26" s="46"/>
      <c r="H26" s="46">
        <f>VALUE(H12-50/100*(H6-H9))</f>
        <v>10702.4</v>
      </c>
      <c r="I26" s="47"/>
      <c r="J26" s="46">
        <f>VALUE(J12-50/100*(J6-J9))</f>
        <v>10870.325000000001</v>
      </c>
      <c r="K26" s="46"/>
      <c r="L26" s="46">
        <f>VALUE(L12-50/100*(L6-L9))</f>
        <v>81.225000000000364</v>
      </c>
      <c r="M26" s="46"/>
      <c r="N26" s="46">
        <f>VALUE(N12-50/100*(N6-N9))</f>
        <v>10776.324999999999</v>
      </c>
      <c r="O26" s="47"/>
      <c r="P26" s="46">
        <f>VALUE(P12-50/100*(P6-P9))</f>
        <v>0</v>
      </c>
      <c r="Q26" s="46"/>
      <c r="R26" s="46">
        <f>VALUE(R12-50/100*(R6-R9))</f>
        <v>0</v>
      </c>
    </row>
    <row r="27" spans="1:18" ht="14.55" customHeight="1" x14ac:dyDescent="0.3">
      <c r="A27" s="129">
        <v>0.61799999999999999</v>
      </c>
      <c r="B27" s="130">
        <f>VALUE(B12-61.8/100*(B6-B9))</f>
        <v>11067.3562</v>
      </c>
      <c r="C27" s="131"/>
      <c r="D27" s="130">
        <f>VALUE(D12-61.8/100*(D6-D9))</f>
        <v>10501.2714</v>
      </c>
      <c r="E27" s="130"/>
      <c r="F27" s="130">
        <f>VALUE(F12-61.8/100*(F6-F9))</f>
        <v>10671.860999999999</v>
      </c>
      <c r="G27" s="130"/>
      <c r="H27" s="130">
        <f>VALUE(H12-61.8/100*(H6-H9))</f>
        <v>10715.616</v>
      </c>
      <c r="I27" s="131"/>
      <c r="J27" s="130">
        <f>VALUE(J12-61.8/100*(J6-J9))</f>
        <v>10896.739299999999</v>
      </c>
      <c r="K27" s="130"/>
      <c r="L27" s="130">
        <f>VALUE(L12-61.8/100*(L6-L9))</f>
        <v>100.39410000000045</v>
      </c>
      <c r="M27" s="130"/>
      <c r="N27" s="130">
        <f>VALUE(N12-61.8/100*(N6-N9))</f>
        <v>10770.371899999998</v>
      </c>
      <c r="O27" s="131"/>
      <c r="P27" s="130">
        <f>VALUE(P12-61.8/100*(P6-P9))</f>
        <v>0</v>
      </c>
      <c r="Q27" s="130"/>
      <c r="R27" s="130">
        <f>VALUE(R12-61.8/100*(R6-R9))</f>
        <v>0</v>
      </c>
    </row>
    <row r="28" spans="1:18" ht="14.55" customHeight="1" x14ac:dyDescent="0.3">
      <c r="A28" s="116">
        <v>0.70699999999999996</v>
      </c>
      <c r="B28" s="117">
        <f>VALUE(B12-70.07/100*(B6-B9))</f>
        <v>11061.22813</v>
      </c>
      <c r="C28" s="107"/>
      <c r="D28" s="117">
        <f>VALUE(D12-70.07/100*(D6-D9))</f>
        <v>10460.11161</v>
      </c>
      <c r="E28" s="118"/>
      <c r="F28" s="117">
        <f>VALUE(F12-70.07/100*(F6-F9))</f>
        <v>10683.397649999999</v>
      </c>
      <c r="G28" s="117"/>
      <c r="H28" s="117">
        <f>VALUE(H12-70.07/100*(H6-H9))</f>
        <v>10724.8784</v>
      </c>
      <c r="I28" s="107"/>
      <c r="J28" s="117">
        <f>VALUE(J12-70.07/100*(J6-J9))</f>
        <v>10915.251694999999</v>
      </c>
      <c r="K28" s="118"/>
      <c r="L28" s="117">
        <f>VALUE(L12-70.07/100*(L6-L9))</f>
        <v>113.82871500000049</v>
      </c>
      <c r="M28" s="117"/>
      <c r="N28" s="117">
        <f>VALUE(N12-70.07/100*(N6-N9))</f>
        <v>10766.199685</v>
      </c>
      <c r="O28" s="107"/>
      <c r="P28" s="117">
        <f>VALUE(P12-70.07/100*(P6-P9))</f>
        <v>0</v>
      </c>
      <c r="Q28" s="118"/>
      <c r="R28" s="117">
        <f>VALUE(R12-70.07/100*(R6-R9))</f>
        <v>0</v>
      </c>
    </row>
    <row r="29" spans="1:18" ht="14.55" customHeight="1" x14ac:dyDescent="0.3">
      <c r="A29" s="45">
        <v>1</v>
      </c>
      <c r="B29" s="46">
        <f>VALUE(B12-100/100*(B6-B9))</f>
        <v>11039.05</v>
      </c>
      <c r="C29" s="47"/>
      <c r="D29" s="46">
        <f>VALUE(D12-100/100*(D6-D9))</f>
        <v>10311.15</v>
      </c>
      <c r="E29" s="46"/>
      <c r="F29" s="46">
        <f>VALUE(F12-100/100*(F6-F9))</f>
        <v>10725.15</v>
      </c>
      <c r="G29" s="46"/>
      <c r="H29" s="46">
        <f>VALUE(H12-100/100*(H6-H9))</f>
        <v>10758.4</v>
      </c>
      <c r="I29" s="47"/>
      <c r="J29" s="46">
        <f>VALUE(J12-100/100*(J6-J9))</f>
        <v>10982.25</v>
      </c>
      <c r="K29" s="46"/>
      <c r="L29" s="46">
        <f>VALUE(L12-100/100*(L6-L9))</f>
        <v>162.45000000000073</v>
      </c>
      <c r="M29" s="46"/>
      <c r="N29" s="146">
        <f>VALUE(N12-100/100*(N6-N9))</f>
        <v>10751.099999999999</v>
      </c>
      <c r="O29" s="47"/>
      <c r="P29" s="46">
        <f>VALUE(P12-100/100*(P6-P9))</f>
        <v>0</v>
      </c>
      <c r="Q29" s="46"/>
      <c r="R29" s="46">
        <f>VALUE(R12-100/100*(R6-R9))</f>
        <v>0</v>
      </c>
    </row>
    <row r="30" spans="1:18" ht="14.55" customHeight="1" x14ac:dyDescent="0.3">
      <c r="A30" s="137">
        <v>1.236</v>
      </c>
      <c r="B30" s="138">
        <f>VALUE(B12-123.6/100*(B6-B9))</f>
        <v>11021.562399999999</v>
      </c>
      <c r="C30" s="139"/>
      <c r="D30" s="138">
        <f>VALUE(D12-123.6/100*(D6-D9))</f>
        <v>10193.692799999999</v>
      </c>
      <c r="E30" s="138"/>
      <c r="F30" s="138">
        <f>VALUE(F12-123.6/100*(F6-F9))</f>
        <v>10758.072</v>
      </c>
      <c r="G30" s="138"/>
      <c r="H30" s="138">
        <f>VALUE(H12-123.6/100*(H6-H9))</f>
        <v>10784.832</v>
      </c>
      <c r="I30" s="139"/>
      <c r="J30" s="138">
        <f>VALUE(J12-123.6/100*(J6-J9))</f>
        <v>11035.078600000001</v>
      </c>
      <c r="K30" s="138"/>
      <c r="L30" s="138">
        <f>VALUE(L12-123.6/100*(L6-L9))</f>
        <v>200.7882000000009</v>
      </c>
      <c r="M30" s="138"/>
      <c r="N30" s="147">
        <f>VALUE(N12-123.6/100*(N6-N9))</f>
        <v>10739.193799999999</v>
      </c>
      <c r="O30" s="139"/>
      <c r="P30" s="138">
        <f>VALUE(P12-123.6/100*(P6-P9))</f>
        <v>0</v>
      </c>
      <c r="Q30" s="138"/>
      <c r="R30" s="138">
        <f>VALUE(R12-123.6/100*(R6-R9))</f>
        <v>0</v>
      </c>
    </row>
    <row r="31" spans="1:18" ht="14.55" customHeight="1" x14ac:dyDescent="0.3">
      <c r="A31" s="116">
        <v>1.3819999999999999</v>
      </c>
      <c r="B31" s="117">
        <f>VALUE(B12-138.2/100*(B6-B9))</f>
        <v>11010.743799999998</v>
      </c>
      <c r="C31" s="107"/>
      <c r="D31" s="117">
        <f>VALUE(D12-138.2/100*(D6-D9))</f>
        <v>10121.0286</v>
      </c>
      <c r="E31" s="118"/>
      <c r="F31" s="117">
        <f>VALUE(F12-138.2/100*(F6-F9))</f>
        <v>10778.439</v>
      </c>
      <c r="G31" s="117"/>
      <c r="H31" s="117">
        <f>VALUE(H12-138.2/100*(H6-H9))</f>
        <v>10801.183999999999</v>
      </c>
      <c r="I31" s="107"/>
      <c r="J31" s="117">
        <f>VALUE(J12-138.2/100*(J6-J9))</f>
        <v>11067.760700000001</v>
      </c>
      <c r="K31" s="118"/>
      <c r="L31" s="117">
        <f>VALUE(L12-138.2/100*(L6-L9))</f>
        <v>224.50590000000099</v>
      </c>
      <c r="M31" s="117"/>
      <c r="N31" s="117">
        <f>VALUE(N12-138.2/100*(N6-N9))</f>
        <v>10731.828099999999</v>
      </c>
      <c r="O31" s="107"/>
      <c r="P31" s="117">
        <f>VALUE(P12-138.2/100*(P6-P9))</f>
        <v>0</v>
      </c>
      <c r="Q31" s="118"/>
      <c r="R31" s="117">
        <f>VALUE(R12-138.2/100*(R6-R9))</f>
        <v>0</v>
      </c>
    </row>
    <row r="32" spans="1:18" ht="14.55" customHeight="1" x14ac:dyDescent="0.3">
      <c r="A32" s="116">
        <v>1.5</v>
      </c>
      <c r="B32" s="117">
        <f>VALUE(B12-150/100*(B6-B9))</f>
        <v>11002</v>
      </c>
      <c r="C32" s="107"/>
      <c r="D32" s="117">
        <f>VALUE(D12-150/100*(D6-D9))</f>
        <v>10062.299999999999</v>
      </c>
      <c r="E32" s="118"/>
      <c r="F32" s="117">
        <f>VALUE(F12-150/100*(F6-F9))</f>
        <v>10794.9</v>
      </c>
      <c r="G32" s="117"/>
      <c r="H32" s="117">
        <f>VALUE(H12-150/100*(H6-H9))</f>
        <v>10814.4</v>
      </c>
      <c r="I32" s="107"/>
      <c r="J32" s="117">
        <f>VALUE(J12-150/100*(J6-J9))</f>
        <v>11094.174999999999</v>
      </c>
      <c r="K32" s="118"/>
      <c r="L32" s="117">
        <f>VALUE(L12-150/100*(L6-L9))</f>
        <v>243.67500000000109</v>
      </c>
      <c r="M32" s="117"/>
      <c r="N32" s="117">
        <f>VALUE(N12-150/100*(N6-N9))</f>
        <v>10725.874999999998</v>
      </c>
      <c r="O32" s="107"/>
      <c r="P32" s="117">
        <f>VALUE(P12-150/100*(P6-P9))</f>
        <v>0</v>
      </c>
      <c r="Q32" s="118"/>
      <c r="R32" s="117">
        <f>VALUE(R12-150/100*(R6-R9))</f>
        <v>0</v>
      </c>
    </row>
    <row r="33" spans="1:18" ht="14.55" customHeight="1" x14ac:dyDescent="0.3">
      <c r="A33" s="129">
        <v>1.6180000000000001</v>
      </c>
      <c r="B33" s="130">
        <f>VALUE(B12-161.8/100*(B6-B9))</f>
        <v>10993.2562</v>
      </c>
      <c r="C33" s="131"/>
      <c r="D33" s="130">
        <f>VALUE(D12-161.8/100*(D6-D9))</f>
        <v>10003.571399999999</v>
      </c>
      <c r="E33" s="130"/>
      <c r="F33" s="130">
        <f>VALUE(F12-161.8/100*(F6-F9))</f>
        <v>10811.360999999999</v>
      </c>
      <c r="G33" s="130"/>
      <c r="H33" s="130">
        <f>VALUE(H12-161.8/100*(H6-H9))</f>
        <v>10827.616</v>
      </c>
      <c r="I33" s="131"/>
      <c r="J33" s="130">
        <f>VALUE(J12-161.8/100*(J6-J9))</f>
        <v>11120.5893</v>
      </c>
      <c r="K33" s="130"/>
      <c r="L33" s="130">
        <f>VALUE(L12-161.8/100*(L6-L9))</f>
        <v>262.84410000000122</v>
      </c>
      <c r="M33" s="130"/>
      <c r="N33" s="130">
        <f>VALUE(N12-161.8/100*(N6-N9))</f>
        <v>10719.921899999998</v>
      </c>
      <c r="O33" s="131"/>
      <c r="P33" s="130">
        <f>VALUE(P12-161.8/100*(P6-P9))</f>
        <v>0</v>
      </c>
      <c r="Q33" s="130"/>
      <c r="R33" s="130">
        <f>VALUE(R12-161.8/100*(R6-R9))</f>
        <v>0</v>
      </c>
    </row>
    <row r="34" spans="1:18" ht="14.55" customHeight="1" x14ac:dyDescent="0.3">
      <c r="A34" s="116">
        <v>1.7070000000000001</v>
      </c>
      <c r="B34" s="117">
        <f>VALUE(B12-170.07/100*(B6-B9))</f>
        <v>10987.128129999999</v>
      </c>
      <c r="C34" s="107"/>
      <c r="D34" s="117">
        <f>VALUE(D12-170.07/100*(D6-D9))</f>
        <v>9962.4116099999992</v>
      </c>
      <c r="E34" s="118"/>
      <c r="F34" s="117">
        <f>VALUE(F12-170.07/100*(F6-F9))</f>
        <v>10822.897649999999</v>
      </c>
      <c r="G34" s="117"/>
      <c r="H34" s="117">
        <f>VALUE(H12-170.07/100*(H6-H9))</f>
        <v>10836.8784</v>
      </c>
      <c r="I34" s="107"/>
      <c r="J34" s="117">
        <f>VALUE(J12-170.07/100*(J6-J9))</f>
        <v>11139.101694999999</v>
      </c>
      <c r="K34" s="118"/>
      <c r="L34" s="117">
        <f>VALUE(L12-170.07/100*(L6-L9))</f>
        <v>276.27871500000123</v>
      </c>
      <c r="M34" s="117"/>
      <c r="N34" s="117">
        <f>VALUE(N12-170.07/100*(N6-N9))</f>
        <v>10715.749684999999</v>
      </c>
      <c r="O34" s="107"/>
      <c r="P34" s="117">
        <f>VALUE(P12-170.07/100*(P6-P9))</f>
        <v>0</v>
      </c>
      <c r="Q34" s="118"/>
      <c r="R34" s="117">
        <f>VALUE(R12-170.07/100*(R6-R9))</f>
        <v>0</v>
      </c>
    </row>
    <row r="35" spans="1:18" ht="14.55" customHeight="1" x14ac:dyDescent="0.3">
      <c r="A35" s="45">
        <v>2</v>
      </c>
      <c r="B35" s="46">
        <f>VALUE(B12-200/100*(B6-B9))</f>
        <v>10964.949999999999</v>
      </c>
      <c r="C35" s="47"/>
      <c r="D35" s="46">
        <f>VALUE(D12-200/100*(D6-D9))</f>
        <v>9813.4499999999989</v>
      </c>
      <c r="E35" s="46"/>
      <c r="F35" s="46">
        <f>VALUE(F12-200/100*(F6-F9))</f>
        <v>10864.65</v>
      </c>
      <c r="G35" s="46"/>
      <c r="H35" s="46">
        <f>VALUE(H12-200/100*(H6-H9))</f>
        <v>10870.4</v>
      </c>
      <c r="I35" s="47"/>
      <c r="J35" s="46">
        <f>VALUE(J12-200/100*(J6-J9))</f>
        <v>11206.1</v>
      </c>
      <c r="K35" s="46"/>
      <c r="L35" s="46">
        <f>VALUE(L12-200/100*(L6-L9))</f>
        <v>324.90000000000146</v>
      </c>
      <c r="M35" s="46"/>
      <c r="N35" s="46">
        <f>VALUE(N12-200/100*(N6-N9))</f>
        <v>10700.649999999998</v>
      </c>
      <c r="O35" s="47"/>
      <c r="P35" s="46">
        <f>VALUE(P12-200/100*(P6-P9))</f>
        <v>0</v>
      </c>
      <c r="Q35" s="46"/>
      <c r="R35" s="46">
        <f>VALUE(R12-200/100*(R6-R9))</f>
        <v>0</v>
      </c>
    </row>
    <row r="36" spans="1:18" ht="14.55" customHeight="1" x14ac:dyDescent="0.3">
      <c r="A36" s="116">
        <v>2.2360000000000002</v>
      </c>
      <c r="B36" s="117">
        <f>VALUE(B12-223.6/100*(B6-B9))</f>
        <v>10947.462399999999</v>
      </c>
      <c r="C36" s="107"/>
      <c r="D36" s="117">
        <f>VALUE(D12-223.6/100*(D6-D9))</f>
        <v>9695.9927999999982</v>
      </c>
      <c r="E36" s="118"/>
      <c r="F36" s="117">
        <f>VALUE(F12-223.6/100*(F6-F9))</f>
        <v>10897.572</v>
      </c>
      <c r="G36" s="117"/>
      <c r="H36" s="117">
        <f>VALUE(H12-223.6/100*(H6-H9))</f>
        <v>10896.832</v>
      </c>
      <c r="I36" s="107"/>
      <c r="J36" s="117">
        <f>VALUE(J12-223.6/100*(J6-J9))</f>
        <v>11258.928600000001</v>
      </c>
      <c r="K36" s="118"/>
      <c r="L36" s="117">
        <f>VALUE(L12-223.6/100*(L6-L9))</f>
        <v>363.2382000000016</v>
      </c>
      <c r="M36" s="117"/>
      <c r="N36" s="117">
        <f>VALUE(N12-223.6/100*(N6-N9))</f>
        <v>10688.743799999998</v>
      </c>
      <c r="O36" s="107"/>
      <c r="P36" s="117">
        <f>VALUE(P12-223.6/100*(P6-P9))</f>
        <v>0</v>
      </c>
      <c r="Q36" s="118"/>
      <c r="R36" s="117">
        <f>VALUE(R12-223.6/100*(R6-R9))</f>
        <v>0</v>
      </c>
    </row>
    <row r="37" spans="1:18" ht="14.55" customHeight="1" x14ac:dyDescent="0.3">
      <c r="A37" s="45">
        <v>2.3820000000000001</v>
      </c>
      <c r="B37" s="46">
        <f>VALUE(B12-238.2/100*(B6-B9))</f>
        <v>10936.643799999998</v>
      </c>
      <c r="C37" s="47"/>
      <c r="D37" s="46">
        <f>VALUE(D12-238.2/100*(D6-D9))</f>
        <v>9623.3285999999989</v>
      </c>
      <c r="E37" s="46"/>
      <c r="F37" s="46">
        <f>VALUE(F12-238.2/100*(F6-F9))</f>
        <v>10917.939</v>
      </c>
      <c r="G37" s="46"/>
      <c r="H37" s="46">
        <f>VALUE(H12-238.2/100*(H6-H9))</f>
        <v>10913.183999999999</v>
      </c>
      <c r="I37" s="47"/>
      <c r="J37" s="46">
        <f>VALUE(J12-238.2/100*(J6-J9))</f>
        <v>11291.610700000001</v>
      </c>
      <c r="K37" s="46"/>
      <c r="L37" s="46">
        <f>VALUE(L12-238.2/100*(L6-L9))</f>
        <v>386.95590000000169</v>
      </c>
      <c r="M37" s="46"/>
      <c r="N37" s="46">
        <f>VALUE(N12-238.2/100*(N6-N9))</f>
        <v>10681.378099999998</v>
      </c>
      <c r="O37" s="47"/>
      <c r="P37" s="46">
        <f>VALUE(P12-238.2/100*(P6-P9))</f>
        <v>0</v>
      </c>
      <c r="Q37" s="46"/>
      <c r="R37" s="46">
        <f>VALUE(R12-238.2/100*(R6-R9))</f>
        <v>0</v>
      </c>
    </row>
    <row r="38" spans="1:18" ht="14.55" customHeight="1" x14ac:dyDescent="0.3">
      <c r="A38" s="45">
        <v>2.6179999999999999</v>
      </c>
      <c r="B38" s="46">
        <f>VALUE(B12-261.8/100*(B6-B9))</f>
        <v>10919.156199999999</v>
      </c>
      <c r="C38" s="47"/>
      <c r="D38" s="46">
        <f>VALUE(D12-261.8/100*(D6-D9))</f>
        <v>9505.8713999999982</v>
      </c>
      <c r="E38" s="46"/>
      <c r="F38" s="46">
        <f>VALUE(F12-261.8/100*(F6-F9))</f>
        <v>10950.860999999999</v>
      </c>
      <c r="G38" s="46"/>
      <c r="H38" s="46">
        <f>VALUE(H12-261.8/100*(H6-H9))</f>
        <v>10939.616</v>
      </c>
      <c r="I38" s="47"/>
      <c r="J38" s="46">
        <f>VALUE(J12-261.8/100*(J6-J9))</f>
        <v>11344.4393</v>
      </c>
      <c r="K38" s="46"/>
      <c r="L38" s="46">
        <f>VALUE(L12-261.8/100*(L6-L9))</f>
        <v>425.29410000000195</v>
      </c>
      <c r="M38" s="46"/>
      <c r="N38" s="46">
        <f>VALUE(N12-261.8/100*(N6-N9))</f>
        <v>10669.471899999997</v>
      </c>
      <c r="O38" s="47"/>
      <c r="P38" s="46">
        <f>VALUE(P12-261.8/100*(P6-P9))</f>
        <v>0</v>
      </c>
      <c r="Q38" s="46"/>
      <c r="R38" s="46">
        <f>VALUE(R12-261.8/100*(R6-R9))</f>
        <v>0</v>
      </c>
    </row>
    <row r="39" spans="1:18" ht="14.55" customHeight="1" x14ac:dyDescent="0.3">
      <c r="A39" s="45">
        <v>3</v>
      </c>
      <c r="B39" s="46">
        <f>VALUE(B12-300/100*(B6-B9))</f>
        <v>10890.849999999999</v>
      </c>
      <c r="C39" s="47"/>
      <c r="D39" s="46">
        <f>VALUE(D12-300/100*(D6-D9))</f>
        <v>9315.7499999999982</v>
      </c>
      <c r="E39" s="46"/>
      <c r="F39" s="46">
        <f>VALUE(F12-300/100*(F6-F9))</f>
        <v>11004.15</v>
      </c>
      <c r="G39" s="46"/>
      <c r="H39" s="46">
        <f>VALUE(H12-300/100*(H6-H9))</f>
        <v>10982.4</v>
      </c>
      <c r="I39" s="47"/>
      <c r="J39" s="46">
        <f>VALUE(J12-300/100*(J6-J9))</f>
        <v>11429.95</v>
      </c>
      <c r="K39" s="46"/>
      <c r="L39" s="46">
        <f>VALUE(L12-300/100*(L6-L9))</f>
        <v>487.35000000000218</v>
      </c>
      <c r="M39" s="46"/>
      <c r="N39" s="46">
        <f>VALUE(N12-300/100*(N6-N9))</f>
        <v>10650.199999999997</v>
      </c>
      <c r="O39" s="47"/>
      <c r="P39" s="46">
        <f>VALUE(P12-300/100*(P6-P9))</f>
        <v>0</v>
      </c>
      <c r="Q39" s="46"/>
      <c r="R39" s="46">
        <f>VALUE(R12-300/100*(R6-R9))</f>
        <v>0</v>
      </c>
    </row>
    <row r="40" spans="1:18" ht="14.55" customHeight="1" x14ac:dyDescent="0.3">
      <c r="A40" s="116">
        <v>3.2360000000000002</v>
      </c>
      <c r="B40" s="117">
        <f>VALUE(B12-323.6/100*(B6-B9))</f>
        <v>10873.362399999998</v>
      </c>
      <c r="C40" s="107"/>
      <c r="D40" s="117">
        <f>VALUE(D12-323.6/100*(D6-D9))</f>
        <v>9198.2927999999974</v>
      </c>
      <c r="E40" s="118"/>
      <c r="F40" s="117">
        <f>VALUE(F12-323.6/100*(F6-F9))</f>
        <v>11037.072</v>
      </c>
      <c r="G40" s="117"/>
      <c r="H40" s="117">
        <f>VALUE(H12-323.6/100*(H6-H9))</f>
        <v>11008.832</v>
      </c>
      <c r="I40" s="107"/>
      <c r="J40" s="117">
        <f>VALUE(J12-323.6/100*(J6-J9))</f>
        <v>11482.778600000001</v>
      </c>
      <c r="K40" s="118"/>
      <c r="L40" s="117">
        <f>VALUE(L12-323.6/100*(L6-L9))</f>
        <v>525.68820000000244</v>
      </c>
      <c r="M40" s="117"/>
      <c r="N40" s="117">
        <f>VALUE(N12-323.6/100*(N6-N9))</f>
        <v>10638.293799999998</v>
      </c>
      <c r="O40" s="107"/>
      <c r="P40" s="117">
        <f>VALUE(P12-323.6/100*(P6-P9))</f>
        <v>0</v>
      </c>
      <c r="Q40" s="118"/>
      <c r="R40" s="117">
        <f>VALUE(R12-323.6/100*(R6-R9))</f>
        <v>0</v>
      </c>
    </row>
    <row r="41" spans="1:18" ht="14.55" customHeight="1" x14ac:dyDescent="0.3">
      <c r="A41" s="45">
        <v>3.3820000000000001</v>
      </c>
      <c r="B41" s="46">
        <f>VALUE(B12-338.2/100*(B6-B9))</f>
        <v>10862.543799999998</v>
      </c>
      <c r="C41" s="47"/>
      <c r="D41" s="46">
        <f>VALUE(D12-338.2/100*(D6-D9))</f>
        <v>9125.6285999999982</v>
      </c>
      <c r="E41" s="46"/>
      <c r="F41" s="46">
        <f>VALUE(F12-338.2/100*(F6-F9))</f>
        <v>11057.439</v>
      </c>
      <c r="G41" s="46"/>
      <c r="H41" s="46">
        <f>VALUE(H12-338.2/100*(H6-H9))</f>
        <v>11025.183999999999</v>
      </c>
      <c r="I41" s="47"/>
      <c r="J41" s="46">
        <f>VALUE(J12-338.2/100*(J6-J9))</f>
        <v>11515.460700000001</v>
      </c>
      <c r="K41" s="46"/>
      <c r="L41" s="46">
        <f>VALUE(L12-338.2/100*(L6-L9))</f>
        <v>549.40590000000236</v>
      </c>
      <c r="M41" s="46"/>
      <c r="N41" s="46">
        <f>VALUE(N12-338.2/100*(N6-N9))</f>
        <v>10630.928099999997</v>
      </c>
      <c r="O41" s="47"/>
      <c r="P41" s="46">
        <f>VALUE(P12-338.2/100*(P6-P9))</f>
        <v>0</v>
      </c>
      <c r="Q41" s="46"/>
      <c r="R41" s="46">
        <f>VALUE(R12-338.2/100*(R6-R9))</f>
        <v>0</v>
      </c>
    </row>
    <row r="42" spans="1:18" ht="14.55" customHeight="1" x14ac:dyDescent="0.3">
      <c r="A42" s="45">
        <v>3.6179999999999999</v>
      </c>
      <c r="B42" s="46">
        <f>VALUE(B12-361.8/100*(B6-B9))</f>
        <v>10845.056199999999</v>
      </c>
      <c r="C42" s="47"/>
      <c r="D42" s="46">
        <f>VALUE(D12-361.8/100*(D6-D9))</f>
        <v>9008.1713999999974</v>
      </c>
      <c r="E42" s="46"/>
      <c r="F42" s="46">
        <f>VALUE(F12-361.8/100*(F6-F9))</f>
        <v>11090.360999999999</v>
      </c>
      <c r="G42" s="46"/>
      <c r="H42" s="46">
        <f>VALUE(H12-361.8/100*(H6-H9))</f>
        <v>11051.616</v>
      </c>
      <c r="I42" s="47"/>
      <c r="J42" s="46">
        <f>VALUE(J12-361.8/100*(J6-J9))</f>
        <v>11568.2893</v>
      </c>
      <c r="K42" s="46"/>
      <c r="L42" s="46">
        <f>VALUE(L12-361.8/100*(L6-L9))</f>
        <v>587.74410000000273</v>
      </c>
      <c r="M42" s="46"/>
      <c r="N42" s="46">
        <f>VALUE(N12-361.8/100*(N6-N9))</f>
        <v>10619.021899999996</v>
      </c>
      <c r="O42" s="47"/>
      <c r="P42" s="46">
        <f>VALUE(P12-361.8/100*(P6-P9))</f>
        <v>0</v>
      </c>
      <c r="Q42" s="46"/>
      <c r="R42" s="46">
        <f>VALUE(R12-361.8/100*(R6-R9))</f>
        <v>0</v>
      </c>
    </row>
    <row r="43" spans="1:18" ht="14.55" customHeight="1" x14ac:dyDescent="0.3">
      <c r="A43" s="45">
        <v>4</v>
      </c>
      <c r="B43" s="46">
        <f>VALUE(B12-400/100*(B6-B9))</f>
        <v>10816.749999999998</v>
      </c>
      <c r="C43" s="47"/>
      <c r="D43" s="46">
        <f>VALUE(D12-400/100*(D6-D9))</f>
        <v>8818.0499999999975</v>
      </c>
      <c r="E43" s="46"/>
      <c r="F43" s="46">
        <f>VALUE(F12-400/100*(F6-F9))</f>
        <v>11143.65</v>
      </c>
      <c r="G43" s="46"/>
      <c r="H43" s="46">
        <f>VALUE(H12-400/100*(H6-H9))</f>
        <v>11094.4</v>
      </c>
      <c r="I43" s="47"/>
      <c r="J43" s="46">
        <f>VALUE(J12-400/100*(J6-J9))</f>
        <v>11653.800000000001</v>
      </c>
      <c r="K43" s="46"/>
      <c r="L43" s="46">
        <f>VALUE(L12-400/100*(L6-L9))</f>
        <v>649.80000000000291</v>
      </c>
      <c r="M43" s="46"/>
      <c r="N43" s="46">
        <f>VALUE(N12-400/100*(N6-N9))</f>
        <v>10599.749999999996</v>
      </c>
      <c r="O43" s="47"/>
      <c r="P43" s="46">
        <f>VALUE(P12-400/100*(P6-P9))</f>
        <v>0</v>
      </c>
      <c r="Q43" s="46"/>
      <c r="R43" s="46">
        <f>VALUE(R12-400/100*(R6-R9))</f>
        <v>0</v>
      </c>
    </row>
    <row r="44" spans="1:18" ht="14.55" customHeight="1" x14ac:dyDescent="0.3">
      <c r="A44" s="116">
        <v>4.2359999999999998</v>
      </c>
      <c r="B44" s="117">
        <f>VALUE(B12-423.6/100*(B6-B9))</f>
        <v>10799.262399999998</v>
      </c>
      <c r="C44" s="107"/>
      <c r="D44" s="117">
        <f>VALUE(D12-423.6/100*(D6-D9))</f>
        <v>8700.5927999999967</v>
      </c>
      <c r="E44" s="118"/>
      <c r="F44" s="117">
        <f>VALUE(F12-423.6/100*(F6-F9))</f>
        <v>11176.572</v>
      </c>
      <c r="G44" s="117"/>
      <c r="H44" s="117">
        <f>VALUE(H12-423.6/100*(H6-H9))</f>
        <v>11120.832</v>
      </c>
      <c r="I44" s="107"/>
      <c r="J44" s="117">
        <f>VALUE(J12-423.6/100*(J6-J9))</f>
        <v>11706.628600000002</v>
      </c>
      <c r="K44" s="118"/>
      <c r="L44" s="117">
        <f>VALUE(L12-423.6/100*(L6-L9))</f>
        <v>688.13820000000317</v>
      </c>
      <c r="M44" s="117"/>
      <c r="N44" s="117">
        <f>VALUE(N12-423.6/100*(N6-N9))</f>
        <v>10587.843799999997</v>
      </c>
      <c r="O44" s="107"/>
      <c r="P44" s="117">
        <f>VALUE(P12-423.6/100*(P6-P9))</f>
        <v>0</v>
      </c>
      <c r="Q44" s="118"/>
      <c r="R44" s="117">
        <f>VALUE(R12-423.6/100*(R6-R9))</f>
        <v>0</v>
      </c>
    </row>
    <row r="45" spans="1:18" ht="14.55" customHeight="1" x14ac:dyDescent="0.3">
      <c r="A45" s="116">
        <v>4.3819999999999997</v>
      </c>
      <c r="B45" s="117">
        <f>VALUE(B12-438.2/100*(B6-B9))</f>
        <v>10788.443799999997</v>
      </c>
      <c r="C45" s="107"/>
      <c r="D45" s="117">
        <f>VALUE(D12-438.2/100*(D6-D9))</f>
        <v>8627.9285999999975</v>
      </c>
      <c r="E45" s="118"/>
      <c r="F45" s="117">
        <f>VALUE(F12-438.2/100*(F6-F9))</f>
        <v>11196.939</v>
      </c>
      <c r="G45" s="117"/>
      <c r="H45" s="117">
        <f>VALUE(H12-438.2/100*(H6-H9))</f>
        <v>11137.183999999999</v>
      </c>
      <c r="I45" s="107"/>
      <c r="J45" s="117">
        <f>VALUE(J12-438.2/100*(J6-J9))</f>
        <v>11739.310700000002</v>
      </c>
      <c r="K45" s="118"/>
      <c r="L45" s="117">
        <f>VALUE(L12-438.2/100*(L6-L9))</f>
        <v>711.85590000000309</v>
      </c>
      <c r="M45" s="117"/>
      <c r="N45" s="117">
        <f>VALUE(N12-438.2/100*(N6-N9))</f>
        <v>10580.478099999997</v>
      </c>
      <c r="O45" s="107"/>
      <c r="P45" s="117">
        <f>VALUE(P12-438.2/100*(P6-P9))</f>
        <v>0</v>
      </c>
      <c r="Q45" s="118"/>
      <c r="R45" s="117">
        <f>VALUE(R12-438.2/100*(R6-R9))</f>
        <v>0</v>
      </c>
    </row>
    <row r="46" spans="1:18" ht="14.55" customHeight="1" x14ac:dyDescent="0.3">
      <c r="A46" s="116">
        <v>4.6180000000000003</v>
      </c>
      <c r="B46" s="117">
        <f>VALUE(B12-461.8/100*(B6-B9))</f>
        <v>10770.956199999999</v>
      </c>
      <c r="C46" s="107"/>
      <c r="D46" s="117">
        <f>VALUE(D12-461.8/100*(D6-D9))</f>
        <v>8510.4713999999967</v>
      </c>
      <c r="E46" s="118"/>
      <c r="F46" s="117">
        <f>VALUE(F12-461.8/100*(F6-F9))</f>
        <v>11229.860999999999</v>
      </c>
      <c r="G46" s="117"/>
      <c r="H46" s="117">
        <f>VALUE(H12-461.8/100*(H6-H9))</f>
        <v>11163.616</v>
      </c>
      <c r="I46" s="107"/>
      <c r="J46" s="117">
        <f>VALUE(J12-461.8/100*(J6-J9))</f>
        <v>11792.139300000001</v>
      </c>
      <c r="K46" s="118"/>
      <c r="L46" s="117">
        <f>VALUE(L12-461.8/100*(L6-L9))</f>
        <v>750.19410000000346</v>
      </c>
      <c r="M46" s="117"/>
      <c r="N46" s="117">
        <f>VALUE(N12-461.8/100*(N6-N9))</f>
        <v>10568.571899999995</v>
      </c>
      <c r="O46" s="107"/>
      <c r="P46" s="117">
        <f>VALUE(P12-461.8/100*(P6-P9))</f>
        <v>0</v>
      </c>
      <c r="Q46" s="118"/>
      <c r="R46" s="117">
        <f>VALUE(R12-461.8/100*(R6-R9))</f>
        <v>0</v>
      </c>
    </row>
    <row r="47" spans="1:18" ht="14.55" customHeight="1" x14ac:dyDescent="0.3">
      <c r="A47" s="116">
        <v>5</v>
      </c>
      <c r="B47" s="117">
        <f>VALUE(B12-500/100*(B6-B9))</f>
        <v>10742.649999999998</v>
      </c>
      <c r="C47" s="107"/>
      <c r="D47" s="117">
        <f>VALUE(D12-500/100*(D6-D9))</f>
        <v>8320.3499999999967</v>
      </c>
      <c r="E47" s="118"/>
      <c r="F47" s="117">
        <f>VALUE(F12-500/100*(F6-F9))</f>
        <v>11283.15</v>
      </c>
      <c r="G47" s="117"/>
      <c r="H47" s="117">
        <f>VALUE(H12-500/100*(H6-H9))</f>
        <v>11206.4</v>
      </c>
      <c r="I47" s="107"/>
      <c r="J47" s="117">
        <f>VALUE(J12-500/100*(J6-J9))</f>
        <v>11877.650000000001</v>
      </c>
      <c r="K47" s="118"/>
      <c r="L47" s="117">
        <f>VALUE(L12-500/100*(L6-L9))</f>
        <v>812.25000000000364</v>
      </c>
      <c r="M47" s="117"/>
      <c r="N47" s="117">
        <f>VALUE(N12-500/100*(N6-N9))</f>
        <v>10549.299999999996</v>
      </c>
      <c r="O47" s="107"/>
      <c r="P47" s="117">
        <f>VALUE(P12-500/100*(P6-P9))</f>
        <v>0</v>
      </c>
      <c r="Q47" s="118"/>
      <c r="R47" s="117">
        <f>VALUE(R12-500/100*(R6-R9))</f>
        <v>0</v>
      </c>
    </row>
    <row r="48" spans="1:18" ht="14.55" customHeight="1" x14ac:dyDescent="0.3">
      <c r="A48" s="116">
        <v>5.2359999999999998</v>
      </c>
      <c r="B48" s="117">
        <f>VALUE(B12-523.6/100*(B6-B9))</f>
        <v>10725.162399999997</v>
      </c>
      <c r="C48" s="107"/>
      <c r="D48" s="117">
        <f>VALUE(D12-523.6/100*(D6-D9))</f>
        <v>8202.892799999996</v>
      </c>
      <c r="E48" s="118"/>
      <c r="F48" s="117">
        <f>VALUE(F12-523.6/100*(F6-F9))</f>
        <v>11316.072</v>
      </c>
      <c r="G48" s="117"/>
      <c r="H48" s="117">
        <f>VALUE(H12-523.6/100*(H6-H9))</f>
        <v>11232.832</v>
      </c>
      <c r="I48" s="107"/>
      <c r="J48" s="117">
        <f>VALUE(J12-523.6/100*(J6-J9))</f>
        <v>11930.478600000002</v>
      </c>
      <c r="K48" s="118"/>
      <c r="L48" s="117">
        <f>VALUE(L12-523.6/100*(L6-L9))</f>
        <v>850.58820000000389</v>
      </c>
      <c r="M48" s="117"/>
      <c r="N48" s="117">
        <f>VALUE(N12-523.6/100*(N6-N9))</f>
        <v>10537.393799999996</v>
      </c>
      <c r="O48" s="107"/>
      <c r="P48" s="117">
        <f>VALUE(P12-523.6/100*(P6-P9))</f>
        <v>0</v>
      </c>
      <c r="Q48" s="118"/>
      <c r="R48" s="117">
        <f>VALUE(R12-523.6/100*(R6-R9))</f>
        <v>0</v>
      </c>
    </row>
    <row r="49" spans="1:18" ht="14.55" customHeight="1" x14ac:dyDescent="0.3">
      <c r="A49" s="116">
        <v>5.3819999999999997</v>
      </c>
      <c r="B49" s="117">
        <f>VALUE(B12-538.2/100*(B6-B9))</f>
        <v>10714.343799999997</v>
      </c>
      <c r="C49" s="107"/>
      <c r="D49" s="117">
        <f>VALUE(D12-538.2/100*(D6-D9))</f>
        <v>8130.2285999999967</v>
      </c>
      <c r="E49" s="118"/>
      <c r="F49" s="117">
        <f>VALUE(F12-538.2/100*(F6-F9))</f>
        <v>11336.439</v>
      </c>
      <c r="G49" s="117"/>
      <c r="H49" s="117">
        <f>VALUE(H12-538.2/100*(H6-H9))</f>
        <v>11249.183999999999</v>
      </c>
      <c r="I49" s="107"/>
      <c r="J49" s="117">
        <f>VALUE(J12-538.2/100*(J6-J9))</f>
        <v>11963.160700000002</v>
      </c>
      <c r="K49" s="118"/>
      <c r="L49" s="117">
        <f>VALUE(L12-538.2/100*(L6-L9))</f>
        <v>874.30590000000404</v>
      </c>
      <c r="M49" s="117"/>
      <c r="N49" s="117">
        <f>VALUE(N12-538.2/100*(N6-N9))</f>
        <v>10530.028099999996</v>
      </c>
      <c r="O49" s="107"/>
      <c r="P49" s="117">
        <f>VALUE(P12-538.2/100*(P6-P9))</f>
        <v>0</v>
      </c>
      <c r="Q49" s="118"/>
      <c r="R49" s="117">
        <f>VALUE(R12-538.2/100*(R6-R9))</f>
        <v>0</v>
      </c>
    </row>
    <row r="50" spans="1:18" ht="14.55" customHeight="1" x14ac:dyDescent="0.3">
      <c r="A50" s="116">
        <v>5.6180000000000003</v>
      </c>
      <c r="B50" s="117">
        <f>VALUE(B12-561.8/100*(B6-B9))</f>
        <v>10696.856199999998</v>
      </c>
      <c r="C50" s="107"/>
      <c r="D50" s="117">
        <f>VALUE(D12-561.8/100*(D6-D9))</f>
        <v>8012.771399999996</v>
      </c>
      <c r="E50" s="118"/>
      <c r="F50" s="117">
        <f>VALUE(F12-561.8/100*(F6-F9))</f>
        <v>11369.360999999999</v>
      </c>
      <c r="G50" s="117"/>
      <c r="H50" s="117">
        <f>VALUE(H12-561.8/100*(H6-H9))</f>
        <v>11275.616</v>
      </c>
      <c r="I50" s="107"/>
      <c r="J50" s="117">
        <f>VALUE(J12-561.8/100*(J6-J9))</f>
        <v>12015.989300000001</v>
      </c>
      <c r="K50" s="118"/>
      <c r="L50" s="117">
        <f>VALUE(L12-561.8/100*(L6-L9))</f>
        <v>912.64410000000396</v>
      </c>
      <c r="M50" s="117"/>
      <c r="N50" s="117">
        <f>VALUE(N12-561.8/100*(N6-N9))</f>
        <v>10518.121899999995</v>
      </c>
      <c r="O50" s="107"/>
      <c r="P50" s="117">
        <f>VALUE(P12-561.8/100*(P6-P9))</f>
        <v>0</v>
      </c>
      <c r="Q50" s="118"/>
      <c r="R50" s="117">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51" t="s">
        <v>70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75"/>
  <sheetViews>
    <sheetView showGridLines="0" topLeftCell="AQ1" zoomScaleNormal="100" workbookViewId="0">
      <selection activeCell="BH1" sqref="BH1:BL1048576"/>
    </sheetView>
  </sheetViews>
  <sheetFormatPr defaultColWidth="8.77734375" defaultRowHeight="14.55" customHeight="1" x14ac:dyDescent="0.3"/>
  <cols>
    <col min="1" max="4" width="8.77734375" style="48" customWidth="1"/>
    <col min="5" max="49" width="10.77734375" style="48" customWidth="1"/>
    <col min="50" max="64" width="10.77734375" style="106" customWidth="1"/>
    <col min="65" max="271" width="8.77734375" style="48" customWidth="1"/>
  </cols>
  <sheetData>
    <row r="1" spans="1:64" ht="14.55" customHeight="1" x14ac:dyDescent="0.3">
      <c r="A1" s="142"/>
      <c r="B1" s="143"/>
      <c r="C1" s="143"/>
      <c r="D1" s="14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row>
    <row r="2" spans="1:6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row>
    <row r="3" spans="1:6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row>
    <row r="4" spans="1:6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row>
    <row r="5" spans="1:64" ht="14.55" customHeight="1" x14ac:dyDescent="0.3">
      <c r="A5" s="140" t="s">
        <v>5</v>
      </c>
      <c r="B5" s="141"/>
      <c r="C5" s="141"/>
      <c r="D5" s="141"/>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row>
    <row r="6" spans="1:6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BC10+BC50</f>
        <v>11001.233333333332</v>
      </c>
      <c r="BD6" s="15">
        <f>BD10+BD50</f>
        <v>10974.033333333335</v>
      </c>
      <c r="BE6" s="15">
        <f>BE10+BE50</f>
        <v>10985.716666666665</v>
      </c>
      <c r="BF6" s="15">
        <f>BF10+BF50</f>
        <v>10860.2</v>
      </c>
      <c r="BG6" s="15">
        <f>BG10+BG50</f>
        <v>10965.316666666669</v>
      </c>
      <c r="BH6" s="15">
        <f>BH10+BH50</f>
        <v>10855.933333333332</v>
      </c>
      <c r="BI6" s="15">
        <f>BI10+BI50</f>
        <v>10826.783333333335</v>
      </c>
      <c r="BJ6" s="15">
        <f>BJ10+BJ50</f>
        <v>10882.933333333334</v>
      </c>
      <c r="BK6" s="15">
        <f>BK10+BK50</f>
        <v>10912.65</v>
      </c>
      <c r="BL6" s="15">
        <f>BL10+BL50</f>
        <v>10852.483333333334</v>
      </c>
    </row>
    <row r="7" spans="1:64"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c r="BC7" s="16">
        <f>(BC6+BC8)/2</f>
        <v>10983.649999999998</v>
      </c>
      <c r="BD7" s="16">
        <f>(BD6+BD8)/2</f>
        <v>10958.25</v>
      </c>
      <c r="BE7" s="16">
        <f>(BE6+BE8)/2</f>
        <v>10962.199999999999</v>
      </c>
      <c r="BF7" s="16">
        <f>(BF6+BF8)/2</f>
        <v>10843.325000000001</v>
      </c>
      <c r="BG7" s="16">
        <f>(BG6+BG8)/2</f>
        <v>10920.425000000003</v>
      </c>
      <c r="BH7" s="16">
        <f>(BH6+BH8)/2</f>
        <v>10831.924999999999</v>
      </c>
      <c r="BI7" s="16">
        <f>(BI6+BI8)/2</f>
        <v>10800.800000000001</v>
      </c>
      <c r="BJ7" s="16">
        <f>(BJ6+BJ8)/2</f>
        <v>10850.375</v>
      </c>
      <c r="BK7" s="16">
        <f>(BK6+BK8)/2</f>
        <v>10886.7</v>
      </c>
      <c r="BL7" s="16">
        <f>(BL6+BL8)/2</f>
        <v>10839.75</v>
      </c>
    </row>
    <row r="8" spans="1:64"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c r="BC8" s="17">
        <f>BC14+BC50</f>
        <v>10966.066666666666</v>
      </c>
      <c r="BD8" s="17">
        <f>BD14+BD50</f>
        <v>10942.466666666667</v>
      </c>
      <c r="BE8" s="17">
        <f>BE14+BE50</f>
        <v>10938.683333333332</v>
      </c>
      <c r="BF8" s="17">
        <f>BF14+BF50</f>
        <v>10826.45</v>
      </c>
      <c r="BG8" s="17">
        <f>BG14+BG50</f>
        <v>10875.533333333335</v>
      </c>
      <c r="BH8" s="17">
        <f>BH14+BH50</f>
        <v>10807.916666666666</v>
      </c>
      <c r="BI8" s="17">
        <f>BI14+BI50</f>
        <v>10774.816666666668</v>
      </c>
      <c r="BJ8" s="17">
        <f>BJ14+BJ50</f>
        <v>10817.816666666668</v>
      </c>
      <c r="BK8" s="17">
        <f>BK14+BK50</f>
        <v>10860.75</v>
      </c>
      <c r="BL8" s="17">
        <f>BL14+BL50</f>
        <v>10827.016666666666</v>
      </c>
    </row>
    <row r="9" spans="1:64"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c r="BC9" s="16">
        <f>(BC8+BC10)/2</f>
        <v>10946.75</v>
      </c>
      <c r="BD9" s="16">
        <f>(BD8+BD10)/2</f>
        <v>10914.7</v>
      </c>
      <c r="BE9" s="16">
        <f>(BE8+BE10)/2</f>
        <v>10902.424999999999</v>
      </c>
      <c r="BF9" s="16">
        <f>(BF8+BF10)/2</f>
        <v>10806.35</v>
      </c>
      <c r="BG9" s="16">
        <f>(BG8+BG10)/2</f>
        <v>10837.750000000002</v>
      </c>
      <c r="BH9" s="16">
        <f>(BH8+BH10)/2</f>
        <v>10766.174999999999</v>
      </c>
      <c r="BI9" s="16">
        <f>(BI8+BI10)/2</f>
        <v>10732.2</v>
      </c>
      <c r="BJ9" s="16">
        <f>(BJ8+BJ10)/2</f>
        <v>10797.225</v>
      </c>
      <c r="BK9" s="16">
        <f>(BK8+BK10)/2</f>
        <v>10843.025</v>
      </c>
      <c r="BL9" s="16">
        <f>(BL8+BL10)/2</f>
        <v>10818.174999999999</v>
      </c>
    </row>
    <row r="10" spans="1:64"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c r="BC10" s="18">
        <f>(2*BC14)-BC3</f>
        <v>10927.433333333332</v>
      </c>
      <c r="BD10" s="18">
        <f>(2*BD14)-BD3</f>
        <v>10886.933333333334</v>
      </c>
      <c r="BE10" s="18">
        <f>(2*BE14)-BE3</f>
        <v>10866.166666666666</v>
      </c>
      <c r="BF10" s="18">
        <f>(2*BF14)-BF3</f>
        <v>10786.25</v>
      </c>
      <c r="BG10" s="18">
        <f>(2*BG14)-BG3</f>
        <v>10799.966666666669</v>
      </c>
      <c r="BH10" s="18">
        <f>(2*BH14)-BH3</f>
        <v>10724.433333333332</v>
      </c>
      <c r="BI10" s="18">
        <f>(2*BI14)-BI3</f>
        <v>10689.583333333334</v>
      </c>
      <c r="BJ10" s="18">
        <f>(2*BJ14)-BJ3</f>
        <v>10776.633333333333</v>
      </c>
      <c r="BK10" s="18">
        <f>(2*BK14)-BK3</f>
        <v>10825.3</v>
      </c>
      <c r="BL10" s="18">
        <f>(2*BL14)-BL3</f>
        <v>10809.333333333334</v>
      </c>
    </row>
    <row r="11" spans="1:64"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c r="BC11" s="16">
        <f>(BC10+BC14)/2</f>
        <v>10909.849999999999</v>
      </c>
      <c r="BD11" s="16">
        <f>(BD10+BD14)/2</f>
        <v>10871.150000000001</v>
      </c>
      <c r="BE11" s="16">
        <f>(BE10+BE14)/2</f>
        <v>10842.65</v>
      </c>
      <c r="BF11" s="16">
        <f>(BF10+BF14)/2</f>
        <v>10769.375</v>
      </c>
      <c r="BG11" s="16">
        <f>(BG10+BG14)/2</f>
        <v>10755.075000000001</v>
      </c>
      <c r="BH11" s="16">
        <f>(BH10+BH14)/2</f>
        <v>10700.424999999999</v>
      </c>
      <c r="BI11" s="16">
        <f>(BI10+BI14)/2</f>
        <v>10663.6</v>
      </c>
      <c r="BJ11" s="16">
        <f>(BJ10+BJ14)/2</f>
        <v>10744.075000000001</v>
      </c>
      <c r="BK11" s="16">
        <f>(BK10+BK14)/2</f>
        <v>10799.349999999999</v>
      </c>
      <c r="BL11" s="16">
        <f>(BL10+BL14)/2</f>
        <v>10796.6</v>
      </c>
    </row>
    <row r="12" spans="1:6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row>
    <row r="13" spans="1:64"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c r="BC13" s="20">
        <f>BC14+BC57/2</f>
        <v>10894</v>
      </c>
      <c r="BD13" s="20">
        <f>BD14+BD57/2</f>
        <v>10867.349999999999</v>
      </c>
      <c r="BE13" s="20">
        <f>BE14+BE57/2</f>
        <v>10831.875</v>
      </c>
      <c r="BF13" s="20">
        <f>BF14+BF57/2</f>
        <v>10755.725</v>
      </c>
      <c r="BG13" s="20">
        <f>BG14+BG57/2</f>
        <v>10717.291666666668</v>
      </c>
      <c r="BH13" s="20">
        <f>BH14+BH57/2</f>
        <v>10694.15</v>
      </c>
      <c r="BI13" s="20">
        <f>BI14+BI57/2</f>
        <v>10654.25</v>
      </c>
      <c r="BJ13" s="20">
        <f>BJ14+BJ57/2</f>
        <v>10723.483333333334</v>
      </c>
      <c r="BK13" s="20">
        <f>BK14+BK57/2</f>
        <v>10781.625</v>
      </c>
      <c r="BL13" s="20">
        <f>BL14+BL57/2</f>
        <v>10787.758333333335</v>
      </c>
    </row>
    <row r="14" spans="1:64"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c r="BC14" s="11">
        <f>(BC2+BC3+BC4)/3</f>
        <v>10892.266666666666</v>
      </c>
      <c r="BD14" s="11">
        <f>(BD2+BD3+BD4)/3</f>
        <v>10855.366666666667</v>
      </c>
      <c r="BE14" s="11">
        <f>(BE2+BE3+BE4)/3</f>
        <v>10819.133333333333</v>
      </c>
      <c r="BF14" s="11">
        <f>(BF2+BF3+BF4)/3</f>
        <v>10752.5</v>
      </c>
      <c r="BG14" s="11">
        <f>(BG2+BG3+BG4)/3</f>
        <v>10710.183333333334</v>
      </c>
      <c r="BH14" s="11">
        <f>(BH2+BH3+BH4)/3</f>
        <v>10676.416666666666</v>
      </c>
      <c r="BI14" s="11">
        <f>(BI2+BI3+BI4)/3</f>
        <v>10637.616666666667</v>
      </c>
      <c r="BJ14" s="11">
        <f>(BJ2+BJ3+BJ4)/3</f>
        <v>10711.516666666666</v>
      </c>
      <c r="BK14" s="11">
        <f>(BK2+BK3+BK4)/3</f>
        <v>10773.4</v>
      </c>
      <c r="BL14" s="11">
        <f>(BL2+BL3+BL4)/3</f>
        <v>10783.866666666667</v>
      </c>
    </row>
    <row r="15" spans="1:64"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c r="BC15" s="21">
        <f>BC14-BC57/2</f>
        <v>10890.533333333333</v>
      </c>
      <c r="BD15" s="21">
        <f>BD14-BD57/2</f>
        <v>10843.383333333335</v>
      </c>
      <c r="BE15" s="21">
        <f>BE14-BE57/2</f>
        <v>10806.391666666666</v>
      </c>
      <c r="BF15" s="21">
        <f>BF14-BF57/2</f>
        <v>10749.275</v>
      </c>
      <c r="BG15" s="21">
        <f>BG14-BG57/2</f>
        <v>10703.075000000001</v>
      </c>
      <c r="BH15" s="21">
        <f>BH14-BH57/2</f>
        <v>10658.683333333332</v>
      </c>
      <c r="BI15" s="21">
        <f>BI14-BI57/2</f>
        <v>10620.983333333334</v>
      </c>
      <c r="BJ15" s="21">
        <f>BJ14-BJ57/2</f>
        <v>10699.55</v>
      </c>
      <c r="BK15" s="21">
        <f>BK14-BK57/2</f>
        <v>10765.174999999999</v>
      </c>
      <c r="BL15" s="21">
        <f>BL14-BL57/2</f>
        <v>10779.974999999999</v>
      </c>
    </row>
    <row r="16" spans="1:6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row>
    <row r="17" spans="1:64"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c r="BC17" s="16">
        <f>(BC14+BC18)/2</f>
        <v>10872.95</v>
      </c>
      <c r="BD17" s="16">
        <f>(BD14+BD18)/2</f>
        <v>10827.6</v>
      </c>
      <c r="BE17" s="16">
        <f>(BE14+BE18)/2</f>
        <v>10782.875</v>
      </c>
      <c r="BF17" s="16">
        <f>(BF14+BF18)/2</f>
        <v>10732.4</v>
      </c>
      <c r="BG17" s="16">
        <f>(BG14+BG18)/2</f>
        <v>10672.400000000001</v>
      </c>
      <c r="BH17" s="16">
        <f>(BH14+BH18)/2</f>
        <v>10634.674999999999</v>
      </c>
      <c r="BI17" s="16">
        <f>(BI14+BI18)/2</f>
        <v>10595</v>
      </c>
      <c r="BJ17" s="16">
        <f>(BJ14+BJ18)/2</f>
        <v>10690.924999999999</v>
      </c>
      <c r="BK17" s="16">
        <f>(BK14+BK18)/2</f>
        <v>10755.674999999999</v>
      </c>
      <c r="BL17" s="16">
        <f>(BL14+BL18)/2</f>
        <v>10775.025000000001</v>
      </c>
    </row>
    <row r="18" spans="1:64"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c r="BC18" s="22">
        <f>2*BC14-BC2</f>
        <v>10853.633333333333</v>
      </c>
      <c r="BD18" s="22">
        <f>2*BD14-BD2</f>
        <v>10799.833333333334</v>
      </c>
      <c r="BE18" s="22">
        <f>2*BE14-BE2</f>
        <v>10746.616666666667</v>
      </c>
      <c r="BF18" s="22">
        <f>2*BF14-BF2</f>
        <v>10712.3</v>
      </c>
      <c r="BG18" s="22">
        <f>2*BG14-BG2</f>
        <v>10634.616666666669</v>
      </c>
      <c r="BH18" s="22">
        <f>2*BH14-BH2</f>
        <v>10592.933333333332</v>
      </c>
      <c r="BI18" s="22">
        <f>2*BI14-BI2</f>
        <v>10552.383333333333</v>
      </c>
      <c r="BJ18" s="22">
        <f>2*BJ14-BJ2</f>
        <v>10670.333333333332</v>
      </c>
      <c r="BK18" s="22">
        <f>2*BK14-BK2</f>
        <v>10737.949999999999</v>
      </c>
      <c r="BL18" s="22">
        <f>2*BL14-BL2</f>
        <v>10766.183333333334</v>
      </c>
    </row>
    <row r="19" spans="1:64"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c r="BC19" s="16">
        <f>(BC18+BC20)/2</f>
        <v>10836.05</v>
      </c>
      <c r="BD19" s="16">
        <f>(BD18+BD20)/2</f>
        <v>10784.05</v>
      </c>
      <c r="BE19" s="16">
        <f>(BE18+BE20)/2</f>
        <v>10723.1</v>
      </c>
      <c r="BF19" s="16">
        <f>(BF18+BF20)/2</f>
        <v>10695.424999999999</v>
      </c>
      <c r="BG19" s="16">
        <f>(BG18+BG20)/2</f>
        <v>10589.725000000002</v>
      </c>
      <c r="BH19" s="16">
        <f>(BH18+BH20)/2</f>
        <v>10568.924999999999</v>
      </c>
      <c r="BI19" s="16">
        <f>(BI18+BI20)/2</f>
        <v>10526.4</v>
      </c>
      <c r="BJ19" s="16">
        <f>(BJ18+BJ20)/2</f>
        <v>10637.774999999998</v>
      </c>
      <c r="BK19" s="16">
        <f>(BK18+BK20)/2</f>
        <v>10712</v>
      </c>
      <c r="BL19" s="16">
        <f>(BL18+BL20)/2</f>
        <v>10753.45</v>
      </c>
    </row>
    <row r="20" spans="1:64"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c r="BC20" s="23">
        <f>BC14-BC50</f>
        <v>10818.466666666667</v>
      </c>
      <c r="BD20" s="23">
        <f>BD14-BD50</f>
        <v>10768.266666666666</v>
      </c>
      <c r="BE20" s="23">
        <f>BE14-BE50</f>
        <v>10699.583333333334</v>
      </c>
      <c r="BF20" s="23">
        <f>BF14-BF50</f>
        <v>10678.55</v>
      </c>
      <c r="BG20" s="23">
        <f>BG14-BG50</f>
        <v>10544.833333333334</v>
      </c>
      <c r="BH20" s="23">
        <f>BH14-BH50</f>
        <v>10544.916666666666</v>
      </c>
      <c r="BI20" s="23">
        <f>BI14-BI50</f>
        <v>10500.416666666666</v>
      </c>
      <c r="BJ20" s="23">
        <f>BJ14-BJ50</f>
        <v>10605.216666666665</v>
      </c>
      <c r="BK20" s="23">
        <f>BK14-BK50</f>
        <v>10686.05</v>
      </c>
      <c r="BL20" s="23">
        <f>BL14-BL50</f>
        <v>10740.716666666667</v>
      </c>
    </row>
    <row r="21" spans="1:64"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c r="BC21" s="16">
        <f>(BC20+BC22)/2</f>
        <v>10799.150000000001</v>
      </c>
      <c r="BD21" s="16">
        <f>(BD20+BD22)/2</f>
        <v>10740.5</v>
      </c>
      <c r="BE21" s="16">
        <f>(BE20+BE22)/2</f>
        <v>10663.325000000001</v>
      </c>
      <c r="BF21" s="16">
        <f>(BF20+BF22)/2</f>
        <v>10658.449999999999</v>
      </c>
      <c r="BG21" s="16">
        <f>(BG20+BG22)/2</f>
        <v>10507.050000000001</v>
      </c>
      <c r="BH21" s="16">
        <f>(BH20+BH22)/2</f>
        <v>10503.174999999999</v>
      </c>
      <c r="BI21" s="16">
        <f>(BI20+BI22)/2</f>
        <v>10457.799999999999</v>
      </c>
      <c r="BJ21" s="16">
        <f>(BJ20+BJ22)/2</f>
        <v>10584.624999999998</v>
      </c>
      <c r="BK21" s="16">
        <f>(BK20+BK22)/2</f>
        <v>10668.324999999999</v>
      </c>
      <c r="BL21" s="16">
        <f>(BL20+BL22)/2</f>
        <v>10731.875</v>
      </c>
    </row>
    <row r="22" spans="1:64"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c r="BC22" s="24">
        <f>BC18-BC50</f>
        <v>10779.833333333334</v>
      </c>
      <c r="BD22" s="24">
        <f>BD18-BD50</f>
        <v>10712.733333333334</v>
      </c>
      <c r="BE22" s="24">
        <f>BE18-BE50</f>
        <v>10627.066666666668</v>
      </c>
      <c r="BF22" s="24">
        <f>BF18-BF50</f>
        <v>10638.349999999999</v>
      </c>
      <c r="BG22" s="24">
        <f>BG18-BG50</f>
        <v>10469.266666666668</v>
      </c>
      <c r="BH22" s="24">
        <f>BH18-BH50</f>
        <v>10461.433333333332</v>
      </c>
      <c r="BI22" s="24">
        <f>BI18-BI50</f>
        <v>10415.183333333332</v>
      </c>
      <c r="BJ22" s="24">
        <f>BJ18-BJ50</f>
        <v>10564.033333333331</v>
      </c>
      <c r="BK22" s="24">
        <f>BK18-BK50</f>
        <v>10650.599999999999</v>
      </c>
      <c r="BL22" s="24">
        <f>BL18-BL50</f>
        <v>10723.033333333335</v>
      </c>
    </row>
    <row r="23" spans="1:64" ht="14.55" customHeight="1" x14ac:dyDescent="0.3">
      <c r="A23" s="140" t="s">
        <v>21</v>
      </c>
      <c r="B23" s="141"/>
      <c r="C23" s="141"/>
      <c r="D23" s="141"/>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row>
    <row r="24" spans="1:64"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c r="BC24" s="17">
        <f>(BC2/BC3)*BC4</f>
        <v>10962.815477429514</v>
      </c>
      <c r="BD24" s="17">
        <f>(BD2/BD3)*BD4</f>
        <v>10918.561157818882</v>
      </c>
      <c r="BE24" s="17">
        <f>(BE2/BE3)*BE4</f>
        <v>10913.439164369063</v>
      </c>
      <c r="BF24" s="17">
        <f>(BF2/BF3)*BF4</f>
        <v>10820.188346122448</v>
      </c>
      <c r="BG24" s="17">
        <f>(BG2/BG3)*BG4</f>
        <v>10891.369185718053</v>
      </c>
      <c r="BH24" s="17">
        <f>(BH2/BH3)*BH4</f>
        <v>10772.605275017879</v>
      </c>
      <c r="BI24" s="17">
        <f>(BI2/BI3)*BI4</f>
        <v>10741.792369623028</v>
      </c>
      <c r="BJ24" s="17">
        <f>(BJ2/BJ3)*BJ4</f>
        <v>10842.639128249926</v>
      </c>
      <c r="BK24" s="17">
        <f>(BK2/BK3)*BK4</f>
        <v>10877.756859814392</v>
      </c>
      <c r="BL24" s="17">
        <f>(BL2/BL3)*BL4</f>
        <v>10834.933359746801</v>
      </c>
    </row>
    <row r="25" spans="1:64"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c r="BC25" s="16">
        <f>BC26+1.168*(BC26-BC27)</f>
        <v>10953.09456</v>
      </c>
      <c r="BD25" s="16">
        <f>BD26+1.168*(BD26-BD27)</f>
        <v>10907.281520000002</v>
      </c>
      <c r="BE25" s="16">
        <f>BE26+1.168*(BE26-BE27)</f>
        <v>10897.801960000001</v>
      </c>
      <c r="BF25" s="16">
        <f>BF26+1.168*(BF26-BF27)</f>
        <v>10810.47524</v>
      </c>
      <c r="BG25" s="16">
        <f>BG26+1.168*(BG26-BG27)</f>
        <v>10868.452920000002</v>
      </c>
      <c r="BH25" s="16">
        <f>BH26+1.168*(BH26-BH27)</f>
        <v>10755.512800000002</v>
      </c>
      <c r="BI25" s="16">
        <f>BI26+1.168*(BI26-BI27)</f>
        <v>10723.878640000003</v>
      </c>
      <c r="BJ25" s="16">
        <f>BJ26+1.168*(BJ26-BJ27)</f>
        <v>10828.058560000001</v>
      </c>
      <c r="BK25" s="16">
        <f>BK26+1.168*(BK26-BK27)</f>
        <v>10865.94932</v>
      </c>
      <c r="BL25" s="16">
        <f>BL26+1.168*(BL26-BL27)</f>
        <v>10829.24228</v>
      </c>
    </row>
    <row r="26" spans="1:64"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c r="BC26" s="18">
        <f>BC4+BC51/2</f>
        <v>10929.39</v>
      </c>
      <c r="BD26" s="18">
        <f>BD4+BD51/2</f>
        <v>10879.305</v>
      </c>
      <c r="BE26" s="18">
        <f>BE4+BE51/2</f>
        <v>10859.4025</v>
      </c>
      <c r="BF26" s="18">
        <f>BF4+BF51/2</f>
        <v>10786.7225</v>
      </c>
      <c r="BG26" s="18">
        <f>BG4+BG51/2</f>
        <v>10815.342500000001</v>
      </c>
      <c r="BH26" s="18">
        <f>BH4+BH51/2</f>
        <v>10713.275000000001</v>
      </c>
      <c r="BI26" s="18">
        <f>BI4+BI51/2</f>
        <v>10679.810000000001</v>
      </c>
      <c r="BJ26" s="18">
        <f>BJ4+BJ51/2</f>
        <v>10793.915000000001</v>
      </c>
      <c r="BK26" s="18">
        <f>BK4+BK51/2</f>
        <v>10837.8925</v>
      </c>
      <c r="BL26" s="18">
        <f>BL4+BL51/2</f>
        <v>10815.3825</v>
      </c>
    </row>
    <row r="27" spans="1:64"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c r="BC27" s="7">
        <f>BC4+BC51/4</f>
        <v>10909.094999999999</v>
      </c>
      <c r="BD27" s="7">
        <f>BD4+BD51/4</f>
        <v>10855.352499999999</v>
      </c>
      <c r="BE27" s="7">
        <f>BE4+BE51/4</f>
        <v>10826.526249999999</v>
      </c>
      <c r="BF27" s="7">
        <f>BF4+BF51/4</f>
        <v>10766.38625</v>
      </c>
      <c r="BG27" s="7">
        <f>BG4+BG51/4</f>
        <v>10769.87125</v>
      </c>
      <c r="BH27" s="7">
        <f>BH4+BH51/4</f>
        <v>10677.112500000001</v>
      </c>
      <c r="BI27" s="7">
        <f>BI4+BI51/4</f>
        <v>10642.08</v>
      </c>
      <c r="BJ27" s="7">
        <f>BJ4+BJ51/4</f>
        <v>10764.682500000001</v>
      </c>
      <c r="BK27" s="7">
        <f>BK4+BK51/4</f>
        <v>10813.87125</v>
      </c>
      <c r="BL27" s="7">
        <f>BL4+BL51/4</f>
        <v>10803.516249999999</v>
      </c>
    </row>
    <row r="28" spans="1:64"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c r="BC28" s="16">
        <f>BC4+BC51/6</f>
        <v>10902.33</v>
      </c>
      <c r="BD28" s="16">
        <f>BD4+BD51/6</f>
        <v>10847.368333333334</v>
      </c>
      <c r="BE28" s="16">
        <f>BE4+BE51/6</f>
        <v>10815.567499999999</v>
      </c>
      <c r="BF28" s="16">
        <f>BF4+BF51/6</f>
        <v>10759.6075</v>
      </c>
      <c r="BG28" s="16">
        <f>BG4+BG51/6</f>
        <v>10754.714166666667</v>
      </c>
      <c r="BH28" s="16">
        <f>BH4+BH51/6</f>
        <v>10665.058333333334</v>
      </c>
      <c r="BI28" s="16">
        <f>BI4+BI51/6</f>
        <v>10629.503333333334</v>
      </c>
      <c r="BJ28" s="16">
        <f>BJ4+BJ51/6</f>
        <v>10754.938333333334</v>
      </c>
      <c r="BK28" s="16">
        <f>BK4+BK51/6</f>
        <v>10805.864166666666</v>
      </c>
      <c r="BL28" s="16">
        <f>BL4+BL51/6</f>
        <v>10799.560833333333</v>
      </c>
    </row>
    <row r="29" spans="1:64"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c r="BC29" s="16">
        <f>BC4+BC51/12</f>
        <v>10895.564999999999</v>
      </c>
      <c r="BD29" s="16">
        <f>BD4+BD51/12</f>
        <v>10839.384166666667</v>
      </c>
      <c r="BE29" s="16">
        <f>BE4+BE51/12</f>
        <v>10804.608749999999</v>
      </c>
      <c r="BF29" s="16">
        <f>BF4+BF51/12</f>
        <v>10752.828749999999</v>
      </c>
      <c r="BG29" s="16">
        <f>BG4+BG51/12</f>
        <v>10739.557083333333</v>
      </c>
      <c r="BH29" s="16">
        <f>BH4+BH51/12</f>
        <v>10653.004166666668</v>
      </c>
      <c r="BI29" s="16">
        <f>BI4+BI51/12</f>
        <v>10616.926666666666</v>
      </c>
      <c r="BJ29" s="16">
        <f>BJ4+BJ51/12</f>
        <v>10745.194166666668</v>
      </c>
      <c r="BK29" s="16">
        <f>BK4+BK51/12</f>
        <v>10797.857083333334</v>
      </c>
      <c r="BL29" s="16">
        <f>BL4+BL51/12</f>
        <v>10795.605416666665</v>
      </c>
    </row>
    <row r="30" spans="1:64"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c r="BC30" s="11">
        <f>BC4</f>
        <v>10888.8</v>
      </c>
      <c r="BD30" s="11">
        <f>BD4</f>
        <v>10831.4</v>
      </c>
      <c r="BE30" s="11">
        <f>BE4</f>
        <v>10793.65</v>
      </c>
      <c r="BF30" s="11">
        <f>BF4</f>
        <v>10746.05</v>
      </c>
      <c r="BG30" s="11">
        <f>BG4</f>
        <v>10724.4</v>
      </c>
      <c r="BH30" s="11">
        <f>BH4</f>
        <v>10640.95</v>
      </c>
      <c r="BI30" s="11">
        <f>BI4</f>
        <v>10604.35</v>
      </c>
      <c r="BJ30" s="11">
        <f>BJ4</f>
        <v>10735.45</v>
      </c>
      <c r="BK30" s="11">
        <f>BK4</f>
        <v>10789.85</v>
      </c>
      <c r="BL30" s="11">
        <f>BL4</f>
        <v>10791.65</v>
      </c>
    </row>
    <row r="31" spans="1:64"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c r="BC31" s="16">
        <f>BC4-BC51/12</f>
        <v>10882.035</v>
      </c>
      <c r="BD31" s="16">
        <f>BD4-BD51/12</f>
        <v>10823.415833333333</v>
      </c>
      <c r="BE31" s="16">
        <f>BE4-BE51/12</f>
        <v>10782.69125</v>
      </c>
      <c r="BF31" s="16">
        <f>BF4-BF51/12</f>
        <v>10739.27125</v>
      </c>
      <c r="BG31" s="16">
        <f>BG4-BG51/12</f>
        <v>10709.242916666666</v>
      </c>
      <c r="BH31" s="16">
        <f>BH4-BH51/12</f>
        <v>10628.895833333334</v>
      </c>
      <c r="BI31" s="16">
        <f>BI4-BI51/12</f>
        <v>10591.773333333334</v>
      </c>
      <c r="BJ31" s="16">
        <f>BJ4-BJ51/12</f>
        <v>10725.705833333333</v>
      </c>
      <c r="BK31" s="16">
        <f>BK4-BK51/12</f>
        <v>10781.842916666666</v>
      </c>
      <c r="BL31" s="16">
        <f>BL4-BL51/12</f>
        <v>10787.694583333334</v>
      </c>
    </row>
    <row r="32" spans="1:64"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c r="BC32" s="16">
        <f>BC4-BC51/6</f>
        <v>10875.269999999999</v>
      </c>
      <c r="BD32" s="16">
        <f>BD4-BD51/6</f>
        <v>10815.431666666665</v>
      </c>
      <c r="BE32" s="16">
        <f>BE4-BE51/6</f>
        <v>10771.7325</v>
      </c>
      <c r="BF32" s="16">
        <f>BF4-BF51/6</f>
        <v>10732.492499999998</v>
      </c>
      <c r="BG32" s="16">
        <f>BG4-BG51/6</f>
        <v>10694.085833333333</v>
      </c>
      <c r="BH32" s="16">
        <f>BH4-BH51/6</f>
        <v>10616.841666666667</v>
      </c>
      <c r="BI32" s="16">
        <f>BI4-BI51/6</f>
        <v>10579.196666666667</v>
      </c>
      <c r="BJ32" s="16">
        <f>BJ4-BJ51/6</f>
        <v>10715.961666666668</v>
      </c>
      <c r="BK32" s="16">
        <f>BK4-BK51/6</f>
        <v>10773.835833333334</v>
      </c>
      <c r="BL32" s="16">
        <f>BL4-BL51/6</f>
        <v>10783.739166666666</v>
      </c>
    </row>
    <row r="33" spans="1:64"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c r="BC33" s="10">
        <f>BC4-BC51/4</f>
        <v>10868.504999999999</v>
      </c>
      <c r="BD33" s="10">
        <f>BD4-BD51/4</f>
        <v>10807.4475</v>
      </c>
      <c r="BE33" s="10">
        <f>BE4-BE51/4</f>
        <v>10760.77375</v>
      </c>
      <c r="BF33" s="10">
        <f>BF4-BF51/4</f>
        <v>10725.713749999999</v>
      </c>
      <c r="BG33" s="10">
        <f>BG4-BG51/4</f>
        <v>10678.928749999999</v>
      </c>
      <c r="BH33" s="10">
        <f>BH4-BH51/4</f>
        <v>10604.7875</v>
      </c>
      <c r="BI33" s="10">
        <f>BI4-BI51/4</f>
        <v>10566.62</v>
      </c>
      <c r="BJ33" s="10">
        <f>BJ4-BJ51/4</f>
        <v>10706.217500000001</v>
      </c>
      <c r="BK33" s="10">
        <f>BK4-BK51/4</f>
        <v>10765.828750000001</v>
      </c>
      <c r="BL33" s="10">
        <f>BL4-BL51/4</f>
        <v>10779.783750000001</v>
      </c>
    </row>
    <row r="34" spans="1:64"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c r="BC34" s="22">
        <f>BC4-BC51/2</f>
        <v>10848.21</v>
      </c>
      <c r="BD34" s="22">
        <f>BD4-BD51/2</f>
        <v>10783.494999999999</v>
      </c>
      <c r="BE34" s="22">
        <f>BE4-BE51/2</f>
        <v>10727.897499999999</v>
      </c>
      <c r="BF34" s="22">
        <f>BF4-BF51/2</f>
        <v>10705.377499999999</v>
      </c>
      <c r="BG34" s="22">
        <f>BG4-BG51/2</f>
        <v>10633.457499999999</v>
      </c>
      <c r="BH34" s="22">
        <f>BH4-BH51/2</f>
        <v>10568.625</v>
      </c>
      <c r="BI34" s="22">
        <f>BI4-BI51/2</f>
        <v>10528.89</v>
      </c>
      <c r="BJ34" s="22">
        <f>BJ4-BJ51/2</f>
        <v>10676.985000000001</v>
      </c>
      <c r="BK34" s="22">
        <f>BK4-BK51/2</f>
        <v>10741.807500000001</v>
      </c>
      <c r="BL34" s="22">
        <f>BL4-BL51/2</f>
        <v>10767.9175</v>
      </c>
    </row>
    <row r="35" spans="1:64"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c r="BC35" s="16">
        <f>BC34-1.168*(BC33-BC34)</f>
        <v>10824.505439999999</v>
      </c>
      <c r="BD35" s="16">
        <f>BD34-1.168*(BD33-BD34)</f>
        <v>10755.518479999997</v>
      </c>
      <c r="BE35" s="16">
        <f>BE34-1.168*(BE33-BE34)</f>
        <v>10689.498039999999</v>
      </c>
      <c r="BF35" s="16">
        <f>BF34-1.168*(BF33-BF34)</f>
        <v>10681.624759999999</v>
      </c>
      <c r="BG35" s="16">
        <f>BG34-1.168*(BG33-BG34)</f>
        <v>10580.347079999998</v>
      </c>
      <c r="BH35" s="16">
        <f>BH34-1.168*(BH33-BH34)</f>
        <v>10526.387199999999</v>
      </c>
      <c r="BI35" s="16">
        <f>BI34-1.168*(BI33-BI34)</f>
        <v>10484.821359999998</v>
      </c>
      <c r="BJ35" s="16">
        <f>BJ34-1.168*(BJ33-BJ34)</f>
        <v>10642.84144</v>
      </c>
      <c r="BK35" s="16">
        <f>BK34-1.168*(BK33-BK34)</f>
        <v>10713.750680000001</v>
      </c>
      <c r="BL35" s="16">
        <f>BL34-1.168*(BL33-BL34)</f>
        <v>10754.057719999999</v>
      </c>
    </row>
    <row r="36" spans="1:64"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c r="BC36" s="23">
        <f>BC4-(BC24-BC4)</f>
        <v>10814.784522570484</v>
      </c>
      <c r="BD36" s="23">
        <f>BD4-(BD24-BD4)</f>
        <v>10744.238842181117</v>
      </c>
      <c r="BE36" s="23">
        <f>BE4-(BE24-BE4)</f>
        <v>10673.860835630936</v>
      </c>
      <c r="BF36" s="23">
        <f>BF4-(BF24-BF4)</f>
        <v>10671.911653877551</v>
      </c>
      <c r="BG36" s="23">
        <f>BG4-(BG24-BG4)</f>
        <v>10557.430814281946</v>
      </c>
      <c r="BH36" s="23">
        <f>BH4-(BH24-BH4)</f>
        <v>10509.294724982123</v>
      </c>
      <c r="BI36" s="23">
        <f>BI4-(BI24-BI4)</f>
        <v>10466.907630376973</v>
      </c>
      <c r="BJ36" s="23">
        <f>BJ4-(BJ24-BJ4)</f>
        <v>10628.260871750075</v>
      </c>
      <c r="BK36" s="23">
        <f>BK4-(BK24-BK4)</f>
        <v>10701.943140185609</v>
      </c>
      <c r="BL36" s="23">
        <f>BL4-(BL24-BL4)</f>
        <v>10748.366640253198</v>
      </c>
    </row>
    <row r="37" spans="1:64" ht="14.55" customHeight="1" x14ac:dyDescent="0.3">
      <c r="A37" s="140" t="s">
        <v>34</v>
      </c>
      <c r="B37" s="141"/>
      <c r="C37" s="141"/>
      <c r="D37" s="141"/>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row>
    <row r="38" spans="1:6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row>
    <row r="39" spans="1:6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row>
    <row r="40" spans="1:6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row>
    <row r="41" spans="1:6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row>
    <row r="42" spans="1:6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row>
    <row r="43" spans="1:64"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c r="BC43" s="11">
        <f>BC4</f>
        <v>10888.8</v>
      </c>
      <c r="BD43" s="11">
        <f>BD4</f>
        <v>10831.4</v>
      </c>
      <c r="BE43" s="11">
        <f>BE4</f>
        <v>10793.65</v>
      </c>
      <c r="BF43" s="11">
        <f>BF4</f>
        <v>10746.05</v>
      </c>
      <c r="BG43" s="11">
        <f>BG4</f>
        <v>10724.4</v>
      </c>
      <c r="BH43" s="11">
        <f>BH4</f>
        <v>10640.95</v>
      </c>
      <c r="BI43" s="11">
        <f>BI4</f>
        <v>10604.35</v>
      </c>
      <c r="BJ43" s="11">
        <f>BJ4</f>
        <v>10735.45</v>
      </c>
      <c r="BK43" s="11">
        <f>BK4</f>
        <v>10789.85</v>
      </c>
      <c r="BL43" s="11">
        <f>BL4</f>
        <v>10791.65</v>
      </c>
    </row>
    <row r="44" spans="1:6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row>
    <row r="45" spans="1:6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row>
    <row r="46" spans="1:6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row>
    <row r="47" spans="1:6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row>
    <row r="48" spans="1:6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row>
    <row r="49" spans="1:64" ht="14.55" customHeight="1" x14ac:dyDescent="0.3">
      <c r="A49" s="140" t="s">
        <v>45</v>
      </c>
      <c r="B49" s="141"/>
      <c r="C49" s="141"/>
      <c r="D49" s="141"/>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row>
    <row r="50" spans="1:64"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c r="BC50" s="16">
        <f>ABS(BC2-BC3)</f>
        <v>73.799999999999272</v>
      </c>
      <c r="BD50" s="16">
        <f>ABS(BD2-BD3)</f>
        <v>87.100000000000364</v>
      </c>
      <c r="BE50" s="16">
        <f>ABS(BE2-BE3)</f>
        <v>119.54999999999927</v>
      </c>
      <c r="BF50" s="16">
        <f>ABS(BF2-BF3)</f>
        <v>73.950000000000728</v>
      </c>
      <c r="BG50" s="16">
        <f>ABS(BG2-BG3)</f>
        <v>165.35000000000036</v>
      </c>
      <c r="BH50" s="16">
        <f>ABS(BH2-BH3)</f>
        <v>131.5</v>
      </c>
      <c r="BI50" s="16">
        <f>ABS(BI2-BI3)</f>
        <v>137.20000000000073</v>
      </c>
      <c r="BJ50" s="16">
        <f>ABS(BJ2-BJ3)</f>
        <v>106.30000000000109</v>
      </c>
      <c r="BK50" s="16">
        <f>ABS(BK2-BK3)</f>
        <v>87.350000000000364</v>
      </c>
      <c r="BL50" s="16">
        <f>ABS(BL2-BL3)</f>
        <v>43.149999999999636</v>
      </c>
    </row>
    <row r="51" spans="1:64"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c r="BC51" s="16">
        <f>BC50*1.1</f>
        <v>81.179999999999211</v>
      </c>
      <c r="BD51" s="16">
        <f>BD50*1.1</f>
        <v>95.810000000000414</v>
      </c>
      <c r="BE51" s="16">
        <f>BE50*1.1</f>
        <v>131.5049999999992</v>
      </c>
      <c r="BF51" s="16">
        <f>BF50*1.1</f>
        <v>81.345000000000809</v>
      </c>
      <c r="BG51" s="16">
        <f>BG50*1.1</f>
        <v>181.88500000000042</v>
      </c>
      <c r="BH51" s="16">
        <f>BH50*1.1</f>
        <v>144.65</v>
      </c>
      <c r="BI51" s="16">
        <f>BI50*1.1</f>
        <v>150.92000000000081</v>
      </c>
      <c r="BJ51" s="16">
        <f>BJ50*1.1</f>
        <v>116.93000000000121</v>
      </c>
      <c r="BK51" s="16">
        <f>BK50*1.1</f>
        <v>96.085000000000406</v>
      </c>
      <c r="BL51" s="16">
        <f>BL50*1.1</f>
        <v>47.464999999999606</v>
      </c>
    </row>
    <row r="52" spans="1:64"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c r="BC52" s="16">
        <f>(BC2+BC3)</f>
        <v>21788</v>
      </c>
      <c r="BD52" s="16">
        <f>(BD2+BD3)</f>
        <v>21734.699999999997</v>
      </c>
      <c r="BE52" s="16">
        <f>(BE2+BE3)</f>
        <v>21663.75</v>
      </c>
      <c r="BF52" s="16">
        <f>(BF2+BF3)</f>
        <v>21511.45</v>
      </c>
      <c r="BG52" s="16">
        <f>(BG2+BG3)</f>
        <v>21406.15</v>
      </c>
      <c r="BH52" s="16">
        <f>(BH2+BH3)</f>
        <v>21388.3</v>
      </c>
      <c r="BI52" s="16">
        <f>(BI2+BI3)</f>
        <v>21308.5</v>
      </c>
      <c r="BJ52" s="16">
        <f>(BJ2+BJ3)</f>
        <v>21399.1</v>
      </c>
      <c r="BK52" s="16">
        <f>(BK2+BK3)</f>
        <v>21530.35</v>
      </c>
      <c r="BL52" s="16">
        <f>(BL2+BL3)</f>
        <v>21559.949999999997</v>
      </c>
    </row>
    <row r="53" spans="1:64"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c r="BC53" s="16">
        <f>(BC2+BC3)/2</f>
        <v>10894</v>
      </c>
      <c r="BD53" s="16">
        <f>(BD2+BD3)/2</f>
        <v>10867.349999999999</v>
      </c>
      <c r="BE53" s="16">
        <f>(BE2+BE3)/2</f>
        <v>10831.875</v>
      </c>
      <c r="BF53" s="16">
        <f>(BF2+BF3)/2</f>
        <v>10755.725</v>
      </c>
      <c r="BG53" s="16">
        <f>(BG2+BG3)/2</f>
        <v>10703.075000000001</v>
      </c>
      <c r="BH53" s="16">
        <f>(BH2+BH3)/2</f>
        <v>10694.15</v>
      </c>
      <c r="BI53" s="16">
        <f>(BI2+BI3)/2</f>
        <v>10654.25</v>
      </c>
      <c r="BJ53" s="16">
        <f>(BJ2+BJ3)/2</f>
        <v>10699.55</v>
      </c>
      <c r="BK53" s="16">
        <f>(BK2+BK3)/2</f>
        <v>10765.174999999999</v>
      </c>
      <c r="BL53" s="16">
        <f>(BL2+BL3)/2</f>
        <v>10779.974999999999</v>
      </c>
    </row>
    <row r="54" spans="1:64"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c r="BC54" s="16">
        <f>BC55-BC56+BC55</f>
        <v>10890.533333333333</v>
      </c>
      <c r="BD54" s="16">
        <f>BD55-BD56+BD55</f>
        <v>10843.383333333335</v>
      </c>
      <c r="BE54" s="16">
        <f>BE55-BE56+BE55</f>
        <v>10806.391666666666</v>
      </c>
      <c r="BF54" s="16">
        <f>BF55-BF56+BF55</f>
        <v>10749.275</v>
      </c>
      <c r="BG54" s="16">
        <f>BG55-BG56+BG55</f>
        <v>10717.291666666668</v>
      </c>
      <c r="BH54" s="16">
        <f>BH55-BH56+BH55</f>
        <v>10658.683333333332</v>
      </c>
      <c r="BI54" s="16">
        <f>BI55-BI56+BI55</f>
        <v>10620.983333333334</v>
      </c>
      <c r="BJ54" s="16">
        <f>BJ55-BJ56+BJ55</f>
        <v>10723.483333333334</v>
      </c>
      <c r="BK54" s="16">
        <f>BK55-BK56+BK55</f>
        <v>10781.625</v>
      </c>
      <c r="BL54" s="16">
        <f>BL55-BL56+BL55</f>
        <v>10787.758333333335</v>
      </c>
    </row>
    <row r="55" spans="1:64"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c r="BC55" s="16">
        <f>(BC2+BC3+BC4)/3</f>
        <v>10892.266666666666</v>
      </c>
      <c r="BD55" s="16">
        <f>(BD2+BD3+BD4)/3</f>
        <v>10855.366666666667</v>
      </c>
      <c r="BE55" s="16">
        <f>(BE2+BE3+BE4)/3</f>
        <v>10819.133333333333</v>
      </c>
      <c r="BF55" s="16">
        <f>(BF2+BF3+BF4)/3</f>
        <v>10752.5</v>
      </c>
      <c r="BG55" s="16">
        <f>(BG2+BG3+BG4)/3</f>
        <v>10710.183333333334</v>
      </c>
      <c r="BH55" s="16">
        <f>(BH2+BH3+BH4)/3</f>
        <v>10676.416666666666</v>
      </c>
      <c r="BI55" s="16">
        <f>(BI2+BI3+BI4)/3</f>
        <v>10637.616666666667</v>
      </c>
      <c r="BJ55" s="16">
        <f>(BJ2+BJ3+BJ4)/3</f>
        <v>10711.516666666666</v>
      </c>
      <c r="BK55" s="16">
        <f>(BK2+BK3+BK4)/3</f>
        <v>10773.4</v>
      </c>
      <c r="BL55" s="16">
        <f>(BL2+BL3+BL4)/3</f>
        <v>10783.866666666667</v>
      </c>
    </row>
    <row r="56" spans="1:64"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c r="BC56" s="16">
        <f>BC53</f>
        <v>10894</v>
      </c>
      <c r="BD56" s="16">
        <f>BD53</f>
        <v>10867.349999999999</v>
      </c>
      <c r="BE56" s="16">
        <f>BE53</f>
        <v>10831.875</v>
      </c>
      <c r="BF56" s="16">
        <f>BF53</f>
        <v>10755.725</v>
      </c>
      <c r="BG56" s="16">
        <f>BG53</f>
        <v>10703.075000000001</v>
      </c>
      <c r="BH56" s="16">
        <f>BH53</f>
        <v>10694.15</v>
      </c>
      <c r="BI56" s="16">
        <f>BI53</f>
        <v>10654.25</v>
      </c>
      <c r="BJ56" s="16">
        <f>BJ53</f>
        <v>10699.55</v>
      </c>
      <c r="BK56" s="16">
        <f>BK53</f>
        <v>10765.174999999999</v>
      </c>
      <c r="BL56" s="16">
        <f>BL53</f>
        <v>10779.974999999999</v>
      </c>
    </row>
    <row r="57" spans="1:64"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c r="BC57" s="31">
        <f>ABS(BC54-BC56)</f>
        <v>3.4666666666671517</v>
      </c>
      <c r="BD57" s="31">
        <f>ABS(BD54-BD56)</f>
        <v>23.966666666663514</v>
      </c>
      <c r="BE57" s="31">
        <f>ABS(BE54-BE56)</f>
        <v>25.483333333333576</v>
      </c>
      <c r="BF57" s="31">
        <f>ABS(BF54-BF56)</f>
        <v>6.4500000000007276</v>
      </c>
      <c r="BG57" s="31">
        <f>ABS(BG54-BG56)</f>
        <v>14.216666666667152</v>
      </c>
      <c r="BH57" s="31">
        <f>ABS(BH54-BH56)</f>
        <v>35.466666666667152</v>
      </c>
      <c r="BI57" s="31">
        <f>ABS(BI54-BI56)</f>
        <v>33.266666666666424</v>
      </c>
      <c r="BJ57" s="31">
        <f>ABS(BJ54-BJ56)</f>
        <v>23.933333333334303</v>
      </c>
      <c r="BK57" s="31">
        <f>ABS(BK54-BK56)</f>
        <v>16.450000000000728</v>
      </c>
      <c r="BL57" s="31">
        <f>ABS(BL54-BL56)</f>
        <v>7.7833333333364862</v>
      </c>
    </row>
    <row r="58" spans="1:6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6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6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6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6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6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6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Elliot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2019-02-24T20:00:26Z</dcterms:modified>
</cp:coreProperties>
</file>