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K28" i="2"/>
  <c r="K31" i="2" s="1"/>
  <c r="K27" i="2"/>
  <c r="K25" i="2"/>
  <c r="K26" i="2" s="1"/>
  <c r="K20" i="2"/>
  <c r="K18" i="2"/>
  <c r="K23" i="2" s="1"/>
  <c r="K11" i="2"/>
  <c r="K14" i="2" s="1"/>
  <c r="K16" i="2" s="1"/>
  <c r="I30" i="2"/>
  <c r="I28" i="2"/>
  <c r="I31" i="2" s="1"/>
  <c r="I29" i="2" s="1"/>
  <c r="I32" i="2" s="1"/>
  <c r="I10" i="2" s="1"/>
  <c r="I27" i="2"/>
  <c r="I25" i="2"/>
  <c r="I20" i="2"/>
  <c r="I18" i="2"/>
  <c r="I23" i="2" s="1"/>
  <c r="I11" i="2"/>
  <c r="I14" i="2" s="1"/>
  <c r="I16" i="2" s="1"/>
  <c r="I8" i="2"/>
  <c r="I7" i="2" l="1"/>
  <c r="K22" i="2"/>
  <c r="K21" i="2"/>
  <c r="K19" i="2"/>
  <c r="K29" i="2"/>
  <c r="K32" i="2" s="1"/>
  <c r="K12" i="2" s="1"/>
  <c r="K7" i="2"/>
  <c r="K8" i="2"/>
  <c r="K6" i="2" s="1"/>
  <c r="K15" i="2"/>
  <c r="I15" i="2"/>
  <c r="I12" i="2"/>
  <c r="I6" i="2"/>
  <c r="I26" i="2"/>
  <c r="H30" i="2"/>
  <c r="H28" i="2"/>
  <c r="H31" i="2" s="1"/>
  <c r="H27" i="2"/>
  <c r="H25" i="2"/>
  <c r="H20" i="2"/>
  <c r="H18" i="2"/>
  <c r="H23" i="2" s="1"/>
  <c r="H11" i="2"/>
  <c r="H14" i="2" s="1"/>
  <c r="K10" i="2" l="1"/>
  <c r="I19" i="2"/>
  <c r="I22" i="2"/>
  <c r="I21" i="2"/>
  <c r="H15" i="2"/>
  <c r="H16" i="2"/>
  <c r="H29" i="2"/>
  <c r="H32" i="2" s="1"/>
  <c r="H10" i="2" s="1"/>
  <c r="H26" i="2"/>
  <c r="H7" i="2"/>
  <c r="H8" i="2"/>
  <c r="H6" i="2" s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J30" i="2"/>
  <c r="J28" i="2"/>
  <c r="J31" i="2" s="1"/>
  <c r="J27" i="2"/>
  <c r="J25" i="2"/>
  <c r="J26" i="2" s="1"/>
  <c r="J20" i="2"/>
  <c r="J18" i="2"/>
  <c r="J23" i="2" s="1"/>
  <c r="J11" i="2"/>
  <c r="J8" i="2" s="1"/>
  <c r="H12" i="2" l="1"/>
  <c r="H19" i="2"/>
  <c r="H22" i="2"/>
  <c r="H21" i="2"/>
  <c r="J29" i="2"/>
  <c r="J32" i="2" s="1"/>
  <c r="J12" i="2" s="1"/>
  <c r="CB12" i="14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J6" i="2"/>
  <c r="J14" i="2"/>
  <c r="J16" i="2" s="1"/>
  <c r="J7" i="2"/>
  <c r="J15" i="2"/>
  <c r="J19" i="2"/>
  <c r="J22" i="2"/>
  <c r="J21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G30" i="2"/>
  <c r="G28" i="2"/>
  <c r="G31" i="2" s="1"/>
  <c r="G27" i="2"/>
  <c r="G25" i="2"/>
  <c r="G26" i="2" s="1"/>
  <c r="G20" i="2"/>
  <c r="G18" i="2"/>
  <c r="G23" i="2" s="1"/>
  <c r="G11" i="2"/>
  <c r="G8" i="2" s="1"/>
  <c r="J10" i="2" l="1"/>
  <c r="CF19" i="14"/>
  <c r="CF22" i="14"/>
  <c r="CF21" i="14"/>
  <c r="CB19" i="14"/>
  <c r="CB22" i="14"/>
  <c r="CB21" i="14"/>
  <c r="G6" i="2"/>
  <c r="G14" i="2"/>
  <c r="G16" i="2" s="1"/>
  <c r="G29" i="2"/>
  <c r="G32" i="2" s="1"/>
  <c r="G10" i="2" s="1"/>
  <c r="G7" i="2"/>
  <c r="G15" i="2"/>
  <c r="G21" i="2"/>
  <c r="G19" i="2"/>
  <c r="G22" i="2"/>
  <c r="G12" i="2" l="1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<sst xmlns="http://schemas.openxmlformats.org/spreadsheetml/2006/main" count="71" uniqueCount="68">
  <si>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</si>
  <si>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</si>
  <si>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</si>
  <si>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</si>
  <si>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</si>
  <si>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</si>
  <si>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</si>
  <si>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</si>
  <si>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</si>
  <si>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</si>
  <si>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</si>
  <si>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</si>
  <si>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</si>
  <si>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</si>
  <si>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</si>
  <si>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</si>
  <si>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</si>
  <si>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</si>
  <si>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</si>
  <si>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</si>
  <si>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</si>
  <si>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</si>
  <si>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</si>
  <si>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</si>
  <si>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</si>
  <si>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</si>
  <si>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</si>
  <si>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</si>
  <si>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</si>
  <si>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</si>
  <si>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</si>
  <si>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</si>
  <si>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</si>
  <si>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</si>
  <si>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</si>
  <si>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</si>
  <si>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</si>
  <si>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</si>
  <si>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</si>
  <si>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</si>
  <si>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</si>
  <si>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</si>
  <si>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</si>
  <si>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</si>
  <si>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</si>
  <si>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</si>
  <si>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</si>
  <si>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</si>
  <si>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</si>
  <si>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</si>
  <si>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</si>
  <si>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</si>
  <si>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</si>
  <si>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</si>
  <si>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</si>
  <si>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</si>
  <si>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</si>
  <si>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</si>
  <si>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</si>
  <si>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</si>
  <si>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</si>
  <si>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</si>
  <si>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</si>
  <si>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</si>
  <si>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</si>
  <si>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10300~330</t>
  </si>
  <si>
    <t>10530~550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</si>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</sst>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zoomScale="110" zoomScaleNormal="110" workbookViewId="0">
      <selection activeCell="I8" sqref="I8"/>
    </sheetView>
  </sheetViews>
  <sheetFormatPr defaultColWidth="8.81640625" defaultRowHeight="14.75" customHeight="1"/>
  <cols>
    <col min="1" max="4" width="8.81640625" style="15" customWidth="1"/>
    <col min="5" max="11" width="10.81640625" style="15" customWidth="1"/>
    <col min="12" max="12" width="9.1796875" style="15" bestFit="1" customWidth="1"/>
    <col min="13" max="13" width="11" style="13" bestFit="1" customWidth="1"/>
    <col min="14" max="14" width="12.90625" style="68" bestFit="1" customWidth="1"/>
    <col min="15" max="15" width="13.81640625" style="15" bestFit="1" customWidth="1"/>
    <col min="16" max="19" width="10.453125" style="15" bestFit="1" customWidth="1"/>
    <col min="20" max="255" width="8.81640625" style="15" customWidth="1"/>
    <col min="256" max="16384" width="8.81640625" style="16"/>
  </cols>
  <sheetData>
    <row r="1" spans="1:20" ht="15" customHeight="1" thickBot="1">
      <c r="A1" s="71"/>
      <c r="B1" s="72"/>
      <c r="C1" s="72"/>
      <c r="D1" s="72"/>
      <c r="E1" s="1" t="s">
        <v>67</v>
      </c>
      <c r="F1" s="1" t="s">
        <v>0</v>
      </c>
      <c r="G1" s="2">
        <v>43997</v>
      </c>
      <c r="H1" s="2">
        <v>43998</v>
      </c>
      <c r="I1" s="2">
        <v>43999</v>
      </c>
      <c r="J1" s="2">
        <v>44000</v>
      </c>
      <c r="K1" s="2">
        <v>44000</v>
      </c>
      <c r="L1" s="2"/>
      <c r="N1" s="68" t="s">
        <v>66</v>
      </c>
      <c r="O1" s="12" t="s">
        <v>27</v>
      </c>
      <c r="P1" s="14">
        <v>10328.5</v>
      </c>
      <c r="Q1" s="14">
        <v>8806.75</v>
      </c>
      <c r="R1" s="14">
        <v>2252.75</v>
      </c>
      <c r="S1" s="14">
        <v>12430.5</v>
      </c>
    </row>
    <row r="2" spans="1:20" ht="15" customHeight="1" thickBot="1">
      <c r="A2" s="17"/>
      <c r="B2" s="18"/>
      <c r="C2" s="18"/>
      <c r="D2" s="3" t="s">
        <v>1</v>
      </c>
      <c r="E2" s="56">
        <v>9598.85</v>
      </c>
      <c r="F2" s="56">
        <v>10328.5</v>
      </c>
      <c r="G2" s="56">
        <v>9943.35</v>
      </c>
      <c r="H2" s="56">
        <v>10046.15</v>
      </c>
      <c r="I2" s="56">
        <v>10003.6</v>
      </c>
      <c r="J2" s="56">
        <v>10111.200000000001</v>
      </c>
      <c r="K2" s="56">
        <v>21028.35</v>
      </c>
      <c r="L2" s="56"/>
      <c r="N2" s="68" t="s">
        <v>65</v>
      </c>
      <c r="O2" s="12" t="s">
        <v>28</v>
      </c>
      <c r="P2" s="14">
        <v>9544.35</v>
      </c>
      <c r="Q2" s="14">
        <v>10328.5</v>
      </c>
      <c r="R2" s="14">
        <v>12430.5</v>
      </c>
      <c r="S2" s="14">
        <v>7511.1</v>
      </c>
    </row>
    <row r="3" spans="1:20" ht="15" customHeight="1" thickBot="1">
      <c r="A3" s="17"/>
      <c r="B3" s="4"/>
      <c r="C3" s="5"/>
      <c r="D3" s="3" t="s">
        <v>2</v>
      </c>
      <c r="E3" s="55">
        <v>8806.75</v>
      </c>
      <c r="F3" s="55">
        <v>9544.35</v>
      </c>
      <c r="G3" s="55">
        <v>9726.35</v>
      </c>
      <c r="H3" s="55">
        <v>9728.5</v>
      </c>
      <c r="I3" s="55">
        <v>9833.7999999999993</v>
      </c>
      <c r="J3" s="55">
        <v>9845.0499999999993</v>
      </c>
      <c r="K3" s="55">
        <v>20030.349999999999</v>
      </c>
      <c r="L3" s="55"/>
      <c r="O3" s="12" t="s">
        <v>29</v>
      </c>
      <c r="P3" s="14">
        <v>10046.15</v>
      </c>
      <c r="Q3" s="14">
        <v>9544.35</v>
      </c>
      <c r="R3" s="14"/>
      <c r="S3" s="14"/>
      <c r="T3" s="51"/>
    </row>
    <row r="4" spans="1:20" ht="15" customHeight="1">
      <c r="A4" s="17"/>
      <c r="B4" s="4"/>
      <c r="C4" s="5"/>
      <c r="D4" s="3" t="s">
        <v>3</v>
      </c>
      <c r="E4" s="21">
        <v>9580.35</v>
      </c>
      <c r="F4" s="21">
        <v>9972.9</v>
      </c>
      <c r="G4" s="21">
        <v>9813.7000000000007</v>
      </c>
      <c r="H4" s="21">
        <v>9914</v>
      </c>
      <c r="I4" s="21">
        <v>9881.15</v>
      </c>
      <c r="J4" s="21">
        <v>10091.65</v>
      </c>
      <c r="K4" s="21">
        <v>20956.3</v>
      </c>
      <c r="L4" s="21"/>
      <c r="N4" s="68">
        <v>10120.25</v>
      </c>
    </row>
    <row r="5" spans="1:20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L5" s="18"/>
      <c r="N5" s="68">
        <v>9944</v>
      </c>
      <c r="O5" s="22" t="s">
        <v>30</v>
      </c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11136.966666666667</v>
      </c>
      <c r="G6" s="26">
        <f t="shared" ref="G6:H6" si="1">G8+G25</f>
        <v>10146.250000000002</v>
      </c>
      <c r="H6" s="26">
        <f t="shared" si="1"/>
        <v>10381.583333333334</v>
      </c>
      <c r="I6" s="26">
        <f t="shared" ref="I6:J6" si="2">I8+I25</f>
        <v>10148.36666666667</v>
      </c>
      <c r="J6" s="26">
        <f t="shared" si="2"/>
        <v>10453.033333333336</v>
      </c>
      <c r="K6" s="26">
        <f t="shared" ref="K6" si="3">K8+K25</f>
        <v>22310.983333333337</v>
      </c>
      <c r="L6" s="26"/>
      <c r="N6" s="68">
        <v>9800</v>
      </c>
      <c r="O6" s="43">
        <v>0.23599999999999999</v>
      </c>
      <c r="P6" s="44">
        <f t="shared" ref="P6" si="4">VALUE(23.6/100*(P1-P2)+P2)</f>
        <v>9729.4094000000005</v>
      </c>
      <c r="Q6" s="44">
        <f t="shared" ref="Q6" si="5">VALUE(23.6/100*(Q1-Q2)+Q2)</f>
        <v>9969.3670000000002</v>
      </c>
      <c r="R6" s="44">
        <f t="shared" ref="R6:S6" si="6">VALUE(23.6/100*(R1-R2)+R2)</f>
        <v>10028.550999999999</v>
      </c>
      <c r="S6" s="44">
        <f t="shared" si="6"/>
        <v>8672.0784000000003</v>
      </c>
    </row>
    <row r="7" spans="1:20" ht="15" customHeight="1">
      <c r="A7" s="24"/>
      <c r="B7" s="25"/>
      <c r="C7" s="25"/>
      <c r="D7" s="6" t="s">
        <v>6</v>
      </c>
      <c r="E7" s="27">
        <f t="shared" ref="E7:F7" si="7">E11+E25</f>
        <v>10120.75</v>
      </c>
      <c r="F7" s="27">
        <f t="shared" si="7"/>
        <v>10732.733333333334</v>
      </c>
      <c r="G7" s="27">
        <f t="shared" ref="G7:H7" si="8">G11+G25</f>
        <v>10044.800000000001</v>
      </c>
      <c r="H7" s="27">
        <f t="shared" si="8"/>
        <v>10213.866666666667</v>
      </c>
      <c r="I7" s="27">
        <f t="shared" ref="I7:J7" si="9">I11+I25</f>
        <v>10075.983333333335</v>
      </c>
      <c r="J7" s="27">
        <f t="shared" si="9"/>
        <v>10282.116666666669</v>
      </c>
      <c r="K7" s="27">
        <f t="shared" ref="K7" si="10">K11+K25</f>
        <v>21669.666666666668</v>
      </c>
      <c r="L7" s="27"/>
      <c r="N7" s="68">
        <v>9706.9500000000007</v>
      </c>
      <c r="O7" s="47">
        <v>0.38200000000000001</v>
      </c>
      <c r="P7" s="48">
        <f t="shared" ref="P7" si="11">38.2/100*(P1-P2)+P2</f>
        <v>9843.8953000000001</v>
      </c>
      <c r="Q7" s="48">
        <f t="shared" ref="Q7" si="12">38.2/100*(Q1-Q2)+Q2</f>
        <v>9747.1915000000008</v>
      </c>
      <c r="R7" s="48">
        <f t="shared" ref="R7:S7" si="13">38.2/100*(R1-R2)+R2</f>
        <v>8542.5995000000003</v>
      </c>
      <c r="S7" s="48">
        <f t="shared" si="13"/>
        <v>9390.3107999999993</v>
      </c>
    </row>
    <row r="8" spans="1:20" ht="15" customHeight="1">
      <c r="A8" s="24"/>
      <c r="B8" s="25"/>
      <c r="C8" s="25"/>
      <c r="D8" s="6" t="s">
        <v>7</v>
      </c>
      <c r="E8" s="28">
        <f t="shared" ref="E8:F8" si="14">(2*E11)-E3</f>
        <v>9850.5499999999993</v>
      </c>
      <c r="F8" s="28">
        <f t="shared" si="14"/>
        <v>10352.816666666668</v>
      </c>
      <c r="G8" s="28">
        <f t="shared" ref="G8:H8" si="15">(2*G11)-G3</f>
        <v>9929.2500000000018</v>
      </c>
      <c r="H8" s="28">
        <f t="shared" si="15"/>
        <v>10063.933333333334</v>
      </c>
      <c r="I8" s="28">
        <f t="shared" ref="I8:J8" si="16">(2*I11)-I3</f>
        <v>9978.5666666666693</v>
      </c>
      <c r="J8" s="28">
        <f t="shared" si="16"/>
        <v>10186.883333333335</v>
      </c>
      <c r="K8" s="28">
        <f t="shared" ref="K8" si="17">(2*K11)-K3</f>
        <v>21312.983333333337</v>
      </c>
      <c r="L8" s="28"/>
      <c r="O8" s="41">
        <v>0.5</v>
      </c>
      <c r="P8" s="42">
        <f t="shared" ref="P8" si="18">VALUE(50/100*(P1-P2)+P2)</f>
        <v>9936.4249999999993</v>
      </c>
      <c r="Q8" s="42">
        <f t="shared" ref="Q8" si="19">VALUE(50/100*(Q1-Q2)+Q2)</f>
        <v>9567.625</v>
      </c>
      <c r="R8" s="42">
        <f t="shared" ref="R8:S8" si="20">VALUE(50/100*(R1-R2)+R2)</f>
        <v>7341.625</v>
      </c>
      <c r="S8" s="42">
        <f t="shared" si="20"/>
        <v>9970.7999999999993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O9" s="49">
        <v>0.61799999999999999</v>
      </c>
      <c r="P9" s="50">
        <f t="shared" ref="P9" si="21">VALUE(61.8/100*(P1-P2)+P2)</f>
        <v>10028.9547</v>
      </c>
      <c r="Q9" s="50">
        <f t="shared" ref="Q9" si="22">VALUE(61.8/100*(Q1-Q2)+Q2)</f>
        <v>9388.0584999999992</v>
      </c>
      <c r="R9" s="50">
        <f t="shared" ref="R9:S9" si="23">VALUE(61.8/100*(R1-R2)+R2)</f>
        <v>6140.6504999999997</v>
      </c>
      <c r="S9" s="50">
        <f t="shared" si="23"/>
        <v>10551.289199999999</v>
      </c>
    </row>
    <row r="10" spans="1:20" ht="15" customHeight="1">
      <c r="A10" s="24"/>
      <c r="B10" s="25"/>
      <c r="C10" s="25"/>
      <c r="D10" s="6" t="s">
        <v>8</v>
      </c>
      <c r="E10" s="53">
        <f t="shared" ref="E10:F10" si="24">E11+E32/2</f>
        <v>9454.5</v>
      </c>
      <c r="F10" s="53">
        <f t="shared" si="24"/>
        <v>9960.7416666666686</v>
      </c>
      <c r="G10" s="53">
        <f t="shared" ref="G10:H10" si="25">G11+G32/2</f>
        <v>9834.85</v>
      </c>
      <c r="H10" s="53">
        <f t="shared" si="25"/>
        <v>9905.1083333333336</v>
      </c>
      <c r="I10" s="53">
        <f t="shared" ref="I10:J10" si="26">I11+I32/2</f>
        <v>9918.7000000000007</v>
      </c>
      <c r="J10" s="53">
        <f t="shared" si="26"/>
        <v>10053.808333333334</v>
      </c>
      <c r="K10" s="53">
        <f t="shared" ref="K10" si="27">K11+K32/2</f>
        <v>20813.983333333337</v>
      </c>
      <c r="L10" s="53"/>
      <c r="O10" s="39">
        <v>0.70699999999999996</v>
      </c>
      <c r="P10" s="40">
        <f t="shared" ref="P10" si="28">VALUE(70.7/100*(P1-P2)+P2)</f>
        <v>10098.744049999999</v>
      </c>
      <c r="Q10" s="40">
        <f t="shared" ref="Q10" si="29">VALUE(70.7/100*(Q1-Q2)+Q2)</f>
        <v>9252.6227500000005</v>
      </c>
      <c r="R10" s="40">
        <f t="shared" ref="R10:S10" si="30">VALUE(70.7/100*(R1-R2)+R2)</f>
        <v>5234.8307499999992</v>
      </c>
      <c r="S10" s="40">
        <f t="shared" si="30"/>
        <v>10989.1158</v>
      </c>
    </row>
    <row r="11" spans="1:20" ht="15" customHeight="1">
      <c r="A11" s="24"/>
      <c r="B11" s="25"/>
      <c r="C11" s="25"/>
      <c r="D11" s="6" t="s">
        <v>9</v>
      </c>
      <c r="E11" s="21">
        <f t="shared" ref="E11:F11" si="31">(E2+E3+E4)/3</f>
        <v>9328.65</v>
      </c>
      <c r="F11" s="21">
        <f t="shared" si="31"/>
        <v>9948.5833333333339</v>
      </c>
      <c r="G11" s="21">
        <f t="shared" ref="G11:H11" si="32">(G2+G3+G4)/3</f>
        <v>9827.8000000000011</v>
      </c>
      <c r="H11" s="21">
        <f t="shared" si="32"/>
        <v>9896.2166666666672</v>
      </c>
      <c r="I11" s="21">
        <f t="shared" ref="I11:J11" si="33">(I2+I3+I4)/3</f>
        <v>9906.1833333333343</v>
      </c>
      <c r="J11" s="21">
        <f t="shared" si="33"/>
        <v>10015.966666666667</v>
      </c>
      <c r="K11" s="21">
        <f t="shared" ref="K11" si="34">(K2+K3+K4)/3</f>
        <v>20671.666666666668</v>
      </c>
      <c r="L11" s="21"/>
      <c r="O11" s="45">
        <v>0.78600000000000003</v>
      </c>
      <c r="P11" s="46">
        <f t="shared" ref="P11" si="35">VALUE(78.6/100*(P1-P2)+P2)</f>
        <v>10160.6919</v>
      </c>
      <c r="Q11" s="46">
        <f t="shared" ref="Q11" si="36">VALUE(78.6/100*(Q1-Q2)+Q2)</f>
        <v>9132.4045000000006</v>
      </c>
      <c r="R11" s="46">
        <f t="shared" ref="R11:S11" si="37">VALUE(78.6/100*(R1-R2)+R2)</f>
        <v>4430.7885000000006</v>
      </c>
      <c r="S11" s="46">
        <f t="shared" si="37"/>
        <v>11377.7484</v>
      </c>
    </row>
    <row r="12" spans="1:20" ht="15" customHeight="1">
      <c r="A12" s="24"/>
      <c r="B12" s="25"/>
      <c r="C12" s="25"/>
      <c r="D12" s="6" t="s">
        <v>10</v>
      </c>
      <c r="E12" s="54">
        <f t="shared" ref="E12:F12" si="38">E11-E32/2</f>
        <v>9202.7999999999993</v>
      </c>
      <c r="F12" s="54">
        <f t="shared" si="38"/>
        <v>9936.4249999999993</v>
      </c>
      <c r="G12" s="54">
        <f t="shared" ref="G12:H12" si="39">G11-G32/2</f>
        <v>9820.7500000000018</v>
      </c>
      <c r="H12" s="54">
        <f t="shared" si="39"/>
        <v>9887.3250000000007</v>
      </c>
      <c r="I12" s="54">
        <f t="shared" ref="I12:J12" si="40">I11-I32/2</f>
        <v>9893.6666666666679</v>
      </c>
      <c r="J12" s="54">
        <f t="shared" si="40"/>
        <v>9978.125</v>
      </c>
      <c r="K12" s="54">
        <f t="shared" ref="K12" si="41">K11-K32/2</f>
        <v>20529.349999999999</v>
      </c>
      <c r="L12" s="54"/>
      <c r="O12" s="39">
        <v>1</v>
      </c>
      <c r="P12" s="40">
        <f t="shared" ref="P12" si="42">VALUE(100/100*(P1-P2)+P2)</f>
        <v>10328.5</v>
      </c>
      <c r="Q12" s="40">
        <f t="shared" ref="Q12" si="43">VALUE(100/100*(Q1-Q2)+Q2)</f>
        <v>8806.75</v>
      </c>
      <c r="R12" s="40">
        <f t="shared" ref="R12:S12" si="44">VALUE(100/100*(R1-R2)+R2)</f>
        <v>2252.75</v>
      </c>
      <c r="S12" s="40">
        <f t="shared" si="44"/>
        <v>12430.5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O13" s="39">
        <v>1.236</v>
      </c>
      <c r="P13" s="40">
        <f t="shared" ref="P13" si="45">VALUE(123.6/100*(P1-P2)+P2)</f>
        <v>10513.5594</v>
      </c>
      <c r="Q13" s="40">
        <f t="shared" ref="Q13" si="46">VALUE(123.6/100*(Q1-Q2)+Q2)</f>
        <v>8447.6170000000002</v>
      </c>
      <c r="R13" s="40">
        <f t="shared" ref="R13:S13" si="47">VALUE(123.6/100*(R1-R2)+R2)</f>
        <v>-149.19900000000052</v>
      </c>
      <c r="S13" s="40">
        <f t="shared" si="47"/>
        <v>13591.4784</v>
      </c>
    </row>
    <row r="14" spans="1:20" ht="15" customHeight="1">
      <c r="A14" s="24"/>
      <c r="B14" s="25"/>
      <c r="C14" s="25"/>
      <c r="D14" s="6" t="s">
        <v>11</v>
      </c>
      <c r="E14" s="32">
        <f t="shared" ref="E14:F14" si="48">2*E11-E2</f>
        <v>9058.4499999999989</v>
      </c>
      <c r="F14" s="32">
        <f t="shared" si="48"/>
        <v>9568.6666666666679</v>
      </c>
      <c r="G14" s="32">
        <f t="shared" ref="G14:H14" si="49">2*G11-G2</f>
        <v>9712.2500000000018</v>
      </c>
      <c r="H14" s="32">
        <f t="shared" si="49"/>
        <v>9746.2833333333347</v>
      </c>
      <c r="I14" s="32">
        <f t="shared" ref="I14:J14" si="50">2*I11-I2</f>
        <v>9808.7666666666682</v>
      </c>
      <c r="J14" s="32">
        <f t="shared" si="50"/>
        <v>9920.7333333333336</v>
      </c>
      <c r="K14" s="32">
        <f t="shared" ref="K14" si="51">2*K11-K2</f>
        <v>20314.983333333337</v>
      </c>
      <c r="L14" s="32"/>
      <c r="O14" s="33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F15" si="52">E11-E25</f>
        <v>8536.5499999999993</v>
      </c>
      <c r="F15" s="34">
        <f t="shared" si="52"/>
        <v>9164.4333333333343</v>
      </c>
      <c r="G15" s="34">
        <f t="shared" ref="G15:H15" si="53">G11-G25</f>
        <v>9610.8000000000011</v>
      </c>
      <c r="H15" s="34">
        <f t="shared" si="53"/>
        <v>9578.5666666666675</v>
      </c>
      <c r="I15" s="34">
        <f t="shared" ref="I15:J15" si="54">I11-I25</f>
        <v>9736.3833333333332</v>
      </c>
      <c r="J15" s="34">
        <f t="shared" si="54"/>
        <v>9749.8166666666657</v>
      </c>
      <c r="K15" s="34">
        <f t="shared" ref="K15" si="55">K11-K25</f>
        <v>19673.666666666668</v>
      </c>
      <c r="L15" s="34"/>
      <c r="O15" s="38" t="s">
        <v>31</v>
      </c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F16" si="56">E14-E25</f>
        <v>8266.3499999999985</v>
      </c>
      <c r="F16" s="35">
        <f t="shared" si="56"/>
        <v>8784.5166666666682</v>
      </c>
      <c r="G16" s="35">
        <f t="shared" ref="G16:H16" si="57">G14-G25</f>
        <v>9495.2500000000018</v>
      </c>
      <c r="H16" s="35">
        <f t="shared" si="57"/>
        <v>9428.633333333335</v>
      </c>
      <c r="I16" s="35">
        <f t="shared" ref="I16:J16" si="58">I14-I25</f>
        <v>9638.9666666666672</v>
      </c>
      <c r="J16" s="35">
        <f t="shared" si="58"/>
        <v>9654.5833333333321</v>
      </c>
      <c r="K16" s="35">
        <f t="shared" ref="K16" si="59">K14-K25</f>
        <v>19316.983333333337</v>
      </c>
      <c r="L16" s="35"/>
      <c r="O16" s="39">
        <v>0.23599999999999999</v>
      </c>
      <c r="P16" s="40">
        <f t="shared" ref="P16" si="60">VALUE(P3-23.6/100*(P1-P2))</f>
        <v>9861.0905999999995</v>
      </c>
      <c r="Q16" s="40">
        <f t="shared" ref="Q16" si="61">VALUE(Q3-23.6/100*(Q1-Q2))</f>
        <v>9903.4830000000002</v>
      </c>
      <c r="R16" s="40">
        <f t="shared" ref="R16:S16" si="62">VALUE(R3-23.6/100*(R1-R2))</f>
        <v>2401.9490000000001</v>
      </c>
      <c r="S16" s="40">
        <f t="shared" si="62"/>
        <v>-1160.9784</v>
      </c>
    </row>
    <row r="17" spans="1:20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L17" s="5"/>
      <c r="O17" s="66">
        <v>0.38200000000000001</v>
      </c>
      <c r="P17" s="67">
        <f t="shared" ref="P17" si="63">VALUE(P3-38.2/100*(P1-P2))</f>
        <v>9746.6046999999999</v>
      </c>
      <c r="Q17" s="67">
        <f t="shared" ref="Q17" si="64">VALUE(Q3-38.2/100*(Q1-Q2))</f>
        <v>10125.6585</v>
      </c>
      <c r="R17" s="67">
        <f t="shared" ref="R17:S17" si="65">VALUE(R3-38.2/100*(R1-R2))</f>
        <v>3887.9005000000002</v>
      </c>
      <c r="S17" s="67">
        <f t="shared" si="65"/>
        <v>-1879.2107999999998</v>
      </c>
    </row>
    <row r="18" spans="1:20" ht="15" customHeight="1">
      <c r="A18" s="24"/>
      <c r="B18" s="25"/>
      <c r="C18" s="25"/>
      <c r="D18" s="6" t="s">
        <v>15</v>
      </c>
      <c r="E18" s="27">
        <f t="shared" ref="E18:F18" si="66">(E2/E3)*E4</f>
        <v>10442.029420330997</v>
      </c>
      <c r="F18" s="27">
        <f t="shared" si="66"/>
        <v>10792.259048547045</v>
      </c>
      <c r="G18" s="27">
        <f t="shared" ref="G18:H18" si="67">(G2/G3)*G4</f>
        <v>10032.648824584763</v>
      </c>
      <c r="H18" s="27">
        <f t="shared" si="67"/>
        <v>10237.706851004779</v>
      </c>
      <c r="I18" s="27">
        <f t="shared" ref="I18:J18" si="68">(I2/I3)*I4</f>
        <v>10051.767591368547</v>
      </c>
      <c r="J18" s="27">
        <f t="shared" si="68"/>
        <v>10364.46655730545</v>
      </c>
      <c r="K18" s="27">
        <f t="shared" ref="K18" si="69">(K2/K3)*K4</f>
        <v>22000.434895296388</v>
      </c>
      <c r="L18" s="27"/>
      <c r="O18" s="66">
        <v>0.5</v>
      </c>
      <c r="P18" s="67">
        <f t="shared" ref="P18" si="70">VALUE(P3-50/100*(P1-P2))</f>
        <v>9654.0750000000007</v>
      </c>
      <c r="Q18" s="67">
        <f t="shared" ref="Q18" si="71">VALUE(Q3-50/100*(Q1-Q2))</f>
        <v>10305.225</v>
      </c>
      <c r="R18" s="67">
        <f t="shared" ref="R18:S18" si="72">VALUE(R3-50/100*(R1-R2))</f>
        <v>5088.875</v>
      </c>
      <c r="S18" s="67">
        <f t="shared" si="72"/>
        <v>-2459.6999999999998</v>
      </c>
    </row>
    <row r="19" spans="1:20" ht="15" customHeight="1">
      <c r="A19" s="24"/>
      <c r="B19" s="25"/>
      <c r="C19" s="25"/>
      <c r="D19" s="6" t="s">
        <v>16</v>
      </c>
      <c r="E19" s="28">
        <f t="shared" ref="E19:F19" si="73">E4+E26/2</f>
        <v>10016.005000000001</v>
      </c>
      <c r="F19" s="28">
        <f t="shared" si="73"/>
        <v>10404.182499999999</v>
      </c>
      <c r="G19" s="28">
        <f t="shared" ref="G19:H19" si="74">G4+G26/2</f>
        <v>9933.0500000000011</v>
      </c>
      <c r="H19" s="28">
        <f t="shared" si="74"/>
        <v>10088.7075</v>
      </c>
      <c r="I19" s="28">
        <f t="shared" ref="I19:J19" si="75">I4+I26/2</f>
        <v>9974.5400000000009</v>
      </c>
      <c r="J19" s="28">
        <f t="shared" si="75"/>
        <v>10238.032500000001</v>
      </c>
      <c r="K19" s="28">
        <f t="shared" ref="K19" si="76">K4+K26/2</f>
        <v>21505.200000000001</v>
      </c>
      <c r="L19" s="28"/>
      <c r="O19" s="66">
        <v>0.61799999999999999</v>
      </c>
      <c r="P19" s="67">
        <f t="shared" ref="P19" si="77">VALUE(P3-61.8/100*(P1-P2))</f>
        <v>9561.5452999999998</v>
      </c>
      <c r="Q19" s="67">
        <f t="shared" ref="Q19" si="78">VALUE(Q3-61.8/100*(Q1-Q2))</f>
        <v>10484.791500000001</v>
      </c>
      <c r="R19" s="67">
        <f t="shared" ref="R19:S19" si="79">VALUE(R3-61.8/100*(R1-R2))</f>
        <v>6289.8495000000003</v>
      </c>
      <c r="S19" s="67">
        <f t="shared" si="79"/>
        <v>-3040.1891999999998</v>
      </c>
    </row>
    <row r="20" spans="1:20" ht="15" customHeight="1">
      <c r="A20" s="24"/>
      <c r="B20" s="25"/>
      <c r="C20" s="25"/>
      <c r="D20" s="6" t="s">
        <v>3</v>
      </c>
      <c r="E20" s="21">
        <f t="shared" ref="E20:F20" si="80">E4</f>
        <v>9580.35</v>
      </c>
      <c r="F20" s="21">
        <f t="shared" si="80"/>
        <v>9972.9</v>
      </c>
      <c r="G20" s="21">
        <f t="shared" ref="G20:H20" si="81">G4</f>
        <v>9813.7000000000007</v>
      </c>
      <c r="H20" s="21">
        <f t="shared" si="81"/>
        <v>9914</v>
      </c>
      <c r="I20" s="21">
        <f t="shared" ref="I20:J20" si="82">I4</f>
        <v>9881.15</v>
      </c>
      <c r="J20" s="21">
        <f t="shared" si="82"/>
        <v>10091.65</v>
      </c>
      <c r="K20" s="21">
        <f t="shared" ref="K20" si="83">K4</f>
        <v>20956.3</v>
      </c>
      <c r="L20" s="21"/>
      <c r="O20" s="39">
        <v>0.70699999999999996</v>
      </c>
      <c r="P20" s="40">
        <f t="shared" ref="P20" si="84">VALUE(P3-70.07/100*(P1-P2))</f>
        <v>9496.6960949999993</v>
      </c>
      <c r="Q20" s="40">
        <f t="shared" ref="Q20" si="85">VALUE(Q3-70.07/100*(Q1-Q2))</f>
        <v>10610.640224999999</v>
      </c>
      <c r="R20" s="40">
        <f t="shared" ref="R20:S20" si="86">VALUE(R3-70.07/100*(R1-R2))</f>
        <v>7131.5494249999983</v>
      </c>
      <c r="S20" s="40">
        <f t="shared" si="86"/>
        <v>-3447.0235799999991</v>
      </c>
    </row>
    <row r="21" spans="1:20" ht="15" customHeight="1">
      <c r="A21" s="24"/>
      <c r="B21" s="25"/>
      <c r="C21" s="25"/>
      <c r="D21" s="6" t="s">
        <v>17</v>
      </c>
      <c r="E21" s="20">
        <f t="shared" ref="E21:F21" si="87">E4-E26/4</f>
        <v>9362.5225000000009</v>
      </c>
      <c r="F21" s="20">
        <f t="shared" si="87"/>
        <v>9757.2587499999991</v>
      </c>
      <c r="G21" s="20">
        <f t="shared" ref="G21:H21" si="88">G4-G26/4</f>
        <v>9754.0250000000015</v>
      </c>
      <c r="H21" s="20">
        <f t="shared" si="88"/>
        <v>9826.6462499999998</v>
      </c>
      <c r="I21" s="20">
        <f t="shared" ref="I21:J21" si="89">I4-I26/4</f>
        <v>9834.4549999999999</v>
      </c>
      <c r="J21" s="20">
        <f t="shared" si="89"/>
        <v>10018.45875</v>
      </c>
      <c r="K21" s="20">
        <f t="shared" ref="K21" si="90">K4-K26/4</f>
        <v>20681.849999999999</v>
      </c>
      <c r="L21" s="20"/>
      <c r="O21" s="39">
        <v>0.78600000000000003</v>
      </c>
      <c r="P21" s="40">
        <f t="shared" ref="P21" si="91">VALUE(P3-78.6/100*(P1-P2))</f>
        <v>9429.8081000000002</v>
      </c>
      <c r="Q21" s="40">
        <f t="shared" ref="Q21" si="92">VALUE(Q3-78.6/100*(Q1-Q2))</f>
        <v>10740.4455</v>
      </c>
      <c r="R21" s="40">
        <f t="shared" ref="R21:S21" si="93">VALUE(R3-78.6/100*(R1-R2))</f>
        <v>7999.7114999999994</v>
      </c>
      <c r="S21" s="40">
        <f t="shared" si="93"/>
        <v>-3866.6483999999991</v>
      </c>
    </row>
    <row r="22" spans="1:20" ht="15" customHeight="1">
      <c r="A22" s="24"/>
      <c r="B22" s="25"/>
      <c r="C22" s="25"/>
      <c r="D22" s="6" t="s">
        <v>18</v>
      </c>
      <c r="E22" s="32">
        <f t="shared" ref="E22:F22" si="94">E4-E26/2</f>
        <v>9144.6949999999997</v>
      </c>
      <c r="F22" s="32">
        <f t="shared" si="94"/>
        <v>9541.6175000000003</v>
      </c>
      <c r="G22" s="32">
        <f t="shared" ref="G22:H22" si="95">G4-G26/2</f>
        <v>9694.35</v>
      </c>
      <c r="H22" s="32">
        <f t="shared" si="95"/>
        <v>9739.2924999999996</v>
      </c>
      <c r="I22" s="32">
        <f t="shared" ref="I22:J22" si="96">I4-I26/2</f>
        <v>9787.7599999999984</v>
      </c>
      <c r="J22" s="32">
        <f t="shared" si="96"/>
        <v>9945.2674999999981</v>
      </c>
      <c r="K22" s="32">
        <f t="shared" ref="K22" si="97">K4-K26/2</f>
        <v>20407.399999999998</v>
      </c>
      <c r="L22" s="32"/>
      <c r="O22" s="39">
        <v>1</v>
      </c>
      <c r="P22" s="40">
        <f t="shared" ref="P22" si="98">VALUE(P3-100/100*(P1-P2))</f>
        <v>9262</v>
      </c>
      <c r="Q22" s="40">
        <f t="shared" ref="Q22" si="99">VALUE(Q3-100/100*(Q1-Q2))</f>
        <v>11066.1</v>
      </c>
      <c r="R22" s="40">
        <f t="shared" ref="R22:S22" si="100">VALUE(R3-100/100*(R1-R2))</f>
        <v>10177.75</v>
      </c>
      <c r="S22" s="40">
        <f t="shared" si="100"/>
        <v>-4919.3999999999996</v>
      </c>
      <c r="T22" s="52"/>
    </row>
    <row r="23" spans="1:20" ht="15" customHeight="1">
      <c r="A23" s="24"/>
      <c r="B23" s="25"/>
      <c r="C23" s="25"/>
      <c r="D23" s="6" t="s">
        <v>19</v>
      </c>
      <c r="E23" s="34">
        <f t="shared" ref="E23:F23" si="101">E4-(E18-E4)</f>
        <v>8718.6705796690039</v>
      </c>
      <c r="F23" s="34">
        <f t="shared" si="101"/>
        <v>9153.5409514529547</v>
      </c>
      <c r="G23" s="34">
        <f t="shared" ref="G23:H23" si="102">G4-(G18-G4)</f>
        <v>9594.7511754152383</v>
      </c>
      <c r="H23" s="34">
        <f t="shared" si="102"/>
        <v>9590.2931489952207</v>
      </c>
      <c r="I23" s="34">
        <f t="shared" ref="I23:J23" si="103">I4-(I18-I4)</f>
        <v>9710.5324086314522</v>
      </c>
      <c r="J23" s="34">
        <f t="shared" si="103"/>
        <v>9818.8334426945494</v>
      </c>
      <c r="K23" s="34">
        <f t="shared" ref="K23" si="104">K4-(K18-K4)</f>
        <v>19912.16510470361</v>
      </c>
      <c r="L23" s="34"/>
      <c r="O23" s="62">
        <v>1.236</v>
      </c>
      <c r="P23" s="63">
        <f t="shared" ref="P23" si="105">VALUE(P3-123.6/100*(P1-P2))</f>
        <v>9076.9405999999999</v>
      </c>
      <c r="Q23" s="63">
        <f t="shared" ref="Q23" si="106">VALUE(Q3-123.6/100*(Q1-Q2))</f>
        <v>11425.233</v>
      </c>
      <c r="R23" s="63">
        <f t="shared" ref="R23:S23" si="107">VALUE(R3-123.6/100*(R1-R2))</f>
        <v>12579.699000000001</v>
      </c>
      <c r="S23" s="63">
        <f t="shared" si="107"/>
        <v>-6080.3783999999996</v>
      </c>
      <c r="T23" s="52"/>
    </row>
    <row r="24" spans="1:20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L24" s="5"/>
      <c r="O24" s="39">
        <v>1.272</v>
      </c>
      <c r="P24" s="40">
        <f t="shared" ref="P24" si="108">VALUE(P3-127.2/100*(P1-P2))</f>
        <v>9048.7111999999997</v>
      </c>
      <c r="Q24" s="40">
        <f t="shared" ref="Q24" si="109">VALUE(Q3-127.2/100*(Q1-Q2))</f>
        <v>11480.016</v>
      </c>
      <c r="R24" s="40">
        <f t="shared" ref="R24:S24" si="110">VALUE(R3-127.2/100*(R1-R2))</f>
        <v>12946.098</v>
      </c>
      <c r="S24" s="40">
        <f t="shared" si="110"/>
        <v>-6257.4767999999995</v>
      </c>
    </row>
    <row r="25" spans="1:20" ht="15" customHeight="1">
      <c r="A25" s="24"/>
      <c r="B25" s="25"/>
      <c r="C25" s="25"/>
      <c r="D25" s="6" t="s">
        <v>21</v>
      </c>
      <c r="E25" s="36">
        <f t="shared" ref="E25:F25" si="111">ABS(E2-E3)</f>
        <v>792.10000000000036</v>
      </c>
      <c r="F25" s="36">
        <f t="shared" si="111"/>
        <v>784.14999999999964</v>
      </c>
      <c r="G25" s="36">
        <f t="shared" ref="G25:H25" si="112">ABS(G2-G3)</f>
        <v>217</v>
      </c>
      <c r="H25" s="36">
        <f t="shared" si="112"/>
        <v>317.64999999999964</v>
      </c>
      <c r="I25" s="36">
        <f t="shared" ref="I25:J25" si="113">ABS(I2-I3)</f>
        <v>169.80000000000109</v>
      </c>
      <c r="J25" s="36">
        <f t="shared" si="113"/>
        <v>266.15000000000146</v>
      </c>
      <c r="K25" s="36">
        <f t="shared" ref="K25" si="114">ABS(K2-K3)</f>
        <v>998</v>
      </c>
      <c r="L25" s="36"/>
      <c r="O25" s="64">
        <v>1.3819999999999999</v>
      </c>
      <c r="P25" s="65">
        <f t="shared" ref="P25" si="115">VALUE(P3-138.2/100*(P1-P2))</f>
        <v>8962.4547000000002</v>
      </c>
      <c r="Q25" s="65">
        <f t="shared" ref="Q25" si="116">VALUE(Q3-138.2/100*(Q1-Q2))</f>
        <v>11647.4085</v>
      </c>
      <c r="R25" s="65">
        <f t="shared" ref="R25:S25" si="117">VALUE(R3-138.2/100*(R1-R2))</f>
        <v>14065.6505</v>
      </c>
      <c r="S25" s="65">
        <f t="shared" si="117"/>
        <v>-6798.6107999999986</v>
      </c>
    </row>
    <row r="26" spans="1:20" ht="15" customHeight="1">
      <c r="A26" s="24"/>
      <c r="B26" s="25"/>
      <c r="C26" s="25"/>
      <c r="D26" s="6" t="s">
        <v>22</v>
      </c>
      <c r="E26" s="36">
        <f t="shared" ref="E26:F26" si="118">E25*1.1</f>
        <v>871.31000000000051</v>
      </c>
      <c r="F26" s="36">
        <f t="shared" si="118"/>
        <v>862.56499999999971</v>
      </c>
      <c r="G26" s="36">
        <f t="shared" ref="G26:H26" si="119">G25*1.1</f>
        <v>238.70000000000002</v>
      </c>
      <c r="H26" s="36">
        <f t="shared" si="119"/>
        <v>349.41499999999962</v>
      </c>
      <c r="I26" s="36">
        <f t="shared" ref="I26:J26" si="120">I25*1.1</f>
        <v>186.78000000000122</v>
      </c>
      <c r="J26" s="36">
        <f t="shared" si="120"/>
        <v>292.76500000000163</v>
      </c>
      <c r="K26" s="36">
        <f t="shared" ref="K26" si="121">K25*1.1</f>
        <v>1097.8000000000002</v>
      </c>
      <c r="L26" s="36"/>
      <c r="O26" s="39">
        <v>1.4139999999999999</v>
      </c>
      <c r="P26" s="40">
        <f t="shared" ref="P26" si="122">VALUE(P3-141.4/100*(P1-P2))</f>
        <v>8937.3618999999999</v>
      </c>
      <c r="Q26" s="40">
        <f t="shared" ref="Q26" si="123">VALUE(Q3-141.4/100*(Q1-Q2))</f>
        <v>11696.104500000001</v>
      </c>
      <c r="R26" s="40">
        <f t="shared" ref="R26:S26" si="124">VALUE(R3-141.4/100*(R1-R2))</f>
        <v>14391.338500000002</v>
      </c>
      <c r="S26" s="40">
        <f t="shared" si="124"/>
        <v>-6956.0316000000003</v>
      </c>
    </row>
    <row r="27" spans="1:20" ht="15" customHeight="1">
      <c r="A27" s="24"/>
      <c r="B27" s="25"/>
      <c r="C27" s="25"/>
      <c r="D27" s="6" t="s">
        <v>23</v>
      </c>
      <c r="E27" s="36">
        <f t="shared" ref="E27:F27" si="125">(E2+E3)</f>
        <v>18405.599999999999</v>
      </c>
      <c r="F27" s="36">
        <f t="shared" si="125"/>
        <v>19872.849999999999</v>
      </c>
      <c r="G27" s="36">
        <f t="shared" ref="G27:H27" si="126">(G2+G3)</f>
        <v>19669.7</v>
      </c>
      <c r="H27" s="36">
        <f t="shared" si="126"/>
        <v>19774.650000000001</v>
      </c>
      <c r="I27" s="36">
        <f t="shared" ref="I27:J27" si="127">(I2+I3)</f>
        <v>19837.400000000001</v>
      </c>
      <c r="J27" s="36">
        <f t="shared" si="127"/>
        <v>19956.25</v>
      </c>
      <c r="K27" s="36">
        <f t="shared" ref="K27" si="128">(K2+K3)</f>
        <v>41058.699999999997</v>
      </c>
      <c r="L27" s="36"/>
      <c r="O27" s="43">
        <v>1.5</v>
      </c>
      <c r="P27" s="44">
        <f t="shared" ref="P27" si="129">VALUE(P3-150/100*(P1-P2))</f>
        <v>8869.9249999999993</v>
      </c>
      <c r="Q27" s="44">
        <f t="shared" ref="Q27" si="130">VALUE(Q3-150/100*(Q1-Q2))</f>
        <v>11826.975</v>
      </c>
      <c r="R27" s="44">
        <f t="shared" ref="R27:S27" si="131">VALUE(R3-150/100*(R1-R2))</f>
        <v>15266.625</v>
      </c>
      <c r="S27" s="44">
        <f t="shared" si="131"/>
        <v>-7379.0999999999995</v>
      </c>
    </row>
    <row r="28" spans="1:20" ht="15" customHeight="1">
      <c r="A28" s="24"/>
      <c r="B28" s="25"/>
      <c r="C28" s="25"/>
      <c r="D28" s="6" t="s">
        <v>24</v>
      </c>
      <c r="E28" s="36">
        <f t="shared" ref="E28:F28" si="132">(E2+E3)/2</f>
        <v>9202.7999999999993</v>
      </c>
      <c r="F28" s="36">
        <f t="shared" si="132"/>
        <v>9936.4249999999993</v>
      </c>
      <c r="G28" s="36">
        <f t="shared" ref="G28:H28" si="133">(G2+G3)/2</f>
        <v>9834.85</v>
      </c>
      <c r="H28" s="36">
        <f t="shared" si="133"/>
        <v>9887.3250000000007</v>
      </c>
      <c r="I28" s="36">
        <f t="shared" ref="I28:J28" si="134">(I2+I3)/2</f>
        <v>9918.7000000000007</v>
      </c>
      <c r="J28" s="36">
        <f t="shared" si="134"/>
        <v>9978.125</v>
      </c>
      <c r="K28" s="36">
        <f t="shared" ref="K28" si="135">(K2+K3)/2</f>
        <v>20529.349999999999</v>
      </c>
      <c r="L28" s="36"/>
      <c r="O28" s="49">
        <v>1.6180000000000001</v>
      </c>
      <c r="P28" s="50">
        <f t="shared" ref="P28" si="136">VALUE(P3-161.8/100*(P1-P2))</f>
        <v>8777.3953000000001</v>
      </c>
      <c r="Q28" s="50">
        <f t="shared" ref="Q28" si="137">VALUE(Q3-161.8/100*(Q1-Q2))</f>
        <v>12006.541500000001</v>
      </c>
      <c r="R28" s="50">
        <f t="shared" ref="R28:S28" si="138">VALUE(R3-161.8/100*(R1-R2))</f>
        <v>16467.5995</v>
      </c>
      <c r="S28" s="50">
        <f t="shared" si="138"/>
        <v>-7959.5892000000003</v>
      </c>
    </row>
    <row r="29" spans="1:20" ht="15" customHeight="1">
      <c r="A29" s="24"/>
      <c r="B29" s="25"/>
      <c r="C29" s="25"/>
      <c r="D29" s="6" t="s">
        <v>8</v>
      </c>
      <c r="E29" s="36">
        <f t="shared" ref="E29:F29" si="139">E30-E31+E30</f>
        <v>9454.5</v>
      </c>
      <c r="F29" s="36">
        <f t="shared" si="139"/>
        <v>9960.7416666666686</v>
      </c>
      <c r="G29" s="36">
        <f t="shared" ref="G29:H29" si="140">G30-G31+G30</f>
        <v>9820.7500000000018</v>
      </c>
      <c r="H29" s="36">
        <f t="shared" si="140"/>
        <v>9905.1083333333336</v>
      </c>
      <c r="I29" s="36">
        <f t="shared" ref="I29:J29" si="141">I30-I31+I30</f>
        <v>9893.6666666666679</v>
      </c>
      <c r="J29" s="36">
        <f t="shared" si="141"/>
        <v>10053.808333333334</v>
      </c>
      <c r="K29" s="36">
        <f t="shared" ref="K29" si="142">K30-K31+K30</f>
        <v>20813.983333333337</v>
      </c>
      <c r="L29" s="36"/>
      <c r="O29" s="39">
        <v>1.7070000000000001</v>
      </c>
      <c r="P29" s="40">
        <f t="shared" ref="P29" si="143">VALUE(P3-170.07/100*(P1-P2))</f>
        <v>8712.5460949999997</v>
      </c>
      <c r="Q29" s="40">
        <f t="shared" ref="Q29" si="144">VALUE(Q3-170.07/100*(Q1-Q2))</f>
        <v>12132.390224999999</v>
      </c>
      <c r="R29" s="40">
        <f t="shared" ref="R29:S29" si="145">VALUE(R3-170.07/100*(R1-R2))</f>
        <v>17309.299424999997</v>
      </c>
      <c r="S29" s="40">
        <f t="shared" si="145"/>
        <v>-8366.4235799999988</v>
      </c>
    </row>
    <row r="30" spans="1:20" ht="15" customHeight="1">
      <c r="A30" s="24"/>
      <c r="B30" s="25"/>
      <c r="C30" s="25"/>
      <c r="D30" s="6" t="s">
        <v>25</v>
      </c>
      <c r="E30" s="36">
        <f t="shared" ref="E30:F30" si="146">(E2+E3+E4)/3</f>
        <v>9328.65</v>
      </c>
      <c r="F30" s="36">
        <f t="shared" si="146"/>
        <v>9948.5833333333339</v>
      </c>
      <c r="G30" s="36">
        <f t="shared" ref="G30:H30" si="147">(G2+G3+G4)/3</f>
        <v>9827.8000000000011</v>
      </c>
      <c r="H30" s="36">
        <f t="shared" si="147"/>
        <v>9896.2166666666672</v>
      </c>
      <c r="I30" s="36">
        <f t="shared" ref="I30:J30" si="148">(I2+I3+I4)/3</f>
        <v>9906.1833333333343</v>
      </c>
      <c r="J30" s="36">
        <f t="shared" si="148"/>
        <v>10015.966666666667</v>
      </c>
      <c r="K30" s="36">
        <f t="shared" ref="K30" si="149">(K2+K3+K4)/3</f>
        <v>20671.666666666668</v>
      </c>
      <c r="L30" s="36"/>
      <c r="O30" s="39">
        <v>2</v>
      </c>
      <c r="P30" s="40">
        <f t="shared" ref="P30" si="150">VALUE(P3-200/100*(P1-P2))</f>
        <v>8477.85</v>
      </c>
      <c r="Q30" s="40">
        <f t="shared" ref="Q30" si="151">VALUE(Q3-200/100*(Q1-Q2))</f>
        <v>12587.85</v>
      </c>
      <c r="R30" s="40">
        <f t="shared" ref="R30:S30" si="152">VALUE(R3-200/100*(R1-R2))</f>
        <v>20355.5</v>
      </c>
      <c r="S30" s="40">
        <f t="shared" si="152"/>
        <v>-9838.7999999999993</v>
      </c>
    </row>
    <row r="31" spans="1:20" ht="15" customHeight="1">
      <c r="A31" s="24"/>
      <c r="B31" s="25"/>
      <c r="C31" s="25"/>
      <c r="D31" s="6" t="s">
        <v>10</v>
      </c>
      <c r="E31" s="36">
        <f t="shared" ref="E31:F31" si="153">E28</f>
        <v>9202.7999999999993</v>
      </c>
      <c r="F31" s="36">
        <f t="shared" si="153"/>
        <v>9936.4249999999993</v>
      </c>
      <c r="G31" s="36">
        <f t="shared" ref="G31:H31" si="154">G28</f>
        <v>9834.85</v>
      </c>
      <c r="H31" s="36">
        <f t="shared" si="154"/>
        <v>9887.3250000000007</v>
      </c>
      <c r="I31" s="36">
        <f t="shared" ref="I31:J31" si="155">I28</f>
        <v>9918.7000000000007</v>
      </c>
      <c r="J31" s="36">
        <f t="shared" si="155"/>
        <v>9978.125</v>
      </c>
      <c r="K31" s="36">
        <f t="shared" ref="K31" si="156">K28</f>
        <v>20529.349999999999</v>
      </c>
      <c r="L31" s="36"/>
      <c r="O31" s="39">
        <v>2.2360000000000002</v>
      </c>
      <c r="P31" s="40">
        <f t="shared" ref="P31" si="157">VALUE(P3-223.6/100*(P1-P2))</f>
        <v>8292.7906000000003</v>
      </c>
      <c r="Q31" s="40">
        <f t="shared" ref="Q31" si="158">VALUE(Q3-223.6/100*(Q1-Q2))</f>
        <v>12946.983</v>
      </c>
      <c r="R31" s="40">
        <f t="shared" ref="R31:S31" si="159">VALUE(R3-223.6/100*(R1-R2))</f>
        <v>22757.448999999997</v>
      </c>
      <c r="S31" s="40">
        <f t="shared" si="159"/>
        <v>-10999.778399999997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60">ABS(F29-F31)</f>
        <v>24.316666666669335</v>
      </c>
      <c r="G32" s="37">
        <f t="shared" ref="G32:H32" si="161">ABS(G29-G31)</f>
        <v>14.099999999998545</v>
      </c>
      <c r="H32" s="37">
        <f t="shared" si="161"/>
        <v>17.783333333332848</v>
      </c>
      <c r="I32" s="37">
        <f t="shared" ref="I32:J32" si="162">ABS(I29-I31)</f>
        <v>25.033333333332848</v>
      </c>
      <c r="J32" s="37">
        <f t="shared" si="162"/>
        <v>75.683333333334303</v>
      </c>
      <c r="K32" s="37">
        <f t="shared" ref="K32" si="163">ABS(K29-K31)</f>
        <v>284.63333333333867</v>
      </c>
      <c r="L32" s="37"/>
      <c r="O32" s="39">
        <v>2.2719999999999998</v>
      </c>
      <c r="P32" s="40">
        <f t="shared" ref="P32" si="164">VALUE(P3-227.2/100*(P1-P2))</f>
        <v>8264.5612000000001</v>
      </c>
      <c r="Q32" s="40">
        <f t="shared" ref="Q32" si="165">VALUE(Q3-227.2/100*(Q1-Q2))</f>
        <v>13001.766</v>
      </c>
      <c r="R32" s="40">
        <f t="shared" ref="R32:S32" si="166">VALUE(R3-227.2/100*(R1-R2))</f>
        <v>23123.847999999998</v>
      </c>
      <c r="S32" s="40">
        <f t="shared" si="166"/>
        <v>-11176.876799999998</v>
      </c>
    </row>
    <row r="33" spans="15:20" ht="15" customHeight="1">
      <c r="O33" s="39">
        <v>2.3820000000000001</v>
      </c>
      <c r="P33" s="40">
        <f t="shared" ref="P33" si="167">VALUE(P3-238.2/100*(P1-P2))</f>
        <v>8178.3047000000006</v>
      </c>
      <c r="Q33" s="40">
        <f t="shared" ref="Q33" si="168">VALUE(Q3-238.2/100*(Q1-Q2))</f>
        <v>13169.1585</v>
      </c>
      <c r="R33" s="40">
        <f t="shared" ref="R33:S33" si="169">VALUE(R3-238.2/100*(R1-R2))</f>
        <v>24243.400499999996</v>
      </c>
      <c r="S33" s="40">
        <f t="shared" si="169"/>
        <v>-11718.010799999998</v>
      </c>
    </row>
    <row r="34" spans="15:20" ht="15" customHeight="1">
      <c r="O34" s="39">
        <v>2.4140000000000001</v>
      </c>
      <c r="P34" s="40">
        <f t="shared" ref="P34" si="170">VALUE(P3-241.4/100*(P1-P2))</f>
        <v>8153.2119000000002</v>
      </c>
      <c r="Q34" s="40">
        <f t="shared" ref="Q34" si="171">VALUE(Q3-241.4/100*(Q1-Q2))</f>
        <v>13217.854500000001</v>
      </c>
      <c r="R34" s="40">
        <f t="shared" ref="R34:S34" si="172">VALUE(R3-241.4/100*(R1-R2))</f>
        <v>24569.088500000002</v>
      </c>
      <c r="S34" s="40">
        <f t="shared" si="172"/>
        <v>-11875.4316</v>
      </c>
      <c r="T34" s="52"/>
    </row>
    <row r="35" spans="15:20" ht="15" customHeight="1">
      <c r="O35" s="58">
        <v>2.6179999999999999</v>
      </c>
      <c r="P35" s="59">
        <f t="shared" ref="P35" si="173">VALUE(P3-261.8/100*(P1-P2))</f>
        <v>7993.2453000000005</v>
      </c>
      <c r="Q35" s="59">
        <f t="shared" ref="Q35" si="174">VALUE(Q3-261.8/100*(Q1-Q2))</f>
        <v>13528.291500000001</v>
      </c>
      <c r="R35" s="59">
        <f t="shared" ref="R35:S35" si="175">VALUE(R3-261.8/100*(R1-R2))</f>
        <v>26645.349500000004</v>
      </c>
      <c r="S35" s="59">
        <f t="shared" si="175"/>
        <v>-12878.9892</v>
      </c>
    </row>
    <row r="36" spans="15:20" ht="15" customHeight="1">
      <c r="O36" s="39">
        <v>3</v>
      </c>
      <c r="P36" s="40">
        <f t="shared" ref="P36" si="176">VALUE(P3-300/100*(P1-P2))</f>
        <v>7693.7000000000007</v>
      </c>
      <c r="Q36" s="40">
        <f t="shared" ref="Q36" si="177">VALUE(Q3-300/100*(Q1-Q2))</f>
        <v>14109.6</v>
      </c>
      <c r="R36" s="40">
        <f t="shared" ref="R36:S36" si="178">VALUE(R3-300/100*(R1-R2))</f>
        <v>30533.25</v>
      </c>
      <c r="S36" s="40">
        <f t="shared" si="178"/>
        <v>-14758.199999999999</v>
      </c>
    </row>
    <row r="37" spans="15:20" ht="15" customHeight="1">
      <c r="O37" s="39">
        <v>3.2360000000000002</v>
      </c>
      <c r="P37" s="40">
        <f t="shared" ref="P37" si="179">VALUE(P3-323.6/100*(P1-P2))</f>
        <v>7508.6406000000006</v>
      </c>
      <c r="Q37" s="40">
        <f t="shared" ref="Q37" si="180">VALUE(Q3-323.6/100*(Q1-Q2))</f>
        <v>14468.733</v>
      </c>
      <c r="R37" s="40">
        <f t="shared" ref="R37:S37" si="181">VALUE(R3-323.6/100*(R1-R2))</f>
        <v>32935.199000000001</v>
      </c>
      <c r="S37" s="40">
        <f t="shared" si="181"/>
        <v>-15919.178400000001</v>
      </c>
    </row>
    <row r="38" spans="15:20" ht="15" customHeight="1">
      <c r="O38" s="39">
        <v>3.2719999999999998</v>
      </c>
      <c r="P38" s="40">
        <f t="shared" ref="P38" si="182">VALUE(P3-327.2/100*(P1-P2))</f>
        <v>7480.4112000000005</v>
      </c>
      <c r="Q38" s="40">
        <f t="shared" ref="Q38" si="183">VALUE(Q3-327.2/100*(Q1-Q2))</f>
        <v>14523.516</v>
      </c>
      <c r="R38" s="40">
        <f t="shared" ref="R38:S38" si="184">VALUE(R3-327.2/100*(R1-R2))</f>
        <v>33301.597999999998</v>
      </c>
      <c r="S38" s="40">
        <f t="shared" si="184"/>
        <v>-16096.276799999998</v>
      </c>
    </row>
    <row r="39" spans="15:20" ht="15" customHeight="1">
      <c r="O39" s="39">
        <v>3.3820000000000001</v>
      </c>
      <c r="P39" s="40">
        <f t="shared" ref="P39" si="185">VALUE(P3-338.2/100*(P1-P2))</f>
        <v>7394.154700000001</v>
      </c>
      <c r="Q39" s="40">
        <f t="shared" ref="Q39" si="186">VALUE(Q3-338.2/100*(Q1-Q2))</f>
        <v>14690.9085</v>
      </c>
      <c r="R39" s="40">
        <f t="shared" ref="R39:S39" si="187">VALUE(R3-338.2/100*(R1-R2))</f>
        <v>34421.150499999996</v>
      </c>
      <c r="S39" s="40">
        <f t="shared" si="187"/>
        <v>-16637.410799999998</v>
      </c>
    </row>
    <row r="40" spans="15:20" ht="15" customHeight="1">
      <c r="O40" s="39">
        <v>3.4140000000000001</v>
      </c>
      <c r="P40" s="40">
        <f t="shared" ref="P40" si="188">VALUE(P3-341.4/100*(P1-P2))</f>
        <v>7369.0619000000006</v>
      </c>
      <c r="Q40" s="40">
        <f t="shared" ref="Q40" si="189">VALUE(Q3-341.4/100*(Q1-Q2))</f>
        <v>14739.604499999999</v>
      </c>
      <c r="R40" s="40">
        <f t="shared" ref="R40:S40" si="190">VALUE(R3-341.4/100*(R1-R2))</f>
        <v>34746.838499999998</v>
      </c>
      <c r="S40" s="40">
        <f t="shared" si="190"/>
        <v>-16794.831599999998</v>
      </c>
    </row>
    <row r="41" spans="15:20" ht="15" customHeight="1">
      <c r="O41" s="39">
        <v>3.6179999999999999</v>
      </c>
      <c r="P41" s="40">
        <f t="shared" ref="P41" si="191">VALUE(P3-361.8/100*(P1-P2))</f>
        <v>7209.0953000000009</v>
      </c>
      <c r="Q41" s="40">
        <f t="shared" ref="Q41" si="192">VALUE(Q3-361.8/100*(Q1-Q2))</f>
        <v>15050.041500000001</v>
      </c>
      <c r="R41" s="40">
        <f t="shared" ref="R41:S41" si="193">VALUE(R3-361.8/100*(R1-R2))</f>
        <v>36823.099500000004</v>
      </c>
      <c r="S41" s="40">
        <f t="shared" si="193"/>
        <v>-17798.389200000001</v>
      </c>
    </row>
    <row r="42" spans="15:20" ht="15" customHeight="1">
      <c r="O42" s="39">
        <v>4</v>
      </c>
      <c r="P42" s="40">
        <f t="shared" ref="P42" si="194">VALUE(P3-400/100*(P1-P2))</f>
        <v>6909.5500000000011</v>
      </c>
      <c r="Q42" s="40">
        <f t="shared" ref="Q42" si="195">VALUE(Q3-400/100*(Q1-Q2))</f>
        <v>15631.35</v>
      </c>
      <c r="R42" s="40">
        <f t="shared" ref="R42:S42" si="196">VALUE(R3-400/100*(R1-R2))</f>
        <v>40711</v>
      </c>
      <c r="S42" s="40">
        <f t="shared" si="196"/>
        <v>-19677.599999999999</v>
      </c>
    </row>
    <row r="43" spans="15:20" ht="15" customHeight="1">
      <c r="O43" s="39">
        <v>4.2359999999999998</v>
      </c>
      <c r="P43" s="40">
        <f t="shared" ref="P43" si="197">VALUE(P3-423.6/100*(P1-P2))</f>
        <v>6724.490600000001</v>
      </c>
      <c r="Q43" s="40">
        <f t="shared" ref="Q43" si="198">VALUE(Q3-423.6/100*(Q1-Q2))</f>
        <v>15990.483</v>
      </c>
      <c r="R43" s="40">
        <f t="shared" ref="R43:S43" si="199">VALUE(R3-423.6/100*(R1-R2))</f>
        <v>43112.949000000008</v>
      </c>
      <c r="S43" s="40">
        <f t="shared" si="199"/>
        <v>-20838.578400000002</v>
      </c>
    </row>
    <row r="44" spans="15:20" ht="15" customHeight="1">
      <c r="O44" s="39">
        <v>4.2720000000000002</v>
      </c>
      <c r="P44" s="40">
        <f t="shared" ref="P44" si="200">VALUE(P3-427.2/100*(P1-P2))</f>
        <v>6696.2612000000008</v>
      </c>
      <c r="Q44" s="40">
        <f t="shared" ref="Q44" si="201">VALUE(Q3-427.2/100*(Q1-Q2))</f>
        <v>16045.266</v>
      </c>
      <c r="R44" s="40">
        <f t="shared" ref="R44:S44" si="202">VALUE(R3-427.2/100*(R1-R2))</f>
        <v>43479.348000000005</v>
      </c>
      <c r="S44" s="40">
        <f t="shared" si="202"/>
        <v>-21015.676800000001</v>
      </c>
    </row>
    <row r="45" spans="15:20" ht="15" customHeight="1">
      <c r="O45" s="39">
        <v>4.3819999999999997</v>
      </c>
      <c r="P45" s="40">
        <f t="shared" ref="P45" si="203">VALUE(P3-438.2/100*(P1-P2))</f>
        <v>6610.0047000000013</v>
      </c>
      <c r="Q45" s="40">
        <f t="shared" ref="Q45" si="204">VALUE(Q3-438.2/100*(Q1-Q2))</f>
        <v>16212.6585</v>
      </c>
      <c r="R45" s="40">
        <f t="shared" ref="R45:S45" si="205">VALUE(R3-438.2/100*(R1-R2))</f>
        <v>44598.900499999996</v>
      </c>
      <c r="S45" s="40">
        <f t="shared" si="205"/>
        <v>-21556.810799999996</v>
      </c>
    </row>
    <row r="46" spans="15:20" ht="15" customHeight="1">
      <c r="O46" s="39">
        <v>4.4139999999999997</v>
      </c>
      <c r="P46" s="40">
        <f t="shared" ref="P46" si="206">VALUE(P3-414.4/100*(P1-P2))</f>
        <v>6796.6324000000004</v>
      </c>
      <c r="Q46" s="40">
        <f t="shared" ref="Q46" si="207">VALUE(Q3-414.4/100*(Q1-Q2))</f>
        <v>15850.482</v>
      </c>
      <c r="R46" s="40">
        <f t="shared" ref="R46:S46" si="208">VALUE(R3-414.4/100*(R1-R2))</f>
        <v>42176.595999999998</v>
      </c>
      <c r="S46" s="40">
        <f t="shared" si="208"/>
        <v>-20385.993599999998</v>
      </c>
    </row>
    <row r="47" spans="15:20" ht="15" customHeight="1">
      <c r="O47" s="60">
        <v>4.6180000000000003</v>
      </c>
      <c r="P47" s="61">
        <f t="shared" ref="P47" si="209">VALUE(P3-461.8/100*(P1-P2))</f>
        <v>6424.9453000000012</v>
      </c>
      <c r="Q47" s="61">
        <f t="shared" ref="Q47" si="210">VALUE(Q3-461.8/100*(Q1-Q2))</f>
        <v>16571.791499999999</v>
      </c>
      <c r="R47" s="61">
        <f t="shared" ref="R47:S47" si="211">VALUE(R3-461.8/100*(R1-R2))</f>
        <v>47000.849500000004</v>
      </c>
      <c r="S47" s="61">
        <f t="shared" si="211"/>
        <v>-22717.789199999999</v>
      </c>
    </row>
    <row r="48" spans="15:20" ht="15" customHeight="1">
      <c r="O48" s="39">
        <v>4.7640000000000002</v>
      </c>
      <c r="P48" s="40">
        <f t="shared" ref="P48" si="212">VALUE(P3-476.4/100*(P1-P2))</f>
        <v>6310.4594000000016</v>
      </c>
      <c r="Q48" s="40">
        <f t="shared" ref="Q48" si="213">VALUE(Q3-476.4/100*(Q1-Q2))</f>
        <v>16793.967000000001</v>
      </c>
      <c r="R48" s="40">
        <f t="shared" ref="R48:S48" si="214">VALUE(R3-476.4/100*(R1-R2))</f>
        <v>48486.800999999992</v>
      </c>
      <c r="S48" s="40">
        <f t="shared" si="214"/>
        <v>-23436.021599999996</v>
      </c>
    </row>
    <row r="49" spans="15:19" ht="15" customHeight="1">
      <c r="O49" s="39">
        <v>5</v>
      </c>
      <c r="P49" s="40">
        <f t="shared" ref="P49" si="215">VALUE(P3-500/100*(P1-P2))</f>
        <v>6125.4000000000015</v>
      </c>
      <c r="Q49" s="40">
        <f t="shared" ref="Q49" si="216">VALUE(Q3-500/100*(Q1-Q2))</f>
        <v>17153.099999999999</v>
      </c>
      <c r="R49" s="40">
        <f t="shared" ref="R49:S49" si="217">VALUE(R3-500/100*(R1-R2))</f>
        <v>50888.75</v>
      </c>
      <c r="S49" s="40">
        <f t="shared" si="217"/>
        <v>-24597</v>
      </c>
    </row>
    <row r="50" spans="15:19" ht="15" customHeight="1">
      <c r="O50" s="39">
        <v>5.2359999999999998</v>
      </c>
      <c r="P50" s="40">
        <f t="shared" ref="P50" si="218">VALUE(P3-523.6/100*(P1-P2))</f>
        <v>5940.3406000000014</v>
      </c>
      <c r="Q50" s="40">
        <f t="shared" ref="Q50" si="219">VALUE(Q3-523.6/100*(Q1-Q2))</f>
        <v>17512.233</v>
      </c>
      <c r="R50" s="40">
        <f t="shared" ref="R50:S50" si="220">VALUE(R3-523.6/100*(R1-R2))</f>
        <v>53290.699000000008</v>
      </c>
      <c r="S50" s="40">
        <f t="shared" si="220"/>
        <v>-25757.9784</v>
      </c>
    </row>
    <row r="51" spans="15:19" ht="15" customHeight="1">
      <c r="O51" s="39">
        <v>5.3819999999999997</v>
      </c>
      <c r="P51" s="40">
        <f t="shared" ref="P51" si="221">VALUE(P3-538.2/100*(P1-P2))</f>
        <v>5825.8547000000008</v>
      </c>
      <c r="Q51" s="40">
        <f t="shared" ref="Q51" si="222">VALUE(Q3-538.2/100*(Q1-Q2))</f>
        <v>17734.408500000001</v>
      </c>
      <c r="R51" s="40">
        <f t="shared" ref="R51:S51" si="223">VALUE(R3-538.2/100*(R1-R2))</f>
        <v>54776.650500000003</v>
      </c>
      <c r="S51" s="40">
        <f t="shared" si="223"/>
        <v>-26476.210800000001</v>
      </c>
    </row>
    <row r="52" spans="15:19" ht="15" customHeight="1">
      <c r="O52" s="39">
        <v>5.6180000000000003</v>
      </c>
      <c r="P52" s="40">
        <f t="shared" ref="P52" si="224">VALUE(P3-561.8/100*(P1-P2))</f>
        <v>5640.7953000000025</v>
      </c>
      <c r="Q52" s="40">
        <f t="shared" ref="Q52" si="225">VALUE(Q3-561.8/100*(Q1-Q2))</f>
        <v>18093.541499999999</v>
      </c>
      <c r="R52" s="40">
        <f t="shared" ref="R52:S52" si="226">VALUE(R3-561.8/100*(R1-R2))</f>
        <v>57178.599499999997</v>
      </c>
      <c r="S52" s="40">
        <f t="shared" si="226"/>
        <v>-27637.189199999993</v>
      </c>
    </row>
    <row r="53" spans="15:19" ht="15" customHeight="1"/>
    <row r="54" spans="15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  <row r="7" spans="1:1" ht="14.75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2"/>
  <sheetViews>
    <sheetView topLeftCell="BN1" workbookViewId="0">
      <selection activeCell="CB1" sqref="CB1:CF1048576"/>
    </sheetView>
  </sheetViews>
  <sheetFormatPr defaultRowHeight="14.5"/>
  <cols>
    <col min="1" max="84" width="10.81640625" style="15" customWidth="1"/>
  </cols>
  <sheetData>
    <row r="1" spans="1:8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</row>
    <row r="2" spans="1:8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</row>
    <row r="3" spans="1:8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</row>
    <row r="4" spans="1:8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</row>
    <row r="5" spans="1:8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</row>
    <row r="6" spans="1:8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F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</row>
    <row r="7" spans="1:8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F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</row>
    <row r="8" spans="1:8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F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</row>
    <row r="9" spans="1:8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F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</row>
    <row r="11" spans="1:8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F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</row>
    <row r="12" spans="1:8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F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</row>
    <row r="13" spans="1:8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</row>
    <row r="14" spans="1:8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F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</row>
    <row r="15" spans="1:8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F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</row>
    <row r="16" spans="1:8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F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</row>
    <row r="17" spans="1:8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F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</row>
    <row r="19" spans="1:8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F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</row>
    <row r="20" spans="1:8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F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</row>
    <row r="21" spans="1:8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F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</row>
    <row r="22" spans="1:8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F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</row>
    <row r="23" spans="1:8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F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</row>
    <row r="24" spans="1:8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F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</row>
    <row r="26" spans="1:8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F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</row>
    <row r="27" spans="1:8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F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</row>
    <row r="28" spans="1:8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F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</row>
    <row r="29" spans="1:8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F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</row>
    <row r="30" spans="1:8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F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</row>
    <row r="31" spans="1:8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F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</row>
    <row r="32" spans="1:8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F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2020-06-18T20:32:39Z</dcterms:modified>
</cp:coreProperties>
</file>