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C55" i="6" l="1"/>
  <c r="EB55" i="6"/>
  <c r="EA55" i="6"/>
  <c r="DZ55" i="6"/>
  <c r="EC53" i="6"/>
  <c r="EC56" i="6" s="1"/>
  <c r="EC54" i="6" s="1"/>
  <c r="EC57" i="6" s="1"/>
  <c r="EC13" i="6" s="1"/>
  <c r="EB53" i="6"/>
  <c r="EB56" i="6" s="1"/>
  <c r="EB54" i="6" s="1"/>
  <c r="EB57" i="6" s="1"/>
  <c r="EB13"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DZ10" i="6"/>
  <c r="DZ11" i="6" s="1"/>
  <c r="EC8" i="6"/>
  <c r="EC9" i="6" s="1"/>
  <c r="EB8" i="6"/>
  <c r="EB9" i="6" s="1"/>
  <c r="EA8" i="6"/>
  <c r="EA9" i="6" s="1"/>
  <c r="DZ8" i="6"/>
  <c r="DZ9" i="6" s="1"/>
  <c r="EC6" i="6"/>
  <c r="EC7" i="6" s="1"/>
  <c r="EB6" i="6"/>
  <c r="EB7" i="6" s="1"/>
  <c r="EA6" i="6"/>
  <c r="EA7" i="6" s="1"/>
  <c r="DZ6" i="6"/>
  <c r="DZ7" i="6" s="1"/>
  <c r="H55" i="2"/>
  <c r="H53" i="2"/>
  <c r="H56" i="2" s="1"/>
  <c r="H54" i="2" s="1"/>
  <c r="H57" i="2" s="1"/>
  <c r="H52" i="2"/>
  <c r="H50" i="2"/>
  <c r="H51" i="2" s="1"/>
  <c r="H43" i="2"/>
  <c r="H30" i="2"/>
  <c r="H24" i="2"/>
  <c r="H36" i="2" s="1"/>
  <c r="H20" i="2"/>
  <c r="H14" i="2"/>
  <c r="H18" i="2" s="1"/>
  <c r="H10" i="2"/>
  <c r="H11" i="2"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H19" i="2" l="1"/>
  <c r="H17" i="2"/>
  <c r="H6" i="2"/>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A21" i="6" s="1"/>
  <c r="EB15" i="6"/>
  <c r="EB18" i="6"/>
  <c r="DZ13" i="6"/>
  <c r="DZ15" i="6"/>
  <c r="DZ18" i="6"/>
  <c r="EA13" i="6"/>
  <c r="EA15" i="6"/>
  <c r="EC15" i="6"/>
  <c r="EC18" i="6"/>
  <c r="H13" i="2"/>
  <c r="H15" i="2"/>
  <c r="H33" i="2"/>
  <c r="H29" i="2"/>
  <c r="H32" i="2"/>
  <c r="H28" i="2"/>
  <c r="H31" i="2"/>
  <c r="H27" i="2"/>
  <c r="H34" i="2"/>
  <c r="H26" i="2"/>
  <c r="H8" i="2"/>
  <c r="H9" i="2" s="1"/>
  <c r="H22" i="2"/>
  <c r="H21" i="2" s="1"/>
  <c r="G55" i="2"/>
  <c r="G53" i="2"/>
  <c r="G56" i="2" s="1"/>
  <c r="G52" i="2"/>
  <c r="G50" i="2"/>
  <c r="G51" i="2" s="1"/>
  <c r="G43" i="2"/>
  <c r="G30" i="2"/>
  <c r="G24" i="2"/>
  <c r="G36" i="2" s="1"/>
  <c r="G14" i="2"/>
  <c r="H7" i="2" l="1"/>
  <c r="H25" i="2"/>
  <c r="EC22" i="6"/>
  <c r="EC21" i="6" s="1"/>
  <c r="EC19" i="6"/>
  <c r="EB22" i="6"/>
  <c r="EB21" i="6" s="1"/>
  <c r="EB19" i="6"/>
  <c r="EA19" i="6"/>
  <c r="EC17" i="6"/>
  <c r="DZ22" i="6"/>
  <c r="DZ21" i="6" s="1"/>
  <c r="DZ19" i="6"/>
  <c r="EB17" i="6"/>
  <c r="DZ17" i="6"/>
  <c r="EC35" i="6"/>
  <c r="DZ35" i="6"/>
  <c r="EC25" i="6"/>
  <c r="EB35" i="6"/>
  <c r="DZ25" i="6"/>
  <c r="H35" i="2"/>
  <c r="G20" i="2"/>
  <c r="G33" i="2"/>
  <c r="G31" i="2"/>
  <c r="G29" i="2"/>
  <c r="G27" i="2"/>
  <c r="G34" i="2"/>
  <c r="G35" i="2" s="1"/>
  <c r="G32" i="2"/>
  <c r="G28" i="2"/>
  <c r="G26" i="2"/>
  <c r="G25" i="2" s="1"/>
  <c r="G54" i="2"/>
  <c r="G57" i="2" s="1"/>
  <c r="G15" i="2" s="1"/>
  <c r="G8" i="2"/>
  <c r="G10" i="2"/>
  <c r="G18" i="2"/>
  <c r="J30" i="8"/>
  <c r="G13" i="2" l="1"/>
  <c r="G9" i="2"/>
  <c r="G22" i="2"/>
  <c r="G21" i="2" s="1"/>
  <c r="G19" i="2"/>
  <c r="G6" i="2"/>
  <c r="G7" i="2" s="1"/>
  <c r="G11" i="2"/>
  <c r="G17" i="2"/>
  <c r="B33" i="8"/>
  <c r="DY56" i="6" l="1"/>
  <c r="DY55" i="6"/>
  <c r="DY54" i="6" s="1"/>
  <c r="DY57" i="6" s="1"/>
  <c r="DX55" i="6"/>
  <c r="DW55" i="6"/>
  <c r="DV55" i="6"/>
  <c r="DU55" i="6"/>
  <c r="DY53" i="6"/>
  <c r="DX53" i="6"/>
  <c r="DX56" i="6" s="1"/>
  <c r="DX54" i="6" s="1"/>
  <c r="DX57" i="6" s="1"/>
  <c r="DW53" i="6"/>
  <c r="DW56" i="6" s="1"/>
  <c r="DW54" i="6" s="1"/>
  <c r="DW57" i="6" s="1"/>
  <c r="DV53" i="6"/>
  <c r="DV56" i="6" s="1"/>
  <c r="DU53" i="6"/>
  <c r="DU56" i="6" s="1"/>
  <c r="DY52" i="6"/>
  <c r="DX52" i="6"/>
  <c r="DW52" i="6"/>
  <c r="DV52" i="6"/>
  <c r="DU52" i="6"/>
  <c r="DY50" i="6"/>
  <c r="DY51" i="6" s="1"/>
  <c r="DX50" i="6"/>
  <c r="DW50" i="6"/>
  <c r="DV50" i="6"/>
  <c r="DV8" i="6" s="1"/>
  <c r="DU50" i="6"/>
  <c r="DU51" i="6" s="1"/>
  <c r="DY43" i="6"/>
  <c r="DX43" i="6"/>
  <c r="DW43" i="6"/>
  <c r="DV43" i="6"/>
  <c r="DU43" i="6"/>
  <c r="DW36" i="6"/>
  <c r="DY30" i="6"/>
  <c r="DX30" i="6"/>
  <c r="DW30" i="6"/>
  <c r="DV30" i="6"/>
  <c r="DU30" i="6"/>
  <c r="DY24" i="6"/>
  <c r="DY36" i="6" s="1"/>
  <c r="DX24" i="6"/>
  <c r="DX36" i="6" s="1"/>
  <c r="DW24" i="6"/>
  <c r="DV24" i="6"/>
  <c r="DV36" i="6" s="1"/>
  <c r="DU24" i="6"/>
  <c r="DU36" i="6" s="1"/>
  <c r="DV18" i="6"/>
  <c r="DV22" i="6" s="1"/>
  <c r="DY14" i="6"/>
  <c r="DY18" i="6" s="1"/>
  <c r="DX14" i="6"/>
  <c r="DX18" i="6" s="1"/>
  <c r="DW14" i="6"/>
  <c r="DW20" i="6" s="1"/>
  <c r="DV14" i="6"/>
  <c r="DU14" i="6"/>
  <c r="DX10" i="6"/>
  <c r="DX11" i="6" s="1"/>
  <c r="DY27" i="6" l="1"/>
  <c r="DY29" i="6"/>
  <c r="DY33" i="6"/>
  <c r="DY26" i="6"/>
  <c r="DY34" i="6"/>
  <c r="DY35" i="6" s="1"/>
  <c r="DY32" i="6"/>
  <c r="DY28" i="6"/>
  <c r="DY31" i="6"/>
  <c r="DW18" i="6"/>
  <c r="DW22" i="6" s="1"/>
  <c r="DW21" i="6" s="1"/>
  <c r="DW8" i="6"/>
  <c r="DW51" i="6"/>
  <c r="DV54" i="6"/>
  <c r="DV57" i="6" s="1"/>
  <c r="DV13" i="6" s="1"/>
  <c r="DV51" i="6"/>
  <c r="DV32" i="6" s="1"/>
  <c r="DU54" i="6"/>
  <c r="DU57" i="6" s="1"/>
  <c r="DU15" i="6" s="1"/>
  <c r="DX20" i="6"/>
  <c r="DX21" i="6" s="1"/>
  <c r="DX8" i="6"/>
  <c r="DX9" i="6" s="1"/>
  <c r="DX51" i="6"/>
  <c r="DW10" i="6"/>
  <c r="DV17" i="6"/>
  <c r="DW17" i="6"/>
  <c r="DU31" i="6"/>
  <c r="DU28" i="6"/>
  <c r="DU34" i="6"/>
  <c r="DU26" i="6"/>
  <c r="DU29" i="6"/>
  <c r="DU32" i="6"/>
  <c r="DU27" i="6"/>
  <c r="DU33" i="6"/>
  <c r="DY22" i="6"/>
  <c r="DX15" i="6"/>
  <c r="DX13" i="6"/>
  <c r="DW9" i="6"/>
  <c r="DW13" i="6"/>
  <c r="DW15" i="6"/>
  <c r="DY25" i="6"/>
  <c r="DW19" i="6"/>
  <c r="DX22" i="6"/>
  <c r="DX17" i="6"/>
  <c r="DV15" i="6"/>
  <c r="DY10" i="6"/>
  <c r="DU8" i="6"/>
  <c r="DY13" i="6"/>
  <c r="DU18" i="6"/>
  <c r="DX28" i="6"/>
  <c r="DW33" i="6"/>
  <c r="DY17" i="6"/>
  <c r="DW28" i="6"/>
  <c r="DU10" i="6"/>
  <c r="DY15" i="6"/>
  <c r="DX6" i="6"/>
  <c r="DV27" i="6"/>
  <c r="DX33" i="6"/>
  <c r="DV10" i="6"/>
  <c r="DU17" i="6"/>
  <c r="DV20" i="6"/>
  <c r="DX27" i="6"/>
  <c r="DW32" i="6"/>
  <c r="DY20" i="6"/>
  <c r="DY21" i="6" s="1"/>
  <c r="DU20" i="6"/>
  <c r="DW27" i="6"/>
  <c r="DY8" i="6"/>
  <c r="DY9" i="6" s="1"/>
  <c r="DV26" i="6"/>
  <c r="DX7" i="6" l="1"/>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P54" i="6" s="1"/>
  <c r="DP57" i="6" s="1"/>
  <c r="DT53" i="6"/>
  <c r="DT56" i="6" s="1"/>
  <c r="DS53" i="6"/>
  <c r="DS56" i="6" s="1"/>
  <c r="DR53" i="6"/>
  <c r="DR56" i="6" s="1"/>
  <c r="DQ53" i="6"/>
  <c r="DQ56" i="6" s="1"/>
  <c r="DP53" i="6"/>
  <c r="DP56" i="6" s="1"/>
  <c r="DT52" i="6"/>
  <c r="DS52" i="6"/>
  <c r="DR52" i="6"/>
  <c r="DQ52" i="6"/>
  <c r="DP52" i="6"/>
  <c r="DS51" i="6"/>
  <c r="DS34" i="6" s="1"/>
  <c r="DT50" i="6"/>
  <c r="DT51" i="6" s="1"/>
  <c r="DS50" i="6"/>
  <c r="DR50" i="6"/>
  <c r="DR51" i="6" s="1"/>
  <c r="DQ50" i="6"/>
  <c r="DQ51" i="6" s="1"/>
  <c r="DP50" i="6"/>
  <c r="DT43" i="6"/>
  <c r="DS43" i="6"/>
  <c r="DR43" i="6"/>
  <c r="DQ43" i="6"/>
  <c r="DP43" i="6"/>
  <c r="DS31" i="6"/>
  <c r="DT30" i="6"/>
  <c r="DS30" i="6"/>
  <c r="DR30" i="6"/>
  <c r="DQ30" i="6"/>
  <c r="DP30" i="6"/>
  <c r="DT24" i="6"/>
  <c r="DT36" i="6" s="1"/>
  <c r="DS24" i="6"/>
  <c r="DS36" i="6" s="1"/>
  <c r="DR24" i="6"/>
  <c r="DR36" i="6" s="1"/>
  <c r="DQ24" i="6"/>
  <c r="DQ36" i="6" s="1"/>
  <c r="DP24" i="6"/>
  <c r="DP36" i="6" s="1"/>
  <c r="DT14" i="6"/>
  <c r="DT20" i="6" s="1"/>
  <c r="DS14" i="6"/>
  <c r="DR14" i="6"/>
  <c r="DR8" i="6" s="1"/>
  <c r="DR9" i="6" s="1"/>
  <c r="DQ14" i="6"/>
  <c r="DP14" i="6"/>
  <c r="DP18" i="6" s="1"/>
  <c r="DT10" i="6"/>
  <c r="DT11" i="6" s="1"/>
  <c r="DS10" i="6"/>
  <c r="DS11" i="6" s="1"/>
  <c r="DR10" i="6"/>
  <c r="DR11" i="6" s="1"/>
  <c r="DS8" i="6"/>
  <c r="DS9" i="6" s="1"/>
  <c r="DS6" i="6"/>
  <c r="DS7" i="6" s="1"/>
  <c r="DT29" i="6" l="1"/>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T13" i="6"/>
  <c r="DQ28" i="6"/>
  <c r="DQ31" i="6"/>
  <c r="DQ34" i="6"/>
  <c r="DQ26" i="6"/>
  <c r="DQ33" i="6"/>
  <c r="DQ29" i="6"/>
  <c r="DQ32" i="6"/>
  <c r="DQ27" i="6"/>
  <c r="DR31" i="6"/>
  <c r="DR28" i="6"/>
  <c r="DR34" i="6"/>
  <c r="DR26" i="6"/>
  <c r="DR29" i="6"/>
  <c r="DR32" i="6"/>
  <c r="DR33" i="6"/>
  <c r="DR27" i="6"/>
  <c r="DP15" i="6"/>
  <c r="DQ13" i="6"/>
  <c r="DS13" i="6"/>
  <c r="DS15" i="6"/>
  <c r="DQ8" i="6"/>
  <c r="DQ9" i="6" s="1"/>
  <c r="DQ18" i="6"/>
  <c r="DT28" i="6"/>
  <c r="DS33" i="6"/>
  <c r="DS35" i="6" s="1"/>
  <c r="DP20" i="6"/>
  <c r="DT33" i="6"/>
  <c r="DT35" i="6" s="1"/>
  <c r="DQ10" i="6"/>
  <c r="DP17" i="6"/>
  <c r="DS18" i="6"/>
  <c r="DQ20" i="6"/>
  <c r="DS27" i="6"/>
  <c r="DP13" i="6"/>
  <c r="DT18" i="6"/>
  <c r="DR20" i="6"/>
  <c r="DP22" i="6"/>
  <c r="DT27" i="6"/>
  <c r="DT25" i="6" s="1"/>
  <c r="DS32" i="6"/>
  <c r="DP51" i="6"/>
  <c r="DS28" i="6"/>
  <c r="DR17" i="6"/>
  <c r="DS20" i="6"/>
  <c r="DS29" i="6"/>
  <c r="DT32" i="6"/>
  <c r="DS26" i="6"/>
  <c r="DS25" i="6" s="1"/>
  <c r="DR35" i="6" l="1"/>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M56" i="6"/>
  <c r="DO55" i="6"/>
  <c r="DN55" i="6"/>
  <c r="DM55" i="6"/>
  <c r="DL55" i="6"/>
  <c r="DK55" i="6"/>
  <c r="DO53" i="6"/>
  <c r="DO56" i="6" s="1"/>
  <c r="DN53" i="6"/>
  <c r="DN56" i="6" s="1"/>
  <c r="DM53" i="6"/>
  <c r="DL53" i="6"/>
  <c r="DL56" i="6" s="1"/>
  <c r="DK53" i="6"/>
  <c r="DK56" i="6" s="1"/>
  <c r="DO52" i="6"/>
  <c r="DN52" i="6"/>
  <c r="DM52" i="6"/>
  <c r="DL52" i="6"/>
  <c r="DK52" i="6"/>
  <c r="DK51" i="6"/>
  <c r="DK33" i="6" s="1"/>
  <c r="DO50" i="6"/>
  <c r="DO51" i="6" s="1"/>
  <c r="DN50" i="6"/>
  <c r="DN51" i="6" s="1"/>
  <c r="DM50" i="6"/>
  <c r="DM51" i="6" s="1"/>
  <c r="DL50" i="6"/>
  <c r="DL51" i="6" s="1"/>
  <c r="DK50" i="6"/>
  <c r="DO43" i="6"/>
  <c r="DN43" i="6"/>
  <c r="DM43" i="6"/>
  <c r="DL43" i="6"/>
  <c r="DK43" i="6"/>
  <c r="DO30" i="6"/>
  <c r="DN30" i="6"/>
  <c r="DM30" i="6"/>
  <c r="DL30" i="6"/>
  <c r="DK30" i="6"/>
  <c r="DO24" i="6"/>
  <c r="DO36" i="6" s="1"/>
  <c r="DN24" i="6"/>
  <c r="DN36" i="6" s="1"/>
  <c r="DM24" i="6"/>
  <c r="DM36" i="6" s="1"/>
  <c r="DL24" i="6"/>
  <c r="DL36" i="6" s="1"/>
  <c r="DK24" i="6"/>
  <c r="DK36" i="6" s="1"/>
  <c r="DO18" i="6"/>
  <c r="DO22" i="6" s="1"/>
  <c r="DO14" i="6"/>
  <c r="DO20" i="6" s="1"/>
  <c r="DN14" i="6"/>
  <c r="DM14" i="6"/>
  <c r="DM20" i="6" s="1"/>
  <c r="DL14" i="6"/>
  <c r="DK14" i="6"/>
  <c r="DM11" i="6"/>
  <c r="DM10" i="6"/>
  <c r="DM6" i="6" s="1"/>
  <c r="DO8" i="6"/>
  <c r="DN34" i="6" l="1"/>
  <c r="DN32" i="6"/>
  <c r="DN31" i="6"/>
  <c r="DN33" i="6"/>
  <c r="DO29" i="6"/>
  <c r="DO33" i="6"/>
  <c r="DO28" i="6"/>
  <c r="DO31" i="6"/>
  <c r="DO27" i="6"/>
  <c r="DO32" i="6"/>
  <c r="DO34" i="6"/>
  <c r="DO26" i="6"/>
  <c r="DO25" i="6" s="1"/>
  <c r="DM19" i="6"/>
  <c r="DL28" i="6"/>
  <c r="DL26" i="6"/>
  <c r="DL32" i="6"/>
  <c r="DL31" i="6"/>
  <c r="DL33" i="6"/>
  <c r="DL27" i="6"/>
  <c r="DL34" i="6"/>
  <c r="DL35" i="6" s="1"/>
  <c r="DM54" i="6"/>
  <c r="DM57" i="6" s="1"/>
  <c r="DM15" i="6" s="1"/>
  <c r="DL8" i="6"/>
  <c r="DK31" i="6"/>
  <c r="DK32" i="6"/>
  <c r="DN54" i="6"/>
  <c r="DN57" i="6" s="1"/>
  <c r="DN15" i="6" s="1"/>
  <c r="DL18" i="6"/>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L19" i="6" s="1"/>
  <c r="DK26" i="6"/>
  <c r="DN27" i="6"/>
  <c r="DL29" i="6"/>
  <c r="DK34" i="6"/>
  <c r="DK35" i="6" s="1"/>
  <c r="DN10" i="6"/>
  <c r="DM17" i="6"/>
  <c r="DN20" i="6"/>
  <c r="DL22" i="6"/>
  <c r="DK28" i="6"/>
  <c r="DN29" i="6"/>
  <c r="DO10" i="6"/>
  <c r="DN26" i="6"/>
  <c r="DN25" i="6" s="1"/>
  <c r="DN13" i="6" l="1"/>
  <c r="DM7"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J55" i="6"/>
  <c r="DJ54" i="6" s="1"/>
  <c r="DJ57" i="6" s="1"/>
  <c r="DI55" i="6"/>
  <c r="DI54" i="6" s="1"/>
  <c r="DI57" i="6" s="1"/>
  <c r="DI15" i="6" s="1"/>
  <c r="DH55" i="6"/>
  <c r="DG55" i="6"/>
  <c r="DF55" i="6"/>
  <c r="DJ53" i="6"/>
  <c r="DI53" i="6"/>
  <c r="DH53" i="6"/>
  <c r="DH56" i="6" s="1"/>
  <c r="DG53" i="6"/>
  <c r="DG56" i="6" s="1"/>
  <c r="DF53" i="6"/>
  <c r="DF56" i="6" s="1"/>
  <c r="DJ52" i="6"/>
  <c r="DI52" i="6"/>
  <c r="DH52" i="6"/>
  <c r="DG52" i="6"/>
  <c r="DF52" i="6"/>
  <c r="DG51" i="6"/>
  <c r="DG34" i="6" s="1"/>
  <c r="DF51" i="6"/>
  <c r="DF31" i="6" s="1"/>
  <c r="DJ50" i="6"/>
  <c r="DJ51" i="6" s="1"/>
  <c r="DI50" i="6"/>
  <c r="DI51" i="6" s="1"/>
  <c r="DH50" i="6"/>
  <c r="DH51" i="6" s="1"/>
  <c r="DG50" i="6"/>
  <c r="DF50" i="6"/>
  <c r="DJ43" i="6"/>
  <c r="DI43" i="6"/>
  <c r="DH43" i="6"/>
  <c r="DG43" i="6"/>
  <c r="DF43" i="6"/>
  <c r="DI36" i="6"/>
  <c r="DG36" i="6"/>
  <c r="DF34" i="6"/>
  <c r="DF35" i="6" s="1"/>
  <c r="DF33" i="6"/>
  <c r="DJ30" i="6"/>
  <c r="DI30" i="6"/>
  <c r="DH30" i="6"/>
  <c r="DG30" i="6"/>
  <c r="DF30" i="6"/>
  <c r="DF29" i="6"/>
  <c r="DF28" i="6"/>
  <c r="DJ24" i="6"/>
  <c r="DJ36" i="6" s="1"/>
  <c r="DI24" i="6"/>
  <c r="DH24" i="6"/>
  <c r="DH36" i="6" s="1"/>
  <c r="DG24" i="6"/>
  <c r="DF24" i="6"/>
  <c r="DF36" i="6" s="1"/>
  <c r="DG18" i="6"/>
  <c r="DG17" i="6" s="1"/>
  <c r="DF18" i="6"/>
  <c r="DJ14" i="6"/>
  <c r="DJ18" i="6" s="1"/>
  <c r="DI14" i="6"/>
  <c r="DH14" i="6"/>
  <c r="DH20" i="6" s="1"/>
  <c r="DG14" i="6"/>
  <c r="DF14" i="6"/>
  <c r="DI10" i="6"/>
  <c r="DI9" i="6" s="1"/>
  <c r="DG10" i="6"/>
  <c r="DG6" i="6" s="1"/>
  <c r="DI8" i="6"/>
  <c r="DF8" i="6"/>
  <c r="DJ27" i="6" l="1"/>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35" i="6" s="1"/>
  <c r="DH26" i="6"/>
  <c r="DJ22" i="6"/>
  <c r="DG35" i="6"/>
  <c r="DF13" i="6"/>
  <c r="DJ10" i="6"/>
  <c r="DH13" i="6"/>
  <c r="DF15" i="6"/>
  <c r="DI17" i="6"/>
  <c r="DJ20" i="6"/>
  <c r="DJ21" i="6" s="1"/>
  <c r="DG28" i="6"/>
  <c r="DJ29" i="6"/>
  <c r="DJ17" i="6"/>
  <c r="DJ26" i="6"/>
  <c r="DJ25" i="6" s="1"/>
  <c r="DG33" i="6"/>
  <c r="DJ34" i="6"/>
  <c r="DI6" i="6"/>
  <c r="DI7" i="6" s="1"/>
  <c r="DG8" i="6"/>
  <c r="DG9" i="6" s="1"/>
  <c r="DG27" i="6"/>
  <c r="DJ28" i="6"/>
  <c r="DH8" i="6"/>
  <c r="DF10" i="6"/>
  <c r="DI11" i="6"/>
  <c r="DJ15" i="6"/>
  <c r="DH18" i="6"/>
  <c r="DF20" i="6"/>
  <c r="DF19" i="6" s="1"/>
  <c r="DG32" i="6"/>
  <c r="DJ33" i="6"/>
  <c r="DJ13" i="6"/>
  <c r="DF17" i="6"/>
  <c r="DG29" i="6"/>
  <c r="DJ8" i="6"/>
  <c r="DH10" i="6"/>
  <c r="DF22" i="6"/>
  <c r="DG26" i="6"/>
  <c r="DG25" i="6" s="1"/>
  <c r="DD10" i="6"/>
  <c r="DD11" i="6" s="1"/>
  <c r="DC14" i="6"/>
  <c r="DD14" i="6"/>
  <c r="DD8" i="6" s="1"/>
  <c r="DD9" i="6" s="1"/>
  <c r="DE14" i="6"/>
  <c r="DD18"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D55" i="6"/>
  <c r="DE55" i="6"/>
  <c r="DC56" i="6"/>
  <c r="DE56" i="6"/>
  <c r="DH9" i="6" l="1"/>
  <c r="DE8" i="6"/>
  <c r="DI19" i="6"/>
  <c r="DG19" i="6"/>
  <c r="DI35" i="6"/>
  <c r="DF25" i="6"/>
  <c r="DJ19" i="6"/>
  <c r="DC54" i="6"/>
  <c r="DC57" i="6" s="1"/>
  <c r="DC15" i="6" s="1"/>
  <c r="DD20" i="6"/>
  <c r="DD19" i="6" s="1"/>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E9" i="6" s="1"/>
  <c r="DC8" i="6"/>
  <c r="DC20" i="6"/>
  <c r="DD17" i="6"/>
  <c r="DE13" i="6"/>
  <c r="DC10" i="6"/>
  <c r="DD22" i="6"/>
  <c r="DD21" i="6" s="1"/>
  <c r="DD13" i="6"/>
  <c r="DE15" i="6"/>
  <c r="DC13" i="6"/>
  <c r="DD6" i="6"/>
  <c r="DD7" i="6" s="1"/>
  <c r="DE18" i="6"/>
  <c r="DB55" i="6"/>
  <c r="DB54" i="6" s="1"/>
  <c r="DB57" i="6" s="1"/>
  <c r="DA55" i="6"/>
  <c r="CZ55" i="6"/>
  <c r="CY55" i="6"/>
  <c r="CX55" i="6"/>
  <c r="CX54" i="6" s="1"/>
  <c r="CX57" i="6" s="1"/>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A18" i="6"/>
  <c r="DA17" i="6" s="1"/>
  <c r="DB14" i="6"/>
  <c r="DB20" i="6" s="1"/>
  <c r="DA14" i="6"/>
  <c r="CZ14" i="6"/>
  <c r="CZ18" i="6" s="1"/>
  <c r="CY14" i="6"/>
  <c r="CX14" i="6"/>
  <c r="CX20" i="6" s="1"/>
  <c r="DA34" i="6" l="1"/>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CY18" i="6"/>
  <c r="CY10" i="6"/>
  <c r="DA10" i="6"/>
  <c r="CY20" i="6"/>
  <c r="DA27" i="6"/>
  <c r="DC35" i="6"/>
  <c r="DE25" i="6"/>
  <c r="CY8" i="6"/>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B25" i="6" l="1"/>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V15" i="6" l="1"/>
  <c r="CW15" i="6"/>
  <c r="CV35" i="6"/>
  <c r="CU19" i="6"/>
  <c r="CW25" i="6"/>
  <c r="CW22" i="6"/>
  <c r="CW21" i="6" s="1"/>
  <c r="CW19" i="6"/>
  <c r="CW17" i="6"/>
  <c r="CW6" i="6"/>
  <c r="CW7" i="6" s="1"/>
  <c r="CW11" i="6"/>
  <c r="CW9" i="6"/>
  <c r="CV11" i="6"/>
  <c r="CV6" i="6"/>
  <c r="CV7" i="6" s="1"/>
  <c r="CT55" i="6" l="1"/>
  <c r="CT54" i="6" s="1"/>
  <c r="CT57" i="6" s="1"/>
  <c r="CS55" i="6"/>
  <c r="CR55" i="6"/>
  <c r="CQ55" i="6"/>
  <c r="CP55" i="6"/>
  <c r="CP54" i="6" s="1"/>
  <c r="CP57" i="6" s="1"/>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Q54" i="6" l="1"/>
  <c r="CQ57"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P8" i="6"/>
  <c r="CP9" i="6" s="1"/>
  <c r="CT8" i="6"/>
  <c r="CR10" i="6"/>
  <c r="CP13" i="6"/>
  <c r="CT13" i="6"/>
  <c r="CR15" i="6"/>
  <c r="CP18" i="6"/>
  <c r="CT18" i="6"/>
  <c r="CR20" i="6"/>
  <c r="CR19" i="6" s="1"/>
  <c r="CQ26" i="6"/>
  <c r="CS28" i="6"/>
  <c r="CS32" i="6"/>
  <c r="CQ34" i="6"/>
  <c r="CR17" i="6"/>
  <c r="CQ22" i="6"/>
  <c r="CQ21" i="6" s="1"/>
  <c r="CS33" i="6"/>
  <c r="CS35" i="6" s="1"/>
  <c r="CS29" i="6"/>
  <c r="CR8" i="6"/>
  <c r="CR9" i="6" s="1"/>
  <c r="CP10" i="6"/>
  <c r="CT10" i="6"/>
  <c r="CR13" i="6"/>
  <c r="CP15" i="6"/>
  <c r="CT15" i="6"/>
  <c r="CS26" i="6"/>
  <c r="CS25" i="6" s="1"/>
  <c r="CQ28" i="6"/>
  <c r="CS19" i="6" l="1"/>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K55" i="6"/>
  <c r="CK54" i="6" s="1"/>
  <c r="CK57" i="6" s="1"/>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L54" i="6" l="1"/>
  <c r="CL57" i="6" s="1"/>
  <c r="CN34" i="6"/>
  <c r="CN31" i="6"/>
  <c r="CN27" i="6"/>
  <c r="CN8" i="6"/>
  <c r="CN17" i="6"/>
  <c r="CL8" i="6"/>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N35" i="6" s="1"/>
  <c r="CM17" i="6"/>
  <c r="CM8" i="6"/>
  <c r="CK10" i="6"/>
  <c r="CO10" i="6"/>
  <c r="CM13" i="6"/>
  <c r="CK15" i="6"/>
  <c r="CO15" i="6"/>
  <c r="CN26" i="6"/>
  <c r="CN25" i="6" s="1"/>
  <c r="CL28" i="6"/>
  <c r="L17" i="3"/>
  <c r="CM9" i="6" l="1"/>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I14" i="6"/>
  <c r="CH14" i="6"/>
  <c r="CH18" i="6" s="1"/>
  <c r="CG14" i="6"/>
  <c r="CG18" i="6" s="1"/>
  <c r="CF14" i="6"/>
  <c r="CJ11" i="6"/>
  <c r="CJ10" i="6"/>
  <c r="CI8" i="6"/>
  <c r="B32" i="3"/>
  <c r="B33" i="3"/>
  <c r="B34" i="3"/>
  <c r="B35" i="3"/>
  <c r="B36" i="3"/>
  <c r="B37" i="3"/>
  <c r="B38" i="3"/>
  <c r="B39" i="3"/>
  <c r="CG20" i="6" l="1"/>
  <c r="CJ13" i="6"/>
  <c r="CG8" i="6"/>
  <c r="CF20" i="6"/>
  <c r="CJ20" i="6"/>
  <c r="CI34" i="6"/>
  <c r="CI27" i="6"/>
  <c r="CI31" i="6"/>
  <c r="CI9" i="6"/>
  <c r="CF54" i="6"/>
  <c r="CF57" i="6" s="1"/>
  <c r="CF13" i="6" s="1"/>
  <c r="CF10" i="6"/>
  <c r="CF11" i="6" s="1"/>
  <c r="CG10" i="6"/>
  <c r="CG9" i="6" s="1"/>
  <c r="CI10" i="6"/>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B8" i="6" l="1"/>
  <c r="CE8" i="6"/>
  <c r="CE9" i="6" s="1"/>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35" i="6" l="1"/>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BZ18" i="6"/>
  <c r="CA14" i="6"/>
  <c r="CA18" i="6" s="1"/>
  <c r="BZ14" i="6"/>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CA19" i="6"/>
  <c r="BW54" i="6"/>
  <c r="BW57" i="6" s="1"/>
  <c r="BW13" i="6" s="1"/>
  <c r="BZ54" i="6"/>
  <c r="BZ57" i="6" s="1"/>
  <c r="BZ13" i="6" s="1"/>
  <c r="BW20" i="6"/>
  <c r="BX54" i="6"/>
  <c r="BX57" i="6" s="1"/>
  <c r="BX15" i="6" s="1"/>
  <c r="BZ8" i="6"/>
  <c r="BW10" i="6"/>
  <c r="BW11" i="6" s="1"/>
  <c r="BZ17" i="6"/>
  <c r="BX20" i="6"/>
  <c r="BX19" i="6" s="1"/>
  <c r="BX10" i="6"/>
  <c r="CA20" i="6"/>
  <c r="BX17" i="6"/>
  <c r="BX22" i="6"/>
  <c r="BY22" i="6"/>
  <c r="BX32" i="6"/>
  <c r="BX28" i="6"/>
  <c r="BX29" i="6"/>
  <c r="BX31" i="6"/>
  <c r="BX27" i="6"/>
  <c r="BX34" i="6"/>
  <c r="BX26" i="6"/>
  <c r="BX33" i="6"/>
  <c r="CA21" i="6"/>
  <c r="BZ19" i="6"/>
  <c r="BZ22" i="6"/>
  <c r="BW8" i="6"/>
  <c r="BW9" i="6" s="1"/>
  <c r="BY10" i="6"/>
  <c r="BY15" i="6"/>
  <c r="CA22" i="6"/>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T24" i="6"/>
  <c r="BU24" i="6"/>
  <c r="BV24" i="6"/>
  <c r="BV36" i="6" s="1"/>
  <c r="BS30" i="6"/>
  <c r="BT30" i="6"/>
  <c r="BU30" i="6"/>
  <c r="BV30" i="6"/>
  <c r="BS36" i="6"/>
  <c r="BT36" i="6"/>
  <c r="BU36" i="6"/>
  <c r="BS43" i="6"/>
  <c r="BT43" i="6"/>
  <c r="BV43" i="6"/>
  <c r="BS50" i="6"/>
  <c r="BS20" i="6" s="1"/>
  <c r="BT50" i="6"/>
  <c r="BT20" i="6" s="1"/>
  <c r="BU50" i="6"/>
  <c r="BV50" i="6"/>
  <c r="BU51" i="6"/>
  <c r="BU26" i="6" s="1"/>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N8" i="6"/>
  <c r="BN10" i="6"/>
  <c r="BN11" i="6" s="1"/>
  <c r="BR13" i="6"/>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N22" i="6"/>
  <c r="BN21" i="6" s="1"/>
  <c r="BP33" i="6"/>
  <c r="BP35" i="6" s="1"/>
  <c r="BO8" i="6"/>
  <c r="BM10" i="6"/>
  <c r="BQ10" i="6"/>
  <c r="BO13" i="6"/>
  <c r="BP26" i="6"/>
  <c r="BN28" i="6"/>
  <c r="BN9" i="6" l="1"/>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Q34"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W28" i="6"/>
  <c r="Q28" i="6"/>
  <c r="T27" i="6"/>
  <c r="AO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AN10" i="6"/>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Y28" i="6" l="1"/>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I8" i="6"/>
  <c r="AJ8" i="6"/>
  <c r="AJ9" i="6" s="1"/>
  <c r="W10" i="6"/>
  <c r="AE10" i="6"/>
  <c r="AW10" i="6"/>
  <c r="U15" i="6"/>
  <c r="M18" i="6"/>
  <c r="M17" i="6" s="1"/>
  <c r="AK18" i="6"/>
  <c r="AK22"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O11" i="6" l="1"/>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<sst xmlns="http://schemas.openxmlformats.org/spreadsheetml/2006/main" count="162" uniqueCount="75">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</sst>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18" zoomScale="110" zoomScaleNormal="110" workbookViewId="0">
      <selection activeCell="J46" sqref="J46"/>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13" bestFit="1" customWidth="1"/>
    <col min="13" max="13" width="9.33203125" style="1" bestFit="1" customWidth="1"/>
    <col min="14" max="254" width="8.6640625" style="1" customWidth="1"/>
  </cols>
  <sheetData>
    <row r="1" spans="1:10" ht="14.7" customHeight="1" x14ac:dyDescent="0.3">
      <c r="A1" s="222"/>
      <c r="B1" s="223"/>
      <c r="C1" s="223"/>
      <c r="D1" s="223"/>
      <c r="E1" s="2" t="s">
        <v>65</v>
      </c>
      <c r="F1" s="2" t="s">
        <v>1</v>
      </c>
      <c r="G1" s="3">
        <v>43622</v>
      </c>
      <c r="H1" s="3">
        <v>43623</v>
      </c>
      <c r="I1" s="217"/>
      <c r="J1" s="217"/>
    </row>
    <row r="2" spans="1:10" ht="14.7" customHeight="1" x14ac:dyDescent="0.3">
      <c r="A2" s="4"/>
      <c r="B2" s="5"/>
      <c r="C2" s="5"/>
      <c r="D2" s="6" t="s">
        <v>2</v>
      </c>
      <c r="E2" s="7">
        <v>12041.15</v>
      </c>
      <c r="F2" s="7">
        <v>12103.05</v>
      </c>
      <c r="G2" s="7">
        <v>12039.8</v>
      </c>
      <c r="H2" s="7">
        <v>11897.5</v>
      </c>
      <c r="I2" s="7"/>
      <c r="J2" s="7"/>
    </row>
    <row r="3" spans="1:10" ht="14.7" customHeight="1" x14ac:dyDescent="0.3">
      <c r="A3" s="4"/>
      <c r="B3" s="8"/>
      <c r="C3" s="9"/>
      <c r="D3" s="6" t="s">
        <v>3</v>
      </c>
      <c r="E3" s="10">
        <v>11108.3</v>
      </c>
      <c r="F3" s="10">
        <v>11769.5</v>
      </c>
      <c r="G3" s="10">
        <v>11830.25</v>
      </c>
      <c r="H3" s="10">
        <v>11769.5</v>
      </c>
      <c r="I3" s="10"/>
      <c r="J3" s="10"/>
    </row>
    <row r="4" spans="1:10" ht="14.7" customHeight="1" x14ac:dyDescent="0.3">
      <c r="A4" s="4"/>
      <c r="B4" s="8"/>
      <c r="C4" s="9"/>
      <c r="D4" s="6" t="s">
        <v>4</v>
      </c>
      <c r="E4" s="11">
        <v>11922.8</v>
      </c>
      <c r="F4" s="11">
        <v>11870.65</v>
      </c>
      <c r="G4" s="11">
        <v>11843.75</v>
      </c>
      <c r="H4" s="11">
        <v>11870.65</v>
      </c>
      <c r="I4" s="11"/>
      <c r="J4" s="11"/>
    </row>
    <row r="5" spans="1:10" ht="14.7" customHeight="1" x14ac:dyDescent="0.3">
      <c r="A5" s="220" t="s">
        <v>5</v>
      </c>
      <c r="B5" s="221"/>
      <c r="C5" s="221"/>
      <c r="D5" s="221"/>
      <c r="E5" s="5"/>
      <c r="F5" s="5"/>
      <c r="G5" s="5"/>
      <c r="H5" s="5"/>
      <c r="I5" s="5"/>
      <c r="J5" s="5"/>
    </row>
    <row r="6" spans="1:10" ht="14.7" customHeight="1" x14ac:dyDescent="0.3">
      <c r="A6" s="12"/>
      <c r="B6" s="13"/>
      <c r="C6" s="13"/>
      <c r="D6" s="14" t="s">
        <v>6</v>
      </c>
      <c r="E6" s="15">
        <f>E10+E50</f>
        <v>13206.050000000001</v>
      </c>
      <c r="F6" s="15">
        <f>F10+F50</f>
        <v>12392.849999999999</v>
      </c>
      <c r="G6" s="15">
        <f t="shared" ref="G6" si="0">G10+G50</f>
        <v>12188.5</v>
      </c>
      <c r="H6" s="15">
        <f t="shared" ref="H6" si="1">H10+H50</f>
        <v>12050.266666666666</v>
      </c>
      <c r="I6" s="15"/>
      <c r="J6" s="15"/>
    </row>
    <row r="7" spans="1:10" ht="14.7" hidden="1" customHeight="1" x14ac:dyDescent="0.3">
      <c r="A7" s="12"/>
      <c r="B7" s="13"/>
      <c r="C7" s="13"/>
      <c r="D7" s="14" t="s">
        <v>7</v>
      </c>
      <c r="E7" s="16">
        <f>(E6+E8)/2</f>
        <v>12914.825000000001</v>
      </c>
      <c r="F7" s="16">
        <f>(F6+F8)/2</f>
        <v>12320.399999999998</v>
      </c>
      <c r="G7" s="16">
        <f t="shared" ref="G7" si="2">(G6+G8)/2</f>
        <v>12151.325000000001</v>
      </c>
      <c r="H7" s="16">
        <f t="shared" ref="H7" si="3">(H6+H8)/2</f>
        <v>12012.075000000001</v>
      </c>
      <c r="I7" s="16"/>
      <c r="J7" s="16"/>
    </row>
    <row r="8" spans="1:10" ht="14.7" customHeight="1" x14ac:dyDescent="0.3">
      <c r="A8" s="12"/>
      <c r="B8" s="13"/>
      <c r="C8" s="13"/>
      <c r="D8" s="14" t="s">
        <v>8</v>
      </c>
      <c r="E8" s="17">
        <f>E14+E50</f>
        <v>12623.6</v>
      </c>
      <c r="F8" s="17">
        <f>F14+F50</f>
        <v>12247.949999999999</v>
      </c>
      <c r="G8" s="17">
        <f t="shared" ref="G8" si="4">G14+G50</f>
        <v>12114.15</v>
      </c>
      <c r="H8" s="17">
        <f t="shared" ref="H8" si="5">H14+H50</f>
        <v>11973.883333333333</v>
      </c>
      <c r="I8" s="17"/>
      <c r="J8" s="17"/>
    </row>
    <row r="9" spans="1:10" ht="14.7" hidden="1" customHeight="1" x14ac:dyDescent="0.3">
      <c r="A9" s="12"/>
      <c r="B9" s="13"/>
      <c r="C9" s="13"/>
      <c r="D9" s="14" t="s">
        <v>9</v>
      </c>
      <c r="E9" s="16">
        <f>(E8+E10)/2</f>
        <v>12448.400000000001</v>
      </c>
      <c r="F9" s="16">
        <f>(F8+F10)/2</f>
        <v>12153.625</v>
      </c>
      <c r="G9" s="16">
        <f t="shared" ref="G9" si="6">(G8+G10)/2</f>
        <v>12046.55</v>
      </c>
      <c r="H9" s="16">
        <f t="shared" ref="H9" si="7">(H8+H10)/2</f>
        <v>11948.075000000001</v>
      </c>
      <c r="I9" s="16"/>
      <c r="J9" s="16"/>
    </row>
    <row r="10" spans="1:10" ht="14.7" customHeight="1" x14ac:dyDescent="0.3">
      <c r="A10" s="12"/>
      <c r="B10" s="13"/>
      <c r="C10" s="13"/>
      <c r="D10" s="14" t="s">
        <v>10</v>
      </c>
      <c r="E10" s="18">
        <f>(2*E14)-E3</f>
        <v>12273.2</v>
      </c>
      <c r="F10" s="18">
        <f>(2*F14)-F3</f>
        <v>12059.3</v>
      </c>
      <c r="G10" s="18">
        <f t="shared" ref="G10" si="8">(2*G14)-G3</f>
        <v>11978.95</v>
      </c>
      <c r="H10" s="18">
        <f t="shared" ref="H10" si="9">(2*H14)-H3</f>
        <v>11922.266666666666</v>
      </c>
      <c r="I10" s="18"/>
      <c r="J10" s="18"/>
    </row>
    <row r="11" spans="1:10" ht="14.7" hidden="1" customHeight="1" x14ac:dyDescent="0.3">
      <c r="A11" s="12"/>
      <c r="B11" s="13"/>
      <c r="C11" s="13"/>
      <c r="D11" s="14" t="s">
        <v>11</v>
      </c>
      <c r="E11" s="16">
        <f>(E10+E14)/2</f>
        <v>11981.975</v>
      </c>
      <c r="F11" s="16">
        <f>(F10+F14)/2</f>
        <v>11986.849999999999</v>
      </c>
      <c r="G11" s="16">
        <f t="shared" ref="G11" si="10">(G10+G14)/2</f>
        <v>11941.775000000001</v>
      </c>
      <c r="H11" s="16">
        <f t="shared" ref="H11" si="11">(H10+H14)/2</f>
        <v>11884.075000000001</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11936.275</v>
      </c>
      <c r="G13" s="20">
        <f t="shared" ref="G13" si="12">G14+G57/2</f>
        <v>11935.025</v>
      </c>
      <c r="H13" s="20">
        <f t="shared" ref="H13" si="13">H14+H57/2</f>
        <v>11858.266666666666</v>
      </c>
      <c r="I13" s="20"/>
      <c r="J13" s="20"/>
    </row>
    <row r="14" spans="1:10" ht="14.7" customHeight="1" x14ac:dyDescent="0.3">
      <c r="A14" s="12"/>
      <c r="B14" s="13"/>
      <c r="C14" s="13"/>
      <c r="D14" s="14" t="s">
        <v>13</v>
      </c>
      <c r="E14" s="11">
        <f>(E2+E3+E4)/3</f>
        <v>11690.75</v>
      </c>
      <c r="F14" s="11">
        <f>(F2+F3+F4)/3</f>
        <v>11914.4</v>
      </c>
      <c r="G14" s="11">
        <f t="shared" ref="G14" si="14">(G2+G3+G4)/3</f>
        <v>11904.6</v>
      </c>
      <c r="H14" s="11">
        <f t="shared" ref="H14" si="15">(H2+H3+H4)/3</f>
        <v>11845.883333333333</v>
      </c>
      <c r="I14" s="11"/>
      <c r="J14" s="11"/>
    </row>
    <row r="15" spans="1:10" ht="14.7" customHeight="1" x14ac:dyDescent="0.3">
      <c r="A15" s="12"/>
      <c r="B15" s="13"/>
      <c r="C15" s="13"/>
      <c r="D15" s="14" t="s">
        <v>14</v>
      </c>
      <c r="E15" s="21">
        <f>E14-E57/2</f>
        <v>11574.724999999999</v>
      </c>
      <c r="F15" s="21">
        <f>F14-F57/2</f>
        <v>11892.525</v>
      </c>
      <c r="G15" s="21">
        <f t="shared" ref="G15" si="16">G14-G57/2</f>
        <v>11874.175000000001</v>
      </c>
      <c r="H15" s="21">
        <f t="shared" ref="H15" si="17">H14-H57/2</f>
        <v>11833.5</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11820.075000000001</v>
      </c>
      <c r="G17" s="16">
        <f t="shared" ref="G17" si="18">(G14+G18)/2</f>
        <v>11837</v>
      </c>
      <c r="H17" s="16">
        <f t="shared" ref="H17" si="19">(H14+H18)/2</f>
        <v>11820.075000000001</v>
      </c>
      <c r="I17" s="16"/>
      <c r="J17" s="16"/>
    </row>
    <row r="18" spans="1:10" ht="14.7" customHeight="1" x14ac:dyDescent="0.3">
      <c r="A18" s="12"/>
      <c r="B18" s="13"/>
      <c r="C18" s="13"/>
      <c r="D18" s="14" t="s">
        <v>16</v>
      </c>
      <c r="E18" s="22">
        <f>2*E14-E2</f>
        <v>11340.35</v>
      </c>
      <c r="F18" s="22">
        <f>2*F14-F2</f>
        <v>11725.75</v>
      </c>
      <c r="G18" s="22">
        <f t="shared" ref="G18" si="20">2*G14-G2</f>
        <v>11769.400000000001</v>
      </c>
      <c r="H18" s="22">
        <f t="shared" ref="H18" si="21">2*H14-H2</f>
        <v>11794.266666666666</v>
      </c>
      <c r="I18" s="22"/>
      <c r="J18" s="22"/>
    </row>
    <row r="19" spans="1:10" ht="14.7" hidden="1" customHeight="1" x14ac:dyDescent="0.3">
      <c r="A19" s="12"/>
      <c r="B19" s="13"/>
      <c r="C19" s="13"/>
      <c r="D19" s="14" t="s">
        <v>17</v>
      </c>
      <c r="E19" s="16">
        <f>(E18+E20)/2</f>
        <v>11049.125</v>
      </c>
      <c r="F19" s="16">
        <f>(F18+F20)/2</f>
        <v>11653.3</v>
      </c>
      <c r="G19" s="16">
        <f t="shared" ref="G19" si="22">(G18+G20)/2</f>
        <v>11732.225000000002</v>
      </c>
      <c r="H19" s="16">
        <f t="shared" ref="H19" si="23">(H18+H20)/2</f>
        <v>11756.075000000001</v>
      </c>
      <c r="I19" s="16"/>
      <c r="J19" s="16"/>
    </row>
    <row r="20" spans="1:10" ht="14.7" customHeight="1" x14ac:dyDescent="0.3">
      <c r="A20" s="12"/>
      <c r="B20" s="13"/>
      <c r="C20" s="13"/>
      <c r="D20" s="14" t="s">
        <v>18</v>
      </c>
      <c r="E20" s="23">
        <f>E14-E50</f>
        <v>10757.9</v>
      </c>
      <c r="F20" s="23">
        <f>F14-F50</f>
        <v>11580.85</v>
      </c>
      <c r="G20" s="23">
        <f t="shared" ref="G20" si="24">G14-G50</f>
        <v>11695.050000000001</v>
      </c>
      <c r="H20" s="23">
        <f t="shared" ref="H20" si="25">H14-H50</f>
        <v>11717.883333333333</v>
      </c>
      <c r="I20" s="23"/>
      <c r="J20" s="23"/>
    </row>
    <row r="21" spans="1:10" ht="14.7" hidden="1" customHeight="1" x14ac:dyDescent="0.3">
      <c r="A21" s="12"/>
      <c r="B21" s="13"/>
      <c r="C21" s="13"/>
      <c r="D21" s="14" t="s">
        <v>19</v>
      </c>
      <c r="E21" s="16">
        <f>(E20+E22)/2</f>
        <v>10582.7</v>
      </c>
      <c r="F21" s="16">
        <f>(F20+F22)/2</f>
        <v>11486.525000000001</v>
      </c>
      <c r="G21" s="16">
        <f t="shared" ref="G21" si="26">(G20+G22)/2</f>
        <v>11627.45</v>
      </c>
      <c r="H21" s="16">
        <f t="shared" ref="H21" si="27">(H20+H22)/2</f>
        <v>11692.075000000001</v>
      </c>
      <c r="I21" s="16"/>
      <c r="J21" s="16"/>
    </row>
    <row r="22" spans="1:10" ht="14.7" customHeight="1" x14ac:dyDescent="0.3">
      <c r="A22" s="12"/>
      <c r="B22" s="13"/>
      <c r="C22" s="13"/>
      <c r="D22" s="14" t="s">
        <v>20</v>
      </c>
      <c r="E22" s="24">
        <f>E18-E50</f>
        <v>10407.5</v>
      </c>
      <c r="F22" s="24">
        <f>F18-F50</f>
        <v>11392.2</v>
      </c>
      <c r="G22" s="24">
        <f t="shared" ref="G22" si="28">G18-G50</f>
        <v>11559.850000000002</v>
      </c>
      <c r="H22" s="24">
        <f t="shared" ref="H22" si="29">H18-H50</f>
        <v>11666.266666666666</v>
      </c>
      <c r="I22" s="24"/>
      <c r="J22" s="24"/>
    </row>
    <row r="23" spans="1:10" ht="14.7" customHeight="1" x14ac:dyDescent="0.3">
      <c r="A23" s="220" t="s">
        <v>21</v>
      </c>
      <c r="B23" s="221"/>
      <c r="C23" s="221"/>
      <c r="D23" s="221"/>
      <c r="E23" s="25"/>
      <c r="F23" s="25"/>
      <c r="G23" s="25"/>
      <c r="H23" s="25"/>
      <c r="I23" s="25"/>
      <c r="J23" s="25"/>
    </row>
    <row r="24" spans="1:10" ht="14.7" customHeight="1" x14ac:dyDescent="0.3">
      <c r="A24" s="12"/>
      <c r="B24" s="13"/>
      <c r="C24" s="13"/>
      <c r="D24" s="14" t="s">
        <v>22</v>
      </c>
      <c r="E24" s="17">
        <f>(E2/E3)*E4</f>
        <v>12924.049874418228</v>
      </c>
      <c r="F24" s="17">
        <f>(F2/F3)*F4</f>
        <v>12207.066611368367</v>
      </c>
      <c r="G24" s="17">
        <f t="shared" ref="G24" si="30">(G2/G3)*G4</f>
        <v>12053.539126392088</v>
      </c>
      <c r="H24" s="17">
        <f t="shared" ref="H24" si="31">(H2/H3)*H4</f>
        <v>11999.750063724032</v>
      </c>
      <c r="I24" s="17"/>
      <c r="J24" s="17"/>
    </row>
    <row r="25" spans="1:10" ht="14.7" hidden="1" customHeight="1" x14ac:dyDescent="0.3">
      <c r="A25" s="12"/>
      <c r="B25" s="13"/>
      <c r="C25" s="13"/>
      <c r="D25" s="14" t="s">
        <v>23</v>
      </c>
      <c r="E25" s="16">
        <f>E26+1.168*(E26-E27)</f>
        <v>12735.49892</v>
      </c>
      <c r="F25" s="16">
        <f>F26+1.168*(F26-F27)</f>
        <v>12161.238759999998</v>
      </c>
      <c r="G25" s="16">
        <f t="shared" ref="G25" si="32">G26+1.168*(G26-G27)</f>
        <v>12026.309960000002</v>
      </c>
      <c r="H25" s="16">
        <f t="shared" ref="H25" si="33">H26+1.168*(H26-H27)</f>
        <v>11982.163599999998</v>
      </c>
      <c r="I25" s="16"/>
      <c r="J25" s="16"/>
    </row>
    <row r="26" spans="1:10" ht="14.7" customHeight="1" x14ac:dyDescent="0.3">
      <c r="A26" s="12"/>
      <c r="B26" s="13"/>
      <c r="C26" s="13"/>
      <c r="D26" s="14" t="s">
        <v>24</v>
      </c>
      <c r="E26" s="18">
        <f>E4+E51/2</f>
        <v>12435.8675</v>
      </c>
      <c r="F26" s="18">
        <f>F4+F51/2</f>
        <v>12054.102499999999</v>
      </c>
      <c r="G26" s="18">
        <f t="shared" ref="G26" si="34">G4+G51/2</f>
        <v>11959.002500000001</v>
      </c>
      <c r="H26" s="18">
        <f t="shared" ref="H26" si="35">H4+H51/2</f>
        <v>11941.05</v>
      </c>
      <c r="I26" s="18"/>
      <c r="J26" s="18"/>
    </row>
    <row r="27" spans="1:10" ht="14.7" customHeight="1" x14ac:dyDescent="0.3">
      <c r="A27" s="12"/>
      <c r="B27" s="13"/>
      <c r="C27" s="13"/>
      <c r="D27" s="14" t="s">
        <v>25</v>
      </c>
      <c r="E27" s="7">
        <f>E4+E51/4</f>
        <v>12179.33375</v>
      </c>
      <c r="F27" s="7">
        <f>F4+F51/4</f>
        <v>11962.376249999999</v>
      </c>
      <c r="G27" s="7">
        <f t="shared" ref="G27" si="36">G4+G51/4</f>
        <v>11901.376249999999</v>
      </c>
      <c r="H27" s="7">
        <f t="shared" ref="H27" si="37">H4+H51/4</f>
        <v>11905.85</v>
      </c>
      <c r="I27" s="7"/>
      <c r="J27" s="7"/>
    </row>
    <row r="28" spans="1:10" ht="14.7" hidden="1" customHeight="1" x14ac:dyDescent="0.3">
      <c r="A28" s="12"/>
      <c r="B28" s="13"/>
      <c r="C28" s="13"/>
      <c r="D28" s="14" t="s">
        <v>26</v>
      </c>
      <c r="E28" s="16">
        <f>E4+E51/6</f>
        <v>12093.8225</v>
      </c>
      <c r="F28" s="16">
        <f>F4+F51/6</f>
        <v>11931.800833333333</v>
      </c>
      <c r="G28" s="16">
        <f t="shared" ref="G28" si="38">G4+G51/6</f>
        <v>11882.1675</v>
      </c>
      <c r="H28" s="16">
        <f t="shared" ref="H28" si="39">H4+H51/6</f>
        <v>11894.116666666667</v>
      </c>
      <c r="I28" s="16"/>
      <c r="J28" s="16"/>
    </row>
    <row r="29" spans="1:10" ht="14.7" hidden="1" customHeight="1" x14ac:dyDescent="0.3">
      <c r="A29" s="12"/>
      <c r="B29" s="13"/>
      <c r="C29" s="13"/>
      <c r="D29" s="14" t="s">
        <v>27</v>
      </c>
      <c r="E29" s="16">
        <f>E4+E51/12</f>
        <v>12008.311249999999</v>
      </c>
      <c r="F29" s="16">
        <f>F4+F51/12</f>
        <v>11901.225416666666</v>
      </c>
      <c r="G29" s="16">
        <f t="shared" ref="G29" si="40">G4+G51/12</f>
        <v>11862.95875</v>
      </c>
      <c r="H29" s="16">
        <f t="shared" ref="H29" si="41">H4+H51/12</f>
        <v>11882.383333333333</v>
      </c>
      <c r="I29" s="16"/>
      <c r="J29" s="16"/>
    </row>
    <row r="30" spans="1:10" ht="14.7" customHeight="1" x14ac:dyDescent="0.3">
      <c r="A30" s="12"/>
      <c r="B30" s="13"/>
      <c r="C30" s="13"/>
      <c r="D30" s="14" t="s">
        <v>4</v>
      </c>
      <c r="E30" s="11">
        <f>E4</f>
        <v>11922.8</v>
      </c>
      <c r="F30" s="11">
        <f>F4</f>
        <v>11870.65</v>
      </c>
      <c r="G30" s="11">
        <f t="shared" ref="G30" si="42">G4</f>
        <v>11843.75</v>
      </c>
      <c r="H30" s="11">
        <f t="shared" ref="H30" si="43">H4</f>
        <v>11870.65</v>
      </c>
      <c r="I30" s="11"/>
      <c r="J30" s="11"/>
    </row>
    <row r="31" spans="1:10" ht="14.7" hidden="1" customHeight="1" x14ac:dyDescent="0.3">
      <c r="A31" s="12"/>
      <c r="B31" s="13"/>
      <c r="C31" s="13"/>
      <c r="D31" s="14" t="s">
        <v>28</v>
      </c>
      <c r="E31" s="16">
        <f>E4-E51/12</f>
        <v>11837.28875</v>
      </c>
      <c r="F31" s="16">
        <f>F4-F51/12</f>
        <v>11840.074583333333</v>
      </c>
      <c r="G31" s="16">
        <f t="shared" ref="G31" si="44">G4-G51/12</f>
        <v>11824.54125</v>
      </c>
      <c r="H31" s="16">
        <f t="shared" ref="H31" si="45">H4-H51/12</f>
        <v>11858.916666666666</v>
      </c>
      <c r="I31" s="16"/>
      <c r="J31" s="16"/>
    </row>
    <row r="32" spans="1:10" ht="14.7" hidden="1" customHeight="1" x14ac:dyDescent="0.3">
      <c r="A32" s="12"/>
      <c r="B32" s="13"/>
      <c r="C32" s="13"/>
      <c r="D32" s="14" t="s">
        <v>29</v>
      </c>
      <c r="E32" s="16">
        <f>E4-E51/6</f>
        <v>11751.777499999998</v>
      </c>
      <c r="F32" s="16">
        <f>F4-F51/6</f>
        <v>11809.499166666666</v>
      </c>
      <c r="G32" s="16">
        <f t="shared" ref="G32" si="46">G4-G51/6</f>
        <v>11805.3325</v>
      </c>
      <c r="H32" s="16">
        <f t="shared" ref="H32" si="47">H4-H51/6</f>
        <v>11847.183333333332</v>
      </c>
      <c r="I32" s="16"/>
      <c r="J32" s="16"/>
    </row>
    <row r="33" spans="1:13" ht="14.7" customHeight="1" x14ac:dyDescent="0.3">
      <c r="A33" s="12"/>
      <c r="B33" s="13"/>
      <c r="C33" s="13"/>
      <c r="D33" s="14" t="s">
        <v>30</v>
      </c>
      <c r="E33" s="10">
        <f>E4-E51/4</f>
        <v>11666.266249999999</v>
      </c>
      <c r="F33" s="10">
        <f>F4-F51/4</f>
        <v>11778.92375</v>
      </c>
      <c r="G33" s="10">
        <f t="shared" ref="G33" si="48">G4-G51/4</f>
        <v>11786.123750000001</v>
      </c>
      <c r="H33" s="10">
        <f t="shared" ref="H33" si="49">H4-H51/4</f>
        <v>11835.449999999999</v>
      </c>
      <c r="I33" s="10"/>
      <c r="J33" s="10"/>
    </row>
    <row r="34" spans="1:13" ht="14.7" customHeight="1" x14ac:dyDescent="0.3">
      <c r="A34" s="12"/>
      <c r="B34" s="13"/>
      <c r="C34" s="13"/>
      <c r="D34" s="14" t="s">
        <v>31</v>
      </c>
      <c r="E34" s="22">
        <f>E4-E51/2</f>
        <v>11409.732499999998</v>
      </c>
      <c r="F34" s="22">
        <f>F4-F51/2</f>
        <v>11687.1975</v>
      </c>
      <c r="G34" s="22">
        <f t="shared" ref="G34" si="50">G4-G51/2</f>
        <v>11728.497499999999</v>
      </c>
      <c r="H34" s="22">
        <f t="shared" ref="H34" si="51">H4-H51/2</f>
        <v>11800.25</v>
      </c>
      <c r="I34" s="22"/>
      <c r="J34" s="22"/>
      <c r="M34" s="96"/>
    </row>
    <row r="35" spans="1:13" ht="14.7" hidden="1" customHeight="1" x14ac:dyDescent="0.3">
      <c r="A35" s="12"/>
      <c r="B35" s="13"/>
      <c r="C35" s="13"/>
      <c r="D35" s="14" t="s">
        <v>32</v>
      </c>
      <c r="E35" s="16">
        <f>E34-1.168*(E33-E34)</f>
        <v>11110.101079999999</v>
      </c>
      <c r="F35" s="16">
        <f>F34-1.168*(F33-F34)</f>
        <v>11580.061240000001</v>
      </c>
      <c r="G35" s="16">
        <f t="shared" ref="G35" si="52">G34-1.168*(G33-G34)</f>
        <v>11661.190039999998</v>
      </c>
      <c r="H35" s="16">
        <f t="shared" ref="H35" si="53">H34-1.168*(H33-H34)</f>
        <v>11759.136400000001</v>
      </c>
      <c r="I35" s="16"/>
      <c r="J35" s="16"/>
    </row>
    <row r="36" spans="1:13" ht="14.7" customHeight="1" x14ac:dyDescent="0.3">
      <c r="A36" s="12"/>
      <c r="B36" s="13"/>
      <c r="C36" s="13"/>
      <c r="D36" s="14" t="s">
        <v>33</v>
      </c>
      <c r="E36" s="23">
        <f>E4-(E24-E4)</f>
        <v>10921.550125581771</v>
      </c>
      <c r="F36" s="23">
        <f>F4-(F24-F4)</f>
        <v>11534.233388631632</v>
      </c>
      <c r="G36" s="23">
        <f t="shared" ref="G36" si="54">G4-(G24-G4)</f>
        <v>11633.960873607912</v>
      </c>
      <c r="H36" s="23">
        <f t="shared" ref="H36" si="55">H4-(H24-H4)</f>
        <v>11741.549936275967</v>
      </c>
      <c r="I36" s="23"/>
      <c r="J36" s="23"/>
      <c r="M36" s="96"/>
    </row>
    <row r="37" spans="1:13" ht="14.7" customHeight="1" x14ac:dyDescent="0.3">
      <c r="A37" s="220" t="s">
        <v>34</v>
      </c>
      <c r="B37" s="221"/>
      <c r="C37" s="221"/>
      <c r="D37" s="221"/>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14"/>
      <c r="L39" s="210"/>
      <c r="M39" s="173"/>
    </row>
    <row r="40" spans="1:13" ht="14.7" customHeight="1" x14ac:dyDescent="0.3">
      <c r="A40" s="12"/>
      <c r="B40" s="19"/>
      <c r="C40" s="13"/>
      <c r="D40" s="14" t="s">
        <v>38</v>
      </c>
      <c r="E40" s="18"/>
      <c r="F40" s="18"/>
      <c r="G40" s="18"/>
      <c r="H40" s="18"/>
      <c r="I40" s="18"/>
      <c r="J40" s="78"/>
      <c r="K40" s="214"/>
      <c r="L40" s="210"/>
    </row>
    <row r="41" spans="1:13" ht="14.7" customHeight="1" x14ac:dyDescent="0.3">
      <c r="A41" s="12"/>
      <c r="B41" s="13"/>
      <c r="C41" s="13"/>
      <c r="D41" s="14" t="s">
        <v>39</v>
      </c>
      <c r="E41" s="7"/>
      <c r="F41" s="7"/>
      <c r="G41" s="7">
        <v>11922.1592</v>
      </c>
      <c r="H41" s="7">
        <v>11936.275</v>
      </c>
      <c r="I41" s="7"/>
      <c r="J41" s="80"/>
      <c r="K41" s="214"/>
      <c r="L41" s="210"/>
    </row>
    <row r="42" spans="1:13" ht="14.7" customHeight="1" x14ac:dyDescent="0.3">
      <c r="A42" s="12"/>
      <c r="B42" s="13"/>
      <c r="C42" s="13"/>
      <c r="D42" s="138" t="s">
        <v>64</v>
      </c>
      <c r="E42" s="20"/>
      <c r="F42" s="20"/>
      <c r="G42" s="20">
        <v>11887.0316</v>
      </c>
      <c r="H42" s="20">
        <v>11896.9161</v>
      </c>
      <c r="I42" s="20">
        <v>0.38</v>
      </c>
      <c r="J42" s="20"/>
      <c r="M42" s="91"/>
    </row>
    <row r="43" spans="1:13" ht="14.7" customHeight="1" x14ac:dyDescent="0.3">
      <c r="A43" s="12"/>
      <c r="B43" s="13"/>
      <c r="C43" s="13"/>
      <c r="D43" s="14" t="s">
        <v>4</v>
      </c>
      <c r="E43" s="11">
        <f>E4</f>
        <v>11922.8</v>
      </c>
      <c r="F43" s="11">
        <f>F4</f>
        <v>11870.65</v>
      </c>
      <c r="G43" s="11">
        <f t="shared" ref="G43" si="56">G4</f>
        <v>11843.75</v>
      </c>
      <c r="H43" s="11">
        <f t="shared" ref="H43" si="57">H4</f>
        <v>11870.65</v>
      </c>
      <c r="I43" s="11"/>
      <c r="J43" s="11"/>
    </row>
    <row r="44" spans="1:13" ht="14.7" customHeight="1" x14ac:dyDescent="0.3">
      <c r="A44" s="12"/>
      <c r="B44" s="13"/>
      <c r="C44" s="13"/>
      <c r="D44" s="14" t="s">
        <v>40</v>
      </c>
      <c r="E44" s="21"/>
      <c r="F44" s="21"/>
      <c r="G44" s="21"/>
      <c r="H44" s="21">
        <v>11770.0839</v>
      </c>
      <c r="I44" s="21">
        <v>0.38</v>
      </c>
      <c r="J44" s="21"/>
      <c r="K44" s="218"/>
    </row>
    <row r="45" spans="1:13" ht="14.7" customHeight="1" x14ac:dyDescent="0.3">
      <c r="A45" s="12"/>
      <c r="B45" s="13"/>
      <c r="C45" s="13"/>
      <c r="D45" s="14" t="s">
        <v>41</v>
      </c>
      <c r="E45" s="10"/>
      <c r="F45" s="10"/>
      <c r="G45" s="10"/>
      <c r="H45" s="10">
        <v>11730.725</v>
      </c>
      <c r="I45" s="10">
        <v>0.5</v>
      </c>
      <c r="J45" s="10"/>
      <c r="K45" s="219"/>
      <c r="M45" s="91"/>
    </row>
    <row r="46" spans="1:13" ht="14.7" customHeight="1" x14ac:dyDescent="0.3">
      <c r="A46" s="12"/>
      <c r="B46" s="13"/>
      <c r="C46" s="13"/>
      <c r="D46" s="14" t="s">
        <v>42</v>
      </c>
      <c r="E46" s="22"/>
      <c r="F46" s="22"/>
      <c r="G46" s="87"/>
      <c r="H46" s="22">
        <v>11705.396500000001</v>
      </c>
      <c r="I46" s="87">
        <v>0.78</v>
      </c>
      <c r="J46" s="87" t="s">
        <v>74</v>
      </c>
      <c r="K46" s="214"/>
      <c r="L46" s="174"/>
      <c r="M46" s="91"/>
    </row>
    <row r="47" spans="1:13" ht="14.7" customHeight="1" x14ac:dyDescent="0.3">
      <c r="A47" s="12"/>
      <c r="B47" s="13"/>
      <c r="C47" s="13"/>
      <c r="D47" s="14" t="s">
        <v>43</v>
      </c>
      <c r="E47" s="23"/>
      <c r="F47" s="23"/>
      <c r="G47" s="211"/>
      <c r="H47" s="211">
        <v>11691.366100000001</v>
      </c>
      <c r="I47" s="211">
        <v>0.61</v>
      </c>
      <c r="J47" s="211"/>
      <c r="K47" s="214"/>
      <c r="L47" s="174"/>
    </row>
    <row r="48" spans="1:13" ht="14.7" customHeight="1" x14ac:dyDescent="0.3">
      <c r="A48" s="12"/>
      <c r="B48" s="13"/>
      <c r="C48" s="13"/>
      <c r="D48" s="14" t="s">
        <v>44</v>
      </c>
      <c r="E48" s="24"/>
      <c r="F48" s="24"/>
      <c r="G48" s="24"/>
      <c r="H48" s="24">
        <v>11614.5</v>
      </c>
      <c r="I48" s="24">
        <v>1</v>
      </c>
      <c r="J48" s="24" t="s">
        <v>74</v>
      </c>
    </row>
    <row r="49" spans="1:10" ht="14.7" customHeight="1" x14ac:dyDescent="0.3">
      <c r="A49" s="220" t="s">
        <v>45</v>
      </c>
      <c r="B49" s="221"/>
      <c r="C49" s="221"/>
      <c r="D49" s="221"/>
      <c r="E49" s="25"/>
      <c r="F49" s="25"/>
      <c r="G49" s="25"/>
      <c r="H49" s="25"/>
      <c r="I49" s="25"/>
      <c r="J49" s="25"/>
    </row>
    <row r="50" spans="1:10" ht="14.7" customHeight="1" x14ac:dyDescent="0.3">
      <c r="A50" s="12"/>
      <c r="B50" s="13"/>
      <c r="C50" s="13"/>
      <c r="D50" s="14" t="s">
        <v>46</v>
      </c>
      <c r="E50" s="16">
        <f>ABS(E2-E3)</f>
        <v>932.85000000000036</v>
      </c>
      <c r="F50" s="16">
        <f>ABS(F2-F3)</f>
        <v>333.54999999999927</v>
      </c>
      <c r="G50" s="16">
        <f t="shared" ref="G50" si="58">ABS(G2-G3)</f>
        <v>209.54999999999927</v>
      </c>
      <c r="H50" s="16">
        <f t="shared" ref="H50" si="59">ABS(H2-H3)</f>
        <v>128</v>
      </c>
      <c r="I50" s="16"/>
      <c r="J50" s="16"/>
    </row>
    <row r="51" spans="1:10" ht="14.7" customHeight="1" x14ac:dyDescent="0.3">
      <c r="A51" s="12"/>
      <c r="B51" s="13"/>
      <c r="C51" s="13"/>
      <c r="D51" s="14" t="s">
        <v>47</v>
      </c>
      <c r="E51" s="16">
        <f>E50*1.1</f>
        <v>1026.1350000000004</v>
      </c>
      <c r="F51" s="16">
        <f>F50*1.1</f>
        <v>366.90499999999923</v>
      </c>
      <c r="G51" s="16">
        <f t="shared" ref="G51" si="60">G50*1.1</f>
        <v>230.50499999999923</v>
      </c>
      <c r="H51" s="16">
        <f t="shared" ref="H51" si="61">H50*1.1</f>
        <v>140.80000000000001</v>
      </c>
      <c r="I51" s="16"/>
      <c r="J51" s="16"/>
    </row>
    <row r="52" spans="1:10" ht="14.7" customHeight="1" x14ac:dyDescent="0.3">
      <c r="A52" s="12"/>
      <c r="B52" s="13"/>
      <c r="C52" s="13"/>
      <c r="D52" s="14" t="s">
        <v>48</v>
      </c>
      <c r="E52" s="16">
        <f>(E2+E3)</f>
        <v>23149.449999999997</v>
      </c>
      <c r="F52" s="16">
        <f>(F2+F3)</f>
        <v>23872.55</v>
      </c>
      <c r="G52" s="16">
        <f t="shared" ref="G52" si="62">(G2+G3)</f>
        <v>23870.05</v>
      </c>
      <c r="H52" s="16">
        <f t="shared" ref="H52" si="63">(H2+H3)</f>
        <v>23667</v>
      </c>
      <c r="I52" s="16"/>
      <c r="J52" s="16"/>
    </row>
    <row r="53" spans="1:10" ht="14.7" customHeight="1" x14ac:dyDescent="0.3">
      <c r="A53" s="12"/>
      <c r="B53" s="13"/>
      <c r="C53" s="13"/>
      <c r="D53" s="14" t="s">
        <v>49</v>
      </c>
      <c r="E53" s="16">
        <f>(E2+E3)/2</f>
        <v>11574.724999999999</v>
      </c>
      <c r="F53" s="16">
        <f>(F2+F3)/2</f>
        <v>11936.275</v>
      </c>
      <c r="G53" s="16">
        <f t="shared" ref="G53" si="64">(G2+G3)/2</f>
        <v>11935.025</v>
      </c>
      <c r="H53" s="16">
        <f t="shared" ref="H53" si="65">(H2+H3)/2</f>
        <v>11833.5</v>
      </c>
      <c r="I53" s="16"/>
      <c r="J53" s="16"/>
    </row>
    <row r="54" spans="1:10" ht="14.7" customHeight="1" x14ac:dyDescent="0.3">
      <c r="A54" s="12"/>
      <c r="B54" s="13"/>
      <c r="C54" s="13"/>
      <c r="D54" s="14" t="s">
        <v>12</v>
      </c>
      <c r="E54" s="16">
        <f>E55-E56+E55</f>
        <v>11806.775000000001</v>
      </c>
      <c r="F54" s="16">
        <f>F55-F56+F55</f>
        <v>11892.525</v>
      </c>
      <c r="G54" s="16">
        <f t="shared" ref="G54" si="66">G55-G56+G55</f>
        <v>11874.175000000001</v>
      </c>
      <c r="H54" s="16">
        <f t="shared" ref="H54" si="67">H55-H56+H55</f>
        <v>11858.266666666666</v>
      </c>
      <c r="I54" s="16"/>
      <c r="J54" s="16"/>
    </row>
    <row r="55" spans="1:10" ht="14.7" customHeight="1" x14ac:dyDescent="0.3">
      <c r="A55" s="12"/>
      <c r="B55" s="13"/>
      <c r="C55" s="13"/>
      <c r="D55" s="14" t="s">
        <v>50</v>
      </c>
      <c r="E55" s="16">
        <f>(E2+E3+E4)/3</f>
        <v>11690.75</v>
      </c>
      <c r="F55" s="16">
        <f>(F2+F3+F4)/3</f>
        <v>11914.4</v>
      </c>
      <c r="G55" s="16">
        <f t="shared" ref="G55" si="68">(G2+G3+G4)/3</f>
        <v>11904.6</v>
      </c>
      <c r="H55" s="16">
        <f t="shared" ref="H55" si="69">(H2+H3+H4)/3</f>
        <v>11845.883333333333</v>
      </c>
      <c r="I55" s="16"/>
      <c r="J55" s="16"/>
    </row>
    <row r="56" spans="1:10" ht="14.7" customHeight="1" x14ac:dyDescent="0.3">
      <c r="A56" s="12"/>
      <c r="B56" s="13"/>
      <c r="C56" s="13"/>
      <c r="D56" s="14" t="s">
        <v>14</v>
      </c>
      <c r="E56" s="16">
        <f>E53</f>
        <v>11574.724999999999</v>
      </c>
      <c r="F56" s="16">
        <f>F53</f>
        <v>11936.275</v>
      </c>
      <c r="G56" s="16">
        <f t="shared" ref="G56" si="70">G53</f>
        <v>11935.025</v>
      </c>
      <c r="H56" s="16">
        <f t="shared" ref="H56" si="71">H53</f>
        <v>11833.5</v>
      </c>
      <c r="I56" s="16"/>
      <c r="J56" s="16"/>
    </row>
    <row r="57" spans="1:10" ht="14.7" customHeight="1" x14ac:dyDescent="0.3">
      <c r="A57" s="12"/>
      <c r="B57" s="13"/>
      <c r="C57" s="13"/>
      <c r="D57" s="14" t="s">
        <v>51</v>
      </c>
      <c r="E57" s="31">
        <f>(E54-E56)</f>
        <v>232.05000000000291</v>
      </c>
      <c r="F57" s="31">
        <f>ABS(F54-F56)</f>
        <v>43.75</v>
      </c>
      <c r="G57" s="31">
        <f t="shared" ref="G57" si="72">ABS(G54-G56)</f>
        <v>60.849999999998545</v>
      </c>
      <c r="H57" s="31">
        <f t="shared" ref="H57" si="73">ABS(H54-H56)</f>
        <v>24.766666666666424</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D18" sqref="D18"/>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208"/>
      <c r="M12" s="98"/>
      <c r="N12" s="208"/>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71">
        <f>VALUE(23.6/100*(D6-D9)+D9)</f>
        <v>10810.3274</v>
      </c>
      <c r="E16" s="123"/>
      <c r="F16" s="171">
        <f>VALUE(23.6/100*(F6-F9)+F9)</f>
        <v>10595.6816</v>
      </c>
      <c r="G16" s="123"/>
      <c r="H16" s="123">
        <f>VALUE(23.6/100*(H6-H9)+H9)</f>
        <v>11419.0578</v>
      </c>
      <c r="I16" s="124"/>
      <c r="J16" s="123">
        <f>VALUE(23.6/100*(J6-J9)+J9)</f>
        <v>11700.3562</v>
      </c>
      <c r="K16" s="123"/>
      <c r="L16" s="123">
        <f>VALUE(23.6/100*(L6-L9)+L9)</f>
        <v>0</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72">
        <f>VALUE(38.2/100*(D6-D9)+D9)</f>
        <v>10048.8863</v>
      </c>
      <c r="E17" s="125"/>
      <c r="F17" s="172">
        <f>VALUE(38.2/100*(F6-F9)+F9)</f>
        <v>9875.2592000000004</v>
      </c>
      <c r="G17" s="125"/>
      <c r="H17" s="125">
        <f>38.2/100*(H6-H9)+H9</f>
        <v>11148.7461</v>
      </c>
      <c r="I17" s="126"/>
      <c r="J17" s="125">
        <f>VALUE(38.2/100*(J6-J9)+J9)</f>
        <v>11587.2719</v>
      </c>
      <c r="K17" s="125"/>
      <c r="L17" s="172">
        <f>VALUE(38.2/100*(L6-L9)+L9)</f>
        <v>0</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71">
        <f>VALUE(50/100*(F6-F9)+F9)</f>
        <v>9293</v>
      </c>
      <c r="G18" s="123"/>
      <c r="H18" s="123">
        <f>VALUE(50/100*(H6-H9)+H9)</f>
        <v>10930.275</v>
      </c>
      <c r="I18" s="124"/>
      <c r="J18" s="123">
        <f>VALUE(50/100*(J6-J9)+J9)</f>
        <v>11495.875</v>
      </c>
      <c r="K18" s="123"/>
      <c r="L18" s="171">
        <f>VALUE(50/100*(L6-L9)+L9)</f>
        <v>0</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0</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0</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0</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0</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0</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0</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0</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0</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69">
        <f>VALUE(H12-100/100*(H6-H9))</f>
        <v>12960.050000000001</v>
      </c>
      <c r="I29" s="132"/>
      <c r="J29" s="131">
        <f>VALUE(J12-100/100*(J6-J9))</f>
        <v>12457.5</v>
      </c>
      <c r="K29" s="131"/>
      <c r="L29" s="131">
        <f>VALUE(L12-100/100*(L6-L9))</f>
        <v>0</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70">
        <f>VALUE(H12-123.6/100*(H6-H9))</f>
        <v>13396.992200000001</v>
      </c>
      <c r="I30" s="137"/>
      <c r="J30" s="136">
        <f>VALUE(J12-123.6/100*(J6-J9))</f>
        <v>12640.293799999999</v>
      </c>
      <c r="K30" s="136"/>
      <c r="L30" s="136">
        <f>VALUE(L12-123.6/100*(L6-L9))</f>
        <v>0</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0</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0</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0</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0</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0</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0</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69">
        <f>VALUE(J12-238.2/100*(J6-J9))</f>
        <v>13527.928099999999</v>
      </c>
      <c r="K37" s="131"/>
      <c r="L37" s="131">
        <f>VALUE(L12-238.2/100*(L6-L9))</f>
        <v>0</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0</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0</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0</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0</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0</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0</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0</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0</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0</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0</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0</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0</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0</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L12" sqref="L12"/>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7"/>
  </cols>
  <sheetData>
    <row r="1" spans="1:24" ht="14.7" customHeight="1" x14ac:dyDescent="0.3">
      <c r="A1" s="175"/>
      <c r="B1" s="176"/>
      <c r="C1" s="175"/>
      <c r="D1" s="176"/>
      <c r="E1" s="175"/>
      <c r="F1" s="176"/>
      <c r="G1" s="176"/>
      <c r="H1" s="176"/>
      <c r="I1" s="175"/>
      <c r="J1" s="176"/>
      <c r="K1" s="175"/>
      <c r="L1" s="176"/>
      <c r="M1" s="176"/>
      <c r="N1" s="176"/>
      <c r="O1" s="175"/>
      <c r="P1" s="176"/>
      <c r="Q1" s="175"/>
      <c r="R1" s="176"/>
      <c r="S1" s="176"/>
      <c r="T1" s="176"/>
      <c r="U1" s="175"/>
      <c r="V1" s="176"/>
      <c r="W1" s="175"/>
      <c r="X1" s="176"/>
    </row>
    <row r="2" spans="1:24" ht="23.7" customHeight="1" x14ac:dyDescent="0.4">
      <c r="A2" s="178" t="s">
        <v>63</v>
      </c>
      <c r="B2" s="179"/>
      <c r="C2" s="179"/>
      <c r="D2" s="179"/>
      <c r="E2" s="179"/>
      <c r="F2" s="179"/>
      <c r="G2" s="179"/>
      <c r="H2" s="179"/>
      <c r="I2" s="179"/>
      <c r="J2" s="179"/>
      <c r="K2" s="179"/>
      <c r="L2" s="179"/>
      <c r="M2" s="179"/>
      <c r="N2" s="179"/>
      <c r="O2" s="179"/>
      <c r="P2" s="179"/>
      <c r="Q2" s="179"/>
      <c r="R2" s="179"/>
      <c r="S2" s="179"/>
      <c r="T2" s="179"/>
      <c r="U2" s="179"/>
      <c r="V2" s="179"/>
      <c r="W2" s="179"/>
      <c r="X2" s="179"/>
    </row>
    <row r="3" spans="1:24" ht="14.7" customHeight="1" x14ac:dyDescent="0.3">
      <c r="A3" s="175"/>
      <c r="B3" s="176"/>
      <c r="C3" s="175"/>
      <c r="D3" s="176"/>
      <c r="E3" s="175"/>
      <c r="F3" s="176"/>
      <c r="G3" s="176"/>
      <c r="H3" s="176"/>
      <c r="I3" s="175"/>
      <c r="J3" s="176"/>
      <c r="K3" s="175"/>
      <c r="L3" s="176"/>
      <c r="M3" s="176"/>
      <c r="N3" s="176"/>
      <c r="O3" s="175"/>
      <c r="P3" s="176"/>
      <c r="Q3" s="175"/>
      <c r="R3" s="176"/>
      <c r="S3" s="176"/>
      <c r="T3" s="176"/>
      <c r="U3" s="175"/>
      <c r="V3" s="176"/>
      <c r="W3" s="175"/>
      <c r="X3" s="176"/>
    </row>
    <row r="4" spans="1:24" ht="14.7" customHeight="1" x14ac:dyDescent="0.3">
      <c r="A4" s="175"/>
      <c r="B4" s="180" t="s">
        <v>52</v>
      </c>
      <c r="C4" s="110"/>
      <c r="D4" s="181" t="s">
        <v>53</v>
      </c>
      <c r="E4" s="110"/>
      <c r="F4" s="182" t="s">
        <v>54</v>
      </c>
      <c r="G4" s="182"/>
      <c r="H4" s="180" t="s">
        <v>52</v>
      </c>
      <c r="I4" s="110"/>
      <c r="J4" s="181" t="s">
        <v>53</v>
      </c>
      <c r="K4" s="110"/>
      <c r="L4" s="182" t="s">
        <v>54</v>
      </c>
      <c r="M4" s="182"/>
      <c r="N4" s="180" t="s">
        <v>52</v>
      </c>
      <c r="O4" s="110"/>
      <c r="P4" s="181" t="s">
        <v>53</v>
      </c>
      <c r="Q4" s="110"/>
      <c r="R4" s="182" t="s">
        <v>54</v>
      </c>
      <c r="S4" s="182"/>
      <c r="T4" s="180" t="s">
        <v>52</v>
      </c>
      <c r="U4" s="110"/>
      <c r="V4" s="181" t="s">
        <v>53</v>
      </c>
      <c r="W4" s="110"/>
      <c r="X4" s="182" t="s">
        <v>54</v>
      </c>
    </row>
    <row r="5" spans="1:24" ht="15" customHeight="1" thickBot="1" x14ac:dyDescent="0.35">
      <c r="A5" s="175"/>
      <c r="B5" s="176"/>
      <c r="C5" s="175"/>
      <c r="D5" s="176"/>
      <c r="E5" s="175"/>
      <c r="F5" s="176"/>
      <c r="G5" s="176"/>
      <c r="H5" s="176"/>
      <c r="I5" s="175"/>
      <c r="J5" s="176"/>
      <c r="K5" s="175"/>
      <c r="L5" s="176"/>
      <c r="M5" s="176"/>
      <c r="N5" s="176"/>
      <c r="O5" s="175"/>
      <c r="P5" s="176"/>
      <c r="Q5" s="175"/>
      <c r="R5" s="176"/>
      <c r="S5" s="176"/>
      <c r="T5" s="176"/>
      <c r="U5" s="175"/>
      <c r="V5" s="176"/>
      <c r="W5" s="175"/>
      <c r="X5" s="176"/>
    </row>
    <row r="6" spans="1:24" ht="15" customHeight="1" thickBot="1" x14ac:dyDescent="0.35">
      <c r="A6" s="183" t="s">
        <v>55</v>
      </c>
      <c r="B6" s="184">
        <v>12041.15</v>
      </c>
      <c r="C6" s="112"/>
      <c r="D6" s="185">
        <v>11829.45</v>
      </c>
      <c r="E6" s="113"/>
      <c r="F6" s="186">
        <v>12039.25</v>
      </c>
      <c r="G6" s="111"/>
      <c r="H6" s="184">
        <v>11873</v>
      </c>
      <c r="I6" s="112"/>
      <c r="J6" s="185">
        <v>11614.5</v>
      </c>
      <c r="K6" s="113"/>
      <c r="L6" s="186">
        <v>11829.45</v>
      </c>
      <c r="M6" s="111"/>
      <c r="N6" s="184">
        <v>12103.05</v>
      </c>
      <c r="O6" s="112"/>
      <c r="P6" s="184">
        <v>12070.85</v>
      </c>
      <c r="Q6" s="113"/>
      <c r="R6" s="186">
        <v>12103.05</v>
      </c>
      <c r="S6" s="111"/>
      <c r="T6" s="184">
        <v>11614.5</v>
      </c>
      <c r="U6" s="112"/>
      <c r="V6" s="184"/>
      <c r="W6" s="113"/>
      <c r="X6" s="186"/>
    </row>
    <row r="7" spans="1:24" ht="14.7" customHeight="1" x14ac:dyDescent="0.3">
      <c r="A7" s="175"/>
      <c r="B7" s="187"/>
      <c r="C7" s="175"/>
      <c r="D7" s="188"/>
      <c r="E7" s="175"/>
      <c r="F7" s="189"/>
      <c r="G7" s="176"/>
      <c r="H7" s="187"/>
      <c r="I7" s="175"/>
      <c r="J7" s="188"/>
      <c r="K7" s="175"/>
      <c r="L7" s="189"/>
      <c r="M7" s="176"/>
      <c r="N7" s="187"/>
      <c r="O7" s="175"/>
      <c r="P7" s="188"/>
      <c r="Q7" s="175"/>
      <c r="R7" s="189"/>
      <c r="S7" s="176"/>
      <c r="T7" s="187"/>
      <c r="U7" s="175"/>
      <c r="V7" s="188"/>
      <c r="W7" s="175"/>
      <c r="X7" s="189"/>
    </row>
    <row r="8" spans="1:24" ht="15" customHeight="1" thickBot="1" x14ac:dyDescent="0.35">
      <c r="A8" s="175"/>
      <c r="B8" s="190"/>
      <c r="C8" s="175"/>
      <c r="D8" s="191"/>
      <c r="E8" s="175"/>
      <c r="F8" s="192"/>
      <c r="G8" s="176"/>
      <c r="H8" s="190"/>
      <c r="I8" s="175"/>
      <c r="J8" s="191"/>
      <c r="K8" s="175"/>
      <c r="L8" s="192"/>
      <c r="M8" s="176"/>
      <c r="N8" s="190"/>
      <c r="O8" s="175"/>
      <c r="P8" s="191"/>
      <c r="Q8" s="175"/>
      <c r="R8" s="192"/>
      <c r="S8" s="176"/>
      <c r="T8" s="190"/>
      <c r="U8" s="175"/>
      <c r="V8" s="191"/>
      <c r="W8" s="175"/>
      <c r="X8" s="192"/>
    </row>
    <row r="9" spans="1:24" ht="15" customHeight="1" thickBot="1" x14ac:dyDescent="0.35">
      <c r="A9" s="183" t="s">
        <v>56</v>
      </c>
      <c r="B9" s="184">
        <v>11614.5</v>
      </c>
      <c r="C9" s="112"/>
      <c r="D9" s="185">
        <v>11956</v>
      </c>
      <c r="E9" s="113"/>
      <c r="F9" s="186">
        <v>11829.45</v>
      </c>
      <c r="G9" s="111"/>
      <c r="H9" s="184">
        <v>12103.05</v>
      </c>
      <c r="I9" s="112"/>
      <c r="J9" s="185">
        <v>12039.25</v>
      </c>
      <c r="K9" s="113"/>
      <c r="L9" s="186">
        <v>11956</v>
      </c>
      <c r="M9" s="111"/>
      <c r="N9" s="184">
        <v>12018.6</v>
      </c>
      <c r="O9" s="112"/>
      <c r="P9" s="185">
        <v>11769.5</v>
      </c>
      <c r="Q9" s="113"/>
      <c r="R9" s="185">
        <v>11769.5</v>
      </c>
      <c r="S9" s="111"/>
      <c r="T9" s="184">
        <v>12039.25</v>
      </c>
      <c r="U9" s="112"/>
      <c r="V9" s="185"/>
      <c r="W9" s="113"/>
      <c r="X9" s="185"/>
    </row>
    <row r="10" spans="1:24" ht="14.7" customHeight="1" x14ac:dyDescent="0.3">
      <c r="A10" s="175"/>
      <c r="B10" s="187"/>
      <c r="C10" s="175"/>
      <c r="D10" s="188"/>
      <c r="E10" s="175"/>
      <c r="F10" s="189"/>
      <c r="G10" s="176"/>
      <c r="H10" s="187"/>
      <c r="I10" s="175"/>
      <c r="J10" s="188"/>
      <c r="K10" s="175"/>
      <c r="L10" s="189"/>
      <c r="M10" s="176"/>
      <c r="N10" s="187"/>
      <c r="O10" s="175"/>
      <c r="P10" s="188"/>
      <c r="Q10" s="175"/>
      <c r="R10" s="189"/>
      <c r="S10" s="176"/>
      <c r="T10" s="187"/>
      <c r="U10" s="175"/>
      <c r="V10" s="188"/>
      <c r="W10" s="175"/>
      <c r="X10" s="189"/>
    </row>
    <row r="11" spans="1:24" ht="15" customHeight="1" thickBot="1" x14ac:dyDescent="0.35">
      <c r="A11" s="175"/>
      <c r="B11" s="190"/>
      <c r="C11" s="175"/>
      <c r="D11" s="191"/>
      <c r="E11" s="175"/>
      <c r="F11" s="192"/>
      <c r="G11" s="176"/>
      <c r="H11" s="190"/>
      <c r="I11" s="175"/>
      <c r="J11" s="191"/>
      <c r="K11" s="175"/>
      <c r="L11" s="192"/>
      <c r="M11" s="176"/>
      <c r="N11" s="190"/>
      <c r="O11" s="175"/>
      <c r="P11" s="191"/>
      <c r="Q11" s="175"/>
      <c r="R11" s="192"/>
      <c r="S11" s="176"/>
      <c r="T11" s="190"/>
      <c r="U11" s="175"/>
      <c r="V11" s="191"/>
      <c r="W11" s="175"/>
      <c r="X11" s="192"/>
    </row>
    <row r="12" spans="1:24" ht="15" customHeight="1" thickBot="1" x14ac:dyDescent="0.35">
      <c r="A12" s="183" t="s">
        <v>57</v>
      </c>
      <c r="B12" s="184">
        <v>12103.05</v>
      </c>
      <c r="C12" s="112"/>
      <c r="D12" s="185">
        <v>11873</v>
      </c>
      <c r="E12" s="113"/>
      <c r="F12" s="186"/>
      <c r="G12" s="111"/>
      <c r="H12" s="184"/>
      <c r="I12" s="112"/>
      <c r="J12" s="185">
        <v>11829.45</v>
      </c>
      <c r="K12" s="113"/>
      <c r="L12" s="186">
        <v>11873</v>
      </c>
      <c r="M12" s="111"/>
      <c r="N12" s="184">
        <v>12070.85</v>
      </c>
      <c r="O12" s="112"/>
      <c r="P12" s="185"/>
      <c r="Q12" s="113"/>
      <c r="R12" s="186">
        <v>11897.5</v>
      </c>
      <c r="S12" s="111"/>
      <c r="T12" s="184"/>
      <c r="U12" s="112"/>
      <c r="V12" s="185"/>
      <c r="W12" s="113"/>
      <c r="X12" s="186"/>
    </row>
    <row r="13" spans="1:24" ht="14.7" customHeight="1" x14ac:dyDescent="0.3">
      <c r="A13" s="175"/>
      <c r="B13" s="176"/>
      <c r="C13" s="175"/>
      <c r="D13" s="176"/>
      <c r="E13" s="175"/>
      <c r="F13" s="176"/>
      <c r="G13" s="176"/>
      <c r="H13" s="176"/>
      <c r="I13" s="175"/>
      <c r="J13" s="176"/>
      <c r="K13" s="175"/>
      <c r="L13" s="176"/>
      <c r="M13" s="176"/>
      <c r="N13" s="176"/>
      <c r="O13" s="175"/>
      <c r="P13" s="176"/>
      <c r="Q13" s="175"/>
      <c r="R13" s="176"/>
      <c r="S13" s="176"/>
      <c r="T13" s="176"/>
      <c r="U13" s="175"/>
      <c r="V13" s="176"/>
      <c r="W13" s="175"/>
      <c r="X13" s="176"/>
    </row>
    <row r="14" spans="1:24" ht="14.7" customHeight="1" x14ac:dyDescent="0.3">
      <c r="A14" s="175"/>
      <c r="B14" s="176"/>
      <c r="C14" s="175"/>
      <c r="D14" s="176"/>
      <c r="E14" s="175"/>
      <c r="F14" s="176"/>
      <c r="G14" s="176"/>
      <c r="H14" s="176"/>
      <c r="I14" s="175"/>
      <c r="J14" s="176"/>
      <c r="K14" s="175"/>
      <c r="L14" s="176"/>
      <c r="M14" s="176"/>
      <c r="N14" s="176"/>
      <c r="O14" s="175"/>
      <c r="P14" s="176"/>
      <c r="Q14" s="175"/>
      <c r="R14" s="176"/>
      <c r="S14" s="176"/>
      <c r="T14" s="176"/>
      <c r="U14" s="175"/>
      <c r="V14" s="176"/>
      <c r="W14" s="175"/>
      <c r="X14" s="176"/>
    </row>
    <row r="15" spans="1:24" ht="14.7" customHeight="1" x14ac:dyDescent="0.3">
      <c r="A15" s="193" t="s">
        <v>59</v>
      </c>
      <c r="B15" s="115"/>
      <c r="C15" s="175"/>
      <c r="D15" s="176"/>
      <c r="E15" s="175"/>
      <c r="F15" s="176"/>
      <c r="G15" s="176"/>
      <c r="H15" s="115"/>
      <c r="I15" s="175"/>
      <c r="J15" s="176"/>
      <c r="K15" s="175"/>
      <c r="L15" s="176"/>
      <c r="M15" s="176"/>
      <c r="N15" s="115"/>
      <c r="O15" s="175"/>
      <c r="P15" s="176"/>
      <c r="Q15" s="175"/>
      <c r="R15" s="176"/>
      <c r="S15" s="176"/>
      <c r="T15" s="115"/>
      <c r="U15" s="175"/>
      <c r="V15" s="176"/>
      <c r="W15" s="175"/>
      <c r="X15" s="176"/>
    </row>
    <row r="16" spans="1:24" ht="14.7" customHeight="1" x14ac:dyDescent="0.3">
      <c r="A16" s="116">
        <v>0.23599999999999999</v>
      </c>
      <c r="B16" s="194">
        <f>VALUE(23.6/100*(B6-B9)+B9)</f>
        <v>11715.189399999999</v>
      </c>
      <c r="C16" s="195"/>
      <c r="D16" s="194">
        <f>VALUE(23.6/100*(D6-D9)+D9)</f>
        <v>11926.1342</v>
      </c>
      <c r="E16" s="194"/>
      <c r="F16" s="194">
        <f>VALUE(23.6/100*(F6-F9)+F9)</f>
        <v>11878.962800000001</v>
      </c>
      <c r="G16" s="194"/>
      <c r="H16" s="215">
        <f>VALUE(23.6/100*(H6-H9)+H9)</f>
        <v>12048.7582</v>
      </c>
      <c r="I16" s="195"/>
      <c r="J16" s="194">
        <f>VALUE(23.6/100*(J6-J9)+J9)</f>
        <v>11939.009</v>
      </c>
      <c r="K16" s="194"/>
      <c r="L16" s="194">
        <f>VALUE(23.6/100*(L6-L9)+L9)</f>
        <v>11926.1342</v>
      </c>
      <c r="M16" s="194"/>
      <c r="N16" s="194">
        <f>VALUE(23.6/100*(N6-N9)+N9)</f>
        <v>12038.530199999999</v>
      </c>
      <c r="O16" s="195"/>
      <c r="P16" s="194">
        <f>VALUE(23.6/100*(P6-P9)+P9)</f>
        <v>11840.6186</v>
      </c>
      <c r="Q16" s="194"/>
      <c r="R16" s="194">
        <f>VALUE(23.6/100*(R6-R9)+R9)</f>
        <v>11848.2178</v>
      </c>
      <c r="S16" s="194"/>
      <c r="T16" s="194">
        <f>VALUE(23.6/100*(T6-T9)+T9)</f>
        <v>11939.009</v>
      </c>
      <c r="U16" s="195"/>
      <c r="V16" s="194">
        <f>VALUE(23.6/100*(V6-V9)+V9)</f>
        <v>0</v>
      </c>
      <c r="W16" s="194"/>
      <c r="X16" s="194">
        <f>VALUE(23.6/100*(X6-X9)+X9)</f>
        <v>0</v>
      </c>
    </row>
    <row r="17" spans="1:24" ht="14.7" customHeight="1" x14ac:dyDescent="0.3">
      <c r="A17" s="117">
        <v>0.38200000000000001</v>
      </c>
      <c r="B17" s="196">
        <f>38.2/100*(B6-B9)+B9</f>
        <v>11777.480299999999</v>
      </c>
      <c r="C17" s="197"/>
      <c r="D17" s="196">
        <f>VALUE(38.2/100*(D6-D9)+D9)</f>
        <v>11907.6579</v>
      </c>
      <c r="E17" s="196"/>
      <c r="F17" s="196">
        <f>VALUE(38.2/100*(F6-F9)+F9)</f>
        <v>11909.5936</v>
      </c>
      <c r="G17" s="196"/>
      <c r="H17" s="216">
        <f>38.2/100*(H6-H9)+H9</f>
        <v>12015.170899999999</v>
      </c>
      <c r="I17" s="197"/>
      <c r="J17" s="196">
        <f>VALUE(38.2/100*(J6-J9)+J9)</f>
        <v>11876.995500000001</v>
      </c>
      <c r="K17" s="196"/>
      <c r="L17" s="196">
        <f>VALUE(38.2/100*(L6-L9)+L9)</f>
        <v>11907.6579</v>
      </c>
      <c r="M17" s="196"/>
      <c r="N17" s="196">
        <f>38.2/100*(N6-N9)+N9</f>
        <v>12050.859899999999</v>
      </c>
      <c r="O17" s="197"/>
      <c r="P17" s="196">
        <f>VALUE(38.2/100*(P6-P9)+P9)</f>
        <v>11884.6157</v>
      </c>
      <c r="Q17" s="196"/>
      <c r="R17" s="196">
        <f>VALUE(38.2/100*(R6-R9)+R9)</f>
        <v>11896.9161</v>
      </c>
      <c r="S17" s="196"/>
      <c r="T17" s="196">
        <f>38.2/100*(T6-T9)+T9</f>
        <v>11876.995500000001</v>
      </c>
      <c r="U17" s="197"/>
      <c r="V17" s="196">
        <f>VALUE(38.2/100*(V6-V9)+V9)</f>
        <v>0</v>
      </c>
      <c r="W17" s="196"/>
      <c r="X17" s="196">
        <f>VALUE(38.2/100*(X6-X9)+X9)</f>
        <v>0</v>
      </c>
    </row>
    <row r="18" spans="1:24" ht="14.7" customHeight="1" x14ac:dyDescent="0.3">
      <c r="A18" s="116">
        <v>0.5</v>
      </c>
      <c r="B18" s="194">
        <f>VALUE(50/100*(B6-B9)+B9)</f>
        <v>11827.825000000001</v>
      </c>
      <c r="C18" s="195"/>
      <c r="D18" s="194">
        <f>VALUE(50/100*(D6-D9)+D9)</f>
        <v>11892.725</v>
      </c>
      <c r="E18" s="194"/>
      <c r="F18" s="194">
        <f>VALUE(50/100*(F6-F9)+F9)</f>
        <v>11934.35</v>
      </c>
      <c r="G18" s="194"/>
      <c r="H18" s="194">
        <f>VALUE(50/100*(H6-H9)+H9)</f>
        <v>11988.025</v>
      </c>
      <c r="I18" s="195"/>
      <c r="J18" s="194">
        <f>VALUE(50/100*(J6-J9)+J9)</f>
        <v>11826.875</v>
      </c>
      <c r="K18" s="194"/>
      <c r="L18" s="194">
        <f>VALUE(50/100*(L6-L9)+L9)</f>
        <v>11892.725</v>
      </c>
      <c r="M18" s="194"/>
      <c r="N18" s="194">
        <f>VALUE(50/100*(N6-N9)+N9)</f>
        <v>12060.825000000001</v>
      </c>
      <c r="O18" s="195"/>
      <c r="P18" s="194">
        <f>VALUE(50/100*(P6-P9)+P9)</f>
        <v>11920.174999999999</v>
      </c>
      <c r="Q18" s="194"/>
      <c r="R18" s="194">
        <f>VALUE(50/100*(R6-R9)+R9)</f>
        <v>11936.275</v>
      </c>
      <c r="S18" s="194"/>
      <c r="T18" s="194">
        <f>VALUE(50/100*(T6-T9)+T9)</f>
        <v>11826.875</v>
      </c>
      <c r="U18" s="195"/>
      <c r="V18" s="194">
        <f>VALUE(50/100*(V6-V9)+V9)</f>
        <v>0</v>
      </c>
      <c r="W18" s="194"/>
      <c r="X18" s="194">
        <f>VALUE(50/100*(X6-X9)+X9)</f>
        <v>0</v>
      </c>
    </row>
    <row r="19" spans="1:24" ht="14.7" customHeight="1" x14ac:dyDescent="0.3">
      <c r="A19" s="116">
        <v>0.61799999999999999</v>
      </c>
      <c r="B19" s="194">
        <f>VALUE(61.8/100*(B6-B9)+B9)</f>
        <v>11878.1697</v>
      </c>
      <c r="C19" s="195"/>
      <c r="D19" s="194">
        <f>VALUE(61.8/100*(D6-D9)+D9)</f>
        <v>11877.792100000001</v>
      </c>
      <c r="E19" s="194"/>
      <c r="F19" s="194">
        <f>VALUE(61.8/100*(F6-F9)+F9)</f>
        <v>11959.106400000001</v>
      </c>
      <c r="G19" s="194"/>
      <c r="H19" s="194">
        <f>VALUE(61.8/100*(H6-H9)+H9)</f>
        <v>11960.8791</v>
      </c>
      <c r="I19" s="195"/>
      <c r="J19" s="194">
        <f>VALUE(61.8/100*(J6-J9)+J9)</f>
        <v>11776.754499999999</v>
      </c>
      <c r="K19" s="194"/>
      <c r="L19" s="194">
        <f>VALUE(61.8/100*(L6-L9)+L9)</f>
        <v>11877.792100000001</v>
      </c>
      <c r="M19" s="194"/>
      <c r="N19" s="194">
        <f>VALUE(61.8/100*(N6-N9)+N9)</f>
        <v>12070.7901</v>
      </c>
      <c r="O19" s="195"/>
      <c r="P19" s="194">
        <f>VALUE(61.8/100*(P6-P9)+P9)</f>
        <v>11955.7343</v>
      </c>
      <c r="Q19" s="194"/>
      <c r="R19" s="194">
        <f>VALUE(61.8/100*(R6-R9)+R9)</f>
        <v>11975.633899999999</v>
      </c>
      <c r="S19" s="194"/>
      <c r="T19" s="194">
        <f>VALUE(61.8/100*(T6-T9)+T9)</f>
        <v>11776.754499999999</v>
      </c>
      <c r="U19" s="195"/>
      <c r="V19" s="194">
        <f>VALUE(61.8/100*(V6-V9)+V9)</f>
        <v>0</v>
      </c>
      <c r="W19" s="194"/>
      <c r="X19" s="194">
        <f>VALUE(61.8/100*(X6-X9)+X9)</f>
        <v>0</v>
      </c>
    </row>
    <row r="20" spans="1:24" ht="14.7" customHeight="1" x14ac:dyDescent="0.3">
      <c r="A20" s="118">
        <v>0.70699999999999996</v>
      </c>
      <c r="B20" s="198">
        <f>VALUE(70.7/100*(B6-B9)+B9)</f>
        <v>11916.14155</v>
      </c>
      <c r="C20" s="175"/>
      <c r="D20" s="198">
        <f>VALUE(70.7/100*(D6-D9)+D9)</f>
        <v>11866.52915</v>
      </c>
      <c r="E20" s="199"/>
      <c r="F20" s="198">
        <f>VALUE(70.7/100*(F6-F9)+F9)</f>
        <v>11977.7786</v>
      </c>
      <c r="G20" s="198"/>
      <c r="H20" s="198">
        <f>VALUE(70.7/100*(H6-H9)+H9)</f>
        <v>11940.40465</v>
      </c>
      <c r="I20" s="175"/>
      <c r="J20" s="198">
        <f>VALUE(70.7/100*(J6-J9)+J9)</f>
        <v>11738.95175</v>
      </c>
      <c r="K20" s="199"/>
      <c r="L20" s="198">
        <f>VALUE(70.7/100*(L6-L9)+L9)</f>
        <v>11866.52915</v>
      </c>
      <c r="M20" s="198"/>
      <c r="N20" s="198">
        <f>VALUE(70.7/100*(N6-N9)+N9)</f>
        <v>12078.30615</v>
      </c>
      <c r="O20" s="175"/>
      <c r="P20" s="198">
        <f>VALUE(70.7/100*(P6-P9)+P9)</f>
        <v>11982.55445</v>
      </c>
      <c r="Q20" s="199"/>
      <c r="R20" s="198">
        <f>VALUE(70.7/100*(R6-R9)+R9)</f>
        <v>12005.31985</v>
      </c>
      <c r="S20" s="198"/>
      <c r="T20" s="198">
        <f>VALUE(70.7/100*(T6-T9)+T9)</f>
        <v>11738.95175</v>
      </c>
      <c r="U20" s="175"/>
      <c r="V20" s="198">
        <f>VALUE(70.7/100*(V6-V9)+V9)</f>
        <v>0</v>
      </c>
      <c r="W20" s="199"/>
      <c r="X20" s="198">
        <f>VALUE(70.7/100*(X6-X9)+X9)</f>
        <v>0</v>
      </c>
    </row>
    <row r="21" spans="1:24" ht="14.7" customHeight="1" x14ac:dyDescent="0.3">
      <c r="A21" s="116">
        <v>0.78600000000000003</v>
      </c>
      <c r="B21" s="194">
        <f>VALUE(78.6/100*(B6-B9)+B9)</f>
        <v>11949.8469</v>
      </c>
      <c r="C21" s="195"/>
      <c r="D21" s="194">
        <f>VALUE(78.6/100*(D6-D9)+D9)</f>
        <v>11856.531700000001</v>
      </c>
      <c r="E21" s="194"/>
      <c r="F21" s="194">
        <f>VALUE(78.6/100*(F6-F9)+F9)</f>
        <v>11994.352800000001</v>
      </c>
      <c r="G21" s="194"/>
      <c r="H21" s="194">
        <f>VALUE(78.6/100*(H6-H9)+H9)</f>
        <v>11922.2307</v>
      </c>
      <c r="I21" s="195"/>
      <c r="J21" s="194">
        <f>VALUE(78.6/100*(J6-J9)+J9)</f>
        <v>11705.396500000001</v>
      </c>
      <c r="K21" s="194"/>
      <c r="L21" s="194">
        <f>VALUE(78.6/100*(L6-L9)+L9)</f>
        <v>11856.531700000001</v>
      </c>
      <c r="M21" s="194"/>
      <c r="N21" s="194">
        <f>VALUE(78.6/100*(N6-N9)+N9)</f>
        <v>12084.977699999999</v>
      </c>
      <c r="O21" s="195"/>
      <c r="P21" s="194">
        <f>VALUE(78.6/100*(P6-P9)+P9)</f>
        <v>12006.3611</v>
      </c>
      <c r="Q21" s="194"/>
      <c r="R21" s="194">
        <f>VALUE(78.6/100*(R6-R9)+R9)</f>
        <v>12031.6703</v>
      </c>
      <c r="S21" s="194"/>
      <c r="T21" s="194">
        <f>VALUE(78.6/100*(T6-T9)+T9)</f>
        <v>11705.396500000001</v>
      </c>
      <c r="U21" s="195"/>
      <c r="V21" s="194">
        <f>VALUE(78.6/100*(V6-V9)+V9)</f>
        <v>0</v>
      </c>
      <c r="W21" s="194"/>
      <c r="X21" s="194">
        <f>VALUE(78.6/100*(X6-X9)+X9)</f>
        <v>0</v>
      </c>
    </row>
    <row r="22" spans="1:24" ht="14.7" customHeight="1" x14ac:dyDescent="0.3">
      <c r="A22" s="118">
        <v>1</v>
      </c>
      <c r="B22" s="198">
        <f>VALUE(100/100*(B6-B9)+B9)</f>
        <v>12041.15</v>
      </c>
      <c r="C22" s="175"/>
      <c r="D22" s="198">
        <f>VALUE(100/100*(D6-D9)+D9)</f>
        <v>11829.45</v>
      </c>
      <c r="E22" s="199"/>
      <c r="F22" s="198">
        <f>VALUE(100/100*(F6-F9)+F9)</f>
        <v>12039.25</v>
      </c>
      <c r="G22" s="198"/>
      <c r="H22" s="198">
        <f>VALUE(100/100*(H6-H9)+H9)</f>
        <v>11873</v>
      </c>
      <c r="I22" s="175"/>
      <c r="J22" s="198">
        <f>VALUE(100/100*(J6-J9)+J9)</f>
        <v>11614.5</v>
      </c>
      <c r="K22" s="199"/>
      <c r="L22" s="198">
        <f>VALUE(100/100*(L6-L9)+L9)</f>
        <v>11829.45</v>
      </c>
      <c r="M22" s="198"/>
      <c r="N22" s="198">
        <f>VALUE(100/100*(N6-N9)+N9)</f>
        <v>12103.05</v>
      </c>
      <c r="O22" s="175"/>
      <c r="P22" s="198">
        <f>VALUE(100/100*(P6-P9)+P9)</f>
        <v>12070.85</v>
      </c>
      <c r="Q22" s="199"/>
      <c r="R22" s="198">
        <f>VALUE(100/100*(R6-R9)+R9)</f>
        <v>12103.05</v>
      </c>
      <c r="S22" s="198"/>
      <c r="T22" s="198">
        <f>VALUE(100/100*(T6-T9)+T9)</f>
        <v>11614.5</v>
      </c>
      <c r="U22" s="175"/>
      <c r="V22" s="198">
        <f>VALUE(100/100*(V6-V9)+V9)</f>
        <v>0</v>
      </c>
      <c r="W22" s="199"/>
      <c r="X22" s="198">
        <f>VALUE(100/100*(X6-X9)+X9)</f>
        <v>0</v>
      </c>
    </row>
    <row r="23" spans="1:24" ht="14.7" customHeight="1" x14ac:dyDescent="0.3">
      <c r="A23" s="175"/>
      <c r="B23" s="198"/>
      <c r="C23" s="175"/>
      <c r="D23" s="198"/>
      <c r="E23" s="199"/>
      <c r="F23" s="198"/>
      <c r="G23" s="198"/>
      <c r="H23" s="198"/>
      <c r="I23" s="175"/>
      <c r="J23" s="198"/>
      <c r="K23" s="199"/>
      <c r="L23" s="198"/>
      <c r="M23" s="198"/>
      <c r="N23" s="198"/>
      <c r="O23" s="175"/>
      <c r="P23" s="198"/>
      <c r="Q23" s="199"/>
      <c r="R23" s="198"/>
      <c r="S23" s="198"/>
      <c r="T23" s="198"/>
      <c r="U23" s="175"/>
      <c r="V23" s="198"/>
      <c r="W23" s="199"/>
      <c r="X23" s="198"/>
    </row>
    <row r="24" spans="1:24" ht="14.7" customHeight="1" x14ac:dyDescent="0.3">
      <c r="A24" s="200" t="s">
        <v>60</v>
      </c>
      <c r="B24" s="198"/>
      <c r="C24" s="175"/>
      <c r="D24" s="198"/>
      <c r="E24" s="199"/>
      <c r="F24" s="198"/>
      <c r="G24" s="198"/>
      <c r="H24" s="198"/>
      <c r="I24" s="175"/>
      <c r="J24" s="198"/>
      <c r="K24" s="199"/>
      <c r="L24" s="198"/>
      <c r="M24" s="198"/>
      <c r="N24" s="198"/>
      <c r="O24" s="175"/>
      <c r="P24" s="198"/>
      <c r="Q24" s="199"/>
      <c r="R24" s="198"/>
      <c r="S24" s="198"/>
      <c r="T24" s="198"/>
      <c r="U24" s="175"/>
      <c r="V24" s="198"/>
      <c r="W24" s="199"/>
      <c r="X24" s="198"/>
    </row>
    <row r="25" spans="1:24" ht="14.7" customHeight="1" x14ac:dyDescent="0.3">
      <c r="A25" s="119">
        <v>0.38200000000000001</v>
      </c>
      <c r="B25" s="201">
        <f>VALUE(B12-38.2/100*(B6-B9))</f>
        <v>11940.0697</v>
      </c>
      <c r="C25" s="202"/>
      <c r="D25" s="201">
        <f>VALUE(D12-38.2/100*(D6-D9))</f>
        <v>11921.3421</v>
      </c>
      <c r="E25" s="201"/>
      <c r="F25" s="201">
        <f>VALUE(F12-38.2/100*(F6-F9))</f>
        <v>-80.143599999999722</v>
      </c>
      <c r="G25" s="201"/>
      <c r="H25" s="201">
        <f>VALUE(H12-38.2/100*(H6-H9))</f>
        <v>87.879099999999724</v>
      </c>
      <c r="I25" s="202"/>
      <c r="J25" s="201">
        <f>VALUE(J12-38.2/100*(J6-J9))</f>
        <v>11991.7045</v>
      </c>
      <c r="K25" s="201"/>
      <c r="L25" s="203">
        <f>VALUE(L12-38.2/100*(L6-L9))</f>
        <v>11921.3421</v>
      </c>
      <c r="M25" s="201"/>
      <c r="N25" s="201">
        <f>VALUE(N12-38.2/100*(N6-N9))</f>
        <v>12038.590100000001</v>
      </c>
      <c r="O25" s="202"/>
      <c r="P25" s="201">
        <f>VALUE(P12-38.2/100*(P6-P9))</f>
        <v>-115.11570000000015</v>
      </c>
      <c r="Q25" s="201"/>
      <c r="R25" s="201">
        <f>VALUE(R12-38.2/100*(R6-R9))</f>
        <v>11770.0839</v>
      </c>
      <c r="S25" s="201"/>
      <c r="T25" s="201">
        <f>VALUE(T12-38.2/100*(T6-T9))</f>
        <v>162.25450000000001</v>
      </c>
      <c r="U25" s="202"/>
      <c r="V25" s="201">
        <f>VALUE(V12-38.2/100*(V6-V9))</f>
        <v>0</v>
      </c>
      <c r="W25" s="201"/>
      <c r="X25" s="201">
        <f>VALUE(X12-38.2/100*(X6-X9))</f>
        <v>0</v>
      </c>
    </row>
    <row r="26" spans="1:24" ht="14.7" customHeight="1" x14ac:dyDescent="0.3">
      <c r="A26" s="119">
        <v>0.5</v>
      </c>
      <c r="B26" s="201">
        <f>VALUE(B12-50/100*(B6-B9))</f>
        <v>11889.724999999999</v>
      </c>
      <c r="C26" s="202"/>
      <c r="D26" s="201">
        <f>VALUE(D12-50/100*(D6-D9))</f>
        <v>11936.275</v>
      </c>
      <c r="E26" s="201"/>
      <c r="F26" s="201">
        <f>VALUE(F12-50/100*(F6-F9))</f>
        <v>-104.89999999999964</v>
      </c>
      <c r="G26" s="201"/>
      <c r="H26" s="201">
        <f>VALUE(H12-50/100*(H6-H9))</f>
        <v>115.02499999999964</v>
      </c>
      <c r="I26" s="202"/>
      <c r="J26" s="201">
        <f>VALUE(J12-50/100*(J6-J9))</f>
        <v>12041.825000000001</v>
      </c>
      <c r="K26" s="201"/>
      <c r="L26" s="201">
        <f>VALUE(L12-50/100*(L6-L9))</f>
        <v>11936.275</v>
      </c>
      <c r="M26" s="201"/>
      <c r="N26" s="201">
        <f>VALUE(N12-50/100*(N6-N9))</f>
        <v>12028.625</v>
      </c>
      <c r="O26" s="202"/>
      <c r="P26" s="201">
        <f>VALUE(P12-50/100*(P6-P9))</f>
        <v>-150.67500000000018</v>
      </c>
      <c r="Q26" s="201"/>
      <c r="R26" s="201">
        <f>VALUE(R12-50/100*(R6-R9))</f>
        <v>11730.725</v>
      </c>
      <c r="S26" s="201"/>
      <c r="T26" s="201">
        <f>VALUE(T12-50/100*(T6-T9))</f>
        <v>212.375</v>
      </c>
      <c r="U26" s="202"/>
      <c r="V26" s="201">
        <f>VALUE(V12-50/100*(V6-V9))</f>
        <v>0</v>
      </c>
      <c r="W26" s="201"/>
      <c r="X26" s="201">
        <f>VALUE(X12-50/100*(X6-X9))</f>
        <v>0</v>
      </c>
    </row>
    <row r="27" spans="1:24" ht="14.7" customHeight="1" x14ac:dyDescent="0.3">
      <c r="A27" s="120">
        <v>0.61799999999999999</v>
      </c>
      <c r="B27" s="204">
        <f>VALUE(B12-61.8/100*(B6-B9))</f>
        <v>11839.380299999999</v>
      </c>
      <c r="C27" s="205"/>
      <c r="D27" s="204">
        <f>VALUE(D12-61.8/100*(D6-D9))</f>
        <v>11951.207899999999</v>
      </c>
      <c r="E27" s="204"/>
      <c r="F27" s="204">
        <f>VALUE(F12-61.8/100*(F6-F9))</f>
        <v>-129.65639999999954</v>
      </c>
      <c r="G27" s="204"/>
      <c r="H27" s="204">
        <f>VALUE(H12-61.8/100*(H6-H9))</f>
        <v>142.17089999999956</v>
      </c>
      <c r="I27" s="205"/>
      <c r="J27" s="212">
        <f>VALUE(J12-61.8/100*(J6-J9))</f>
        <v>12091.945500000002</v>
      </c>
      <c r="K27" s="204"/>
      <c r="L27" s="204">
        <f>VALUE(L12-61.8/100*(L6-L9))</f>
        <v>11951.207899999999</v>
      </c>
      <c r="M27" s="204"/>
      <c r="N27" s="204">
        <f>VALUE(N12-61.8/100*(N6-N9))</f>
        <v>12018.659900000001</v>
      </c>
      <c r="O27" s="205"/>
      <c r="P27" s="204">
        <f>VALUE(P12-61.8/100*(P6-P9))</f>
        <v>-186.23430000000022</v>
      </c>
      <c r="Q27" s="204"/>
      <c r="R27" s="204">
        <f>VALUE(R12-61.8/100*(R6-R9))</f>
        <v>11691.366100000001</v>
      </c>
      <c r="S27" s="204"/>
      <c r="T27" s="204">
        <f>VALUE(T12-61.8/100*(T6-T9))</f>
        <v>262.49549999999999</v>
      </c>
      <c r="U27" s="205"/>
      <c r="V27" s="204">
        <f>VALUE(V12-61.8/100*(V6-V9))</f>
        <v>0</v>
      </c>
      <c r="W27" s="204"/>
      <c r="X27" s="204">
        <f>VALUE(X12-61.8/100*(X6-X9))</f>
        <v>0</v>
      </c>
    </row>
    <row r="28" spans="1:24" ht="14.7" customHeight="1" x14ac:dyDescent="0.3">
      <c r="A28" s="118">
        <v>0.70699999999999996</v>
      </c>
      <c r="B28" s="198">
        <f>VALUE(B12-70.07/100*(B6-B9))</f>
        <v>11804.096345</v>
      </c>
      <c r="C28" s="175"/>
      <c r="D28" s="198">
        <f>VALUE(D12-70.07/100*(D6-D9))</f>
        <v>11961.673584999999</v>
      </c>
      <c r="E28" s="199"/>
      <c r="F28" s="198">
        <f>VALUE(F12-70.07/100*(F6-F9))</f>
        <v>-147.00685999999948</v>
      </c>
      <c r="G28" s="198"/>
      <c r="H28" s="198">
        <f>VALUE(H12-70.07/100*(H6-H9))</f>
        <v>161.19603499999945</v>
      </c>
      <c r="I28" s="175"/>
      <c r="J28" s="198">
        <f>VALUE(J12-70.07/100*(J6-J9))</f>
        <v>12127.072325000001</v>
      </c>
      <c r="K28" s="199"/>
      <c r="L28" s="198">
        <f>VALUE(L12-70.07/100*(L6-L9))</f>
        <v>11961.673584999999</v>
      </c>
      <c r="M28" s="198"/>
      <c r="N28" s="198">
        <f>VALUE(N12-70.07/100*(N6-N9))</f>
        <v>12011.675885000001</v>
      </c>
      <c r="O28" s="175"/>
      <c r="P28" s="198">
        <f>VALUE(P12-70.07/100*(P6-P9))</f>
        <v>-211.15594500000023</v>
      </c>
      <c r="Q28" s="199"/>
      <c r="R28" s="198">
        <f>VALUE(R12-70.07/100*(R6-R9))</f>
        <v>11663.781515000001</v>
      </c>
      <c r="S28" s="198"/>
      <c r="T28" s="198">
        <f>VALUE(T12-70.07/100*(T6-T9))</f>
        <v>297.62232499999993</v>
      </c>
      <c r="U28" s="175"/>
      <c r="V28" s="198">
        <f>VALUE(V12-70.07/100*(V6-V9))</f>
        <v>0</v>
      </c>
      <c r="W28" s="199"/>
      <c r="X28" s="198">
        <f>VALUE(X12-70.07/100*(X6-X9))</f>
        <v>0</v>
      </c>
    </row>
    <row r="29" spans="1:24" ht="14.7" customHeight="1" x14ac:dyDescent="0.3">
      <c r="A29" s="119">
        <v>1</v>
      </c>
      <c r="B29" s="201">
        <f>VALUE(B12-100/100*(B6-B9))</f>
        <v>11676.4</v>
      </c>
      <c r="C29" s="202"/>
      <c r="D29" s="201">
        <f>VALUE(D12-100/100*(D6-D9))</f>
        <v>11999.55</v>
      </c>
      <c r="E29" s="201"/>
      <c r="F29" s="201">
        <f>VALUE(F12-100/100*(F6-F9))</f>
        <v>-209.79999999999927</v>
      </c>
      <c r="G29" s="201"/>
      <c r="H29" s="201">
        <f>VALUE(H12-100/100*(H6-H9))</f>
        <v>230.04999999999927</v>
      </c>
      <c r="I29" s="202"/>
      <c r="J29" s="209">
        <f>VALUE(J12-100/100*(J6-J9))</f>
        <v>12254.2</v>
      </c>
      <c r="K29" s="201"/>
      <c r="L29" s="201">
        <f>VALUE(L12-100/100*(L6-L9))</f>
        <v>11999.55</v>
      </c>
      <c r="M29" s="201"/>
      <c r="N29" s="201">
        <f>VALUE(N12-100/100*(N6-N9))</f>
        <v>11986.400000000001</v>
      </c>
      <c r="O29" s="202"/>
      <c r="P29" s="201">
        <f>VALUE(P12-100/100*(P6-P9))</f>
        <v>-301.35000000000036</v>
      </c>
      <c r="Q29" s="201"/>
      <c r="R29" s="201">
        <f>VALUE(R12-100/100*(R6-R9))</f>
        <v>11563.95</v>
      </c>
      <c r="S29" s="201"/>
      <c r="T29" s="201">
        <f>VALUE(T12-100/100*(T6-T9))</f>
        <v>424.75</v>
      </c>
      <c r="U29" s="202"/>
      <c r="V29" s="201">
        <f>VALUE(V12-100/100*(V6-V9))</f>
        <v>0</v>
      </c>
      <c r="W29" s="201"/>
      <c r="X29" s="201">
        <f>VALUE(X12-100/100*(X6-X9))</f>
        <v>0</v>
      </c>
    </row>
    <row r="30" spans="1:24" ht="14.7" customHeight="1" x14ac:dyDescent="0.3">
      <c r="A30" s="121">
        <v>1.236</v>
      </c>
      <c r="B30" s="206">
        <f>VALUE(B12-123.6/100*(B6-B9))</f>
        <v>11575.7106</v>
      </c>
      <c r="C30" s="207"/>
      <c r="D30" s="206">
        <f>VALUE(D12-123.6/100*(D6-D9))</f>
        <v>12029.415799999999</v>
      </c>
      <c r="E30" s="206"/>
      <c r="F30" s="206">
        <f>VALUE(F12-123.6/100*(F6-F9))</f>
        <v>-259.31279999999907</v>
      </c>
      <c r="G30" s="206"/>
      <c r="H30" s="206">
        <f>VALUE(H12-123.6/100*(H6-H9))</f>
        <v>284.34179999999913</v>
      </c>
      <c r="I30" s="207"/>
      <c r="J30" s="206">
        <f>VALUE(J12-123.6/100*(J6-J9))</f>
        <v>12354.441000000001</v>
      </c>
      <c r="K30" s="206"/>
      <c r="L30" s="206">
        <f>VALUE(L12-123.6/100*(L6-L9))</f>
        <v>12029.415799999999</v>
      </c>
      <c r="M30" s="206"/>
      <c r="N30" s="206">
        <f>VALUE(N12-123.6/100*(N6-N9))</f>
        <v>11966.469800000003</v>
      </c>
      <c r="O30" s="207"/>
      <c r="P30" s="206">
        <f>VALUE(P12-123.6/100*(P6-P9))</f>
        <v>-372.46860000000044</v>
      </c>
      <c r="Q30" s="206"/>
      <c r="R30" s="206">
        <f>VALUE(R12-123.6/100*(R6-R9))</f>
        <v>11485.2322</v>
      </c>
      <c r="S30" s="206"/>
      <c r="T30" s="206">
        <f>VALUE(T12-123.6/100*(T6-T9))</f>
        <v>524.99099999999999</v>
      </c>
      <c r="U30" s="207"/>
      <c r="V30" s="206">
        <f>VALUE(V12-123.6/100*(V6-V9))</f>
        <v>0</v>
      </c>
      <c r="W30" s="206"/>
      <c r="X30" s="206">
        <f>VALUE(X12-123.6/100*(X6-X9))</f>
        <v>0</v>
      </c>
    </row>
    <row r="31" spans="1:24" ht="14.7" customHeight="1" x14ac:dyDescent="0.3">
      <c r="A31" s="118">
        <v>1.3819999999999999</v>
      </c>
      <c r="B31" s="198">
        <f>VALUE(B12-138.2/100*(B6-B9))</f>
        <v>11513.4197</v>
      </c>
      <c r="C31" s="175"/>
      <c r="D31" s="198">
        <f>VALUE(D12-138.2/100*(D6-D9))</f>
        <v>12047.892099999999</v>
      </c>
      <c r="E31" s="199"/>
      <c r="F31" s="198">
        <f>VALUE(F12-138.2/100*(F6-F9))</f>
        <v>-289.94359999999898</v>
      </c>
      <c r="G31" s="198"/>
      <c r="H31" s="198">
        <f>VALUE(H12-138.2/100*(H6-H9))</f>
        <v>317.92909999999898</v>
      </c>
      <c r="I31" s="175"/>
      <c r="J31" s="198">
        <f>VALUE(J12-138.2/100*(J6-J9))</f>
        <v>12416.4545</v>
      </c>
      <c r="K31" s="199"/>
      <c r="L31" s="198">
        <f>VALUE(L12-138.2/100*(L6-L9))</f>
        <v>12047.892099999999</v>
      </c>
      <c r="M31" s="198"/>
      <c r="N31" s="198">
        <f>VALUE(N12-138.2/100*(N6-N9))</f>
        <v>11954.140100000002</v>
      </c>
      <c r="O31" s="175"/>
      <c r="P31" s="198">
        <f>VALUE(P12-138.2/100*(P6-P9))</f>
        <v>-416.46570000000048</v>
      </c>
      <c r="Q31" s="199"/>
      <c r="R31" s="198">
        <f>VALUE(R12-138.2/100*(R6-R9))</f>
        <v>11436.5339</v>
      </c>
      <c r="S31" s="198"/>
      <c r="T31" s="198">
        <f>VALUE(T12-138.2/100*(T6-T9))</f>
        <v>587.00450000000001</v>
      </c>
      <c r="U31" s="175"/>
      <c r="V31" s="198">
        <f>VALUE(V12-138.2/100*(V6-V9))</f>
        <v>0</v>
      </c>
      <c r="W31" s="199"/>
      <c r="X31" s="198">
        <f>VALUE(X12-138.2/100*(X6-X9))</f>
        <v>0</v>
      </c>
    </row>
    <row r="32" spans="1:24" ht="14.7" customHeight="1" x14ac:dyDescent="0.3">
      <c r="A32" s="118">
        <v>1.5</v>
      </c>
      <c r="B32" s="198">
        <f>VALUE(B12-150/100*(B6-B9))</f>
        <v>11463.075000000001</v>
      </c>
      <c r="C32" s="175"/>
      <c r="D32" s="198">
        <f>VALUE(D12-150/100*(D6-D9))</f>
        <v>12062.824999999999</v>
      </c>
      <c r="E32" s="199"/>
      <c r="F32" s="198">
        <f>VALUE(F12-150/100*(F6-F9))</f>
        <v>-314.69999999999891</v>
      </c>
      <c r="G32" s="198"/>
      <c r="H32" s="198">
        <f>VALUE(H12-150/100*(H6-H9))</f>
        <v>345.07499999999891</v>
      </c>
      <c r="I32" s="175"/>
      <c r="J32" s="198">
        <f>VALUE(J12-150/100*(J6-J9))</f>
        <v>12466.575000000001</v>
      </c>
      <c r="K32" s="199"/>
      <c r="L32" s="198">
        <f>VALUE(L12-150/100*(L6-L9))</f>
        <v>12062.824999999999</v>
      </c>
      <c r="M32" s="198"/>
      <c r="N32" s="198">
        <f>VALUE(N12-150/100*(N6-N9))</f>
        <v>11944.175000000003</v>
      </c>
      <c r="O32" s="175"/>
      <c r="P32" s="198">
        <f>VALUE(P12-150/100*(P6-P9))</f>
        <v>-452.02500000000055</v>
      </c>
      <c r="Q32" s="199"/>
      <c r="R32" s="198">
        <f>VALUE(R12-150/100*(R6-R9))</f>
        <v>11397.175000000001</v>
      </c>
      <c r="S32" s="198"/>
      <c r="T32" s="198">
        <f>VALUE(T12-150/100*(T6-T9))</f>
        <v>637.125</v>
      </c>
      <c r="U32" s="175"/>
      <c r="V32" s="198">
        <f>VALUE(V12-150/100*(V6-V9))</f>
        <v>0</v>
      </c>
      <c r="W32" s="199"/>
      <c r="X32" s="198">
        <f>VALUE(X12-150/100*(X6-X9))</f>
        <v>0</v>
      </c>
    </row>
    <row r="33" spans="1:24" ht="14.7" customHeight="1" x14ac:dyDescent="0.3">
      <c r="A33" s="120">
        <v>1.6180000000000001</v>
      </c>
      <c r="B33" s="204">
        <f>VALUE(B12-161.8/100*(B6-B9))</f>
        <v>11412.730299999999</v>
      </c>
      <c r="C33" s="205"/>
      <c r="D33" s="204">
        <f>VALUE(D12-161.8/100*(D6-D9))</f>
        <v>12077.757899999999</v>
      </c>
      <c r="E33" s="204"/>
      <c r="F33" s="204">
        <f>VALUE(F12-161.8/100*(F6-F9))</f>
        <v>-339.45639999999884</v>
      </c>
      <c r="G33" s="204"/>
      <c r="H33" s="204">
        <f>VALUE(H12-161.8/100*(H6-H9))</f>
        <v>372.22089999999884</v>
      </c>
      <c r="I33" s="205"/>
      <c r="J33" s="204">
        <f>VALUE(J12-161.8/100*(J6-J9))</f>
        <v>12516.695500000002</v>
      </c>
      <c r="K33" s="204"/>
      <c r="L33" s="204">
        <f>VALUE(L12-161.8/100*(L6-L9))</f>
        <v>12077.757899999999</v>
      </c>
      <c r="M33" s="204"/>
      <c r="N33" s="204">
        <f>VALUE(N12-161.8/100*(N6-N9))</f>
        <v>11934.209900000002</v>
      </c>
      <c r="O33" s="205"/>
      <c r="P33" s="204">
        <f>VALUE(P12-161.8/100*(P6-P9))</f>
        <v>-487.58430000000061</v>
      </c>
      <c r="Q33" s="204"/>
      <c r="R33" s="204">
        <f>VALUE(R12-161.8/100*(R6-R9))</f>
        <v>11357.816100000002</v>
      </c>
      <c r="S33" s="204"/>
      <c r="T33" s="204">
        <f>VALUE(T12-161.8/100*(T6-T9))</f>
        <v>687.24549999999999</v>
      </c>
      <c r="U33" s="205"/>
      <c r="V33" s="204">
        <f>VALUE(V12-161.8/100*(V6-V9))</f>
        <v>0</v>
      </c>
      <c r="W33" s="204"/>
      <c r="X33" s="204">
        <f>VALUE(X12-161.8/100*(X6-X9))</f>
        <v>0</v>
      </c>
    </row>
    <row r="34" spans="1:24" ht="14.7" customHeight="1" x14ac:dyDescent="0.3">
      <c r="A34" s="118">
        <v>1.7070000000000001</v>
      </c>
      <c r="B34" s="198">
        <f>VALUE(B12-170.07/100*(B6-B9))</f>
        <v>11377.446345</v>
      </c>
      <c r="C34" s="175"/>
      <c r="D34" s="198">
        <f>VALUE(D12-170.07/100*(D6-D9))</f>
        <v>12088.223584999998</v>
      </c>
      <c r="E34" s="199"/>
      <c r="F34" s="198">
        <f>VALUE(F12-170.07/100*(F6-F9))</f>
        <v>-356.80685999999872</v>
      </c>
      <c r="G34" s="198"/>
      <c r="H34" s="198">
        <f>VALUE(H12-170.07/100*(H6-H9))</f>
        <v>391.24603499999876</v>
      </c>
      <c r="I34" s="175"/>
      <c r="J34" s="198">
        <f>VALUE(J12-170.07/100*(J6-J9))</f>
        <v>12551.822325000001</v>
      </c>
      <c r="K34" s="199"/>
      <c r="L34" s="198">
        <f>VALUE(L12-170.07/100*(L6-L9))</f>
        <v>12088.223584999998</v>
      </c>
      <c r="M34" s="198"/>
      <c r="N34" s="198">
        <f>VALUE(N12-170.07/100*(N6-N9))</f>
        <v>11927.225885000002</v>
      </c>
      <c r="O34" s="175"/>
      <c r="P34" s="198">
        <f>VALUE(P12-170.07/100*(P6-P9))</f>
        <v>-512.50594500000057</v>
      </c>
      <c r="Q34" s="199"/>
      <c r="R34" s="198">
        <f>VALUE(R12-170.07/100*(R6-R9))</f>
        <v>11330.231515000001</v>
      </c>
      <c r="S34" s="198"/>
      <c r="T34" s="198">
        <f>VALUE(T12-170.07/100*(T6-T9))</f>
        <v>722.37232499999993</v>
      </c>
      <c r="U34" s="175"/>
      <c r="V34" s="198">
        <f>VALUE(V12-170.07/100*(V6-V9))</f>
        <v>0</v>
      </c>
      <c r="W34" s="199"/>
      <c r="X34" s="198">
        <f>VALUE(X12-170.07/100*(X6-X9))</f>
        <v>0</v>
      </c>
    </row>
    <row r="35" spans="1:24" ht="14.7" customHeight="1" x14ac:dyDescent="0.3">
      <c r="A35" s="119">
        <v>2</v>
      </c>
      <c r="B35" s="201">
        <f>VALUE(B12-200/100*(B6-B9))</f>
        <v>11249.75</v>
      </c>
      <c r="C35" s="202"/>
      <c r="D35" s="201">
        <f>VALUE(D12-200/100*(D6-D9))</f>
        <v>12126.099999999999</v>
      </c>
      <c r="E35" s="201"/>
      <c r="F35" s="201">
        <f>VALUE(F12-200/100*(F6-F9))</f>
        <v>-419.59999999999854</v>
      </c>
      <c r="G35" s="201"/>
      <c r="H35" s="201">
        <f>VALUE(H12-200/100*(H6-H9))</f>
        <v>460.09999999999854</v>
      </c>
      <c r="I35" s="202"/>
      <c r="J35" s="201">
        <f>VALUE(J12-200/100*(J6-J9))</f>
        <v>12678.95</v>
      </c>
      <c r="K35" s="201"/>
      <c r="L35" s="201">
        <f>VALUE(L12-200/100*(L6-L9))</f>
        <v>12126.099999999999</v>
      </c>
      <c r="M35" s="201"/>
      <c r="N35" s="201">
        <f>VALUE(N12-200/100*(N6-N9))</f>
        <v>11901.950000000003</v>
      </c>
      <c r="O35" s="202"/>
      <c r="P35" s="201">
        <f>VALUE(P12-200/100*(P6-P9))</f>
        <v>-602.70000000000073</v>
      </c>
      <c r="Q35" s="201"/>
      <c r="R35" s="201">
        <f>VALUE(R12-200/100*(R6-R9))</f>
        <v>11230.400000000001</v>
      </c>
      <c r="S35" s="201"/>
      <c r="T35" s="201">
        <f>VALUE(T12-200/100*(T6-T9))</f>
        <v>849.5</v>
      </c>
      <c r="U35" s="202"/>
      <c r="V35" s="201">
        <f>VALUE(V12-200/100*(V6-V9))</f>
        <v>0</v>
      </c>
      <c r="W35" s="201"/>
      <c r="X35" s="201">
        <f>VALUE(X12-200/100*(X6-X9))</f>
        <v>0</v>
      </c>
    </row>
    <row r="36" spans="1:24" ht="14.7" customHeight="1" x14ac:dyDescent="0.3">
      <c r="A36" s="118">
        <v>2.2360000000000002</v>
      </c>
      <c r="B36" s="198">
        <f>VALUE(B12-223.6/100*(B6-B9))</f>
        <v>11149.060600000001</v>
      </c>
      <c r="C36" s="175"/>
      <c r="D36" s="198">
        <f>VALUE(D12-223.6/100*(D6-D9))</f>
        <v>12155.965799999998</v>
      </c>
      <c r="E36" s="199"/>
      <c r="F36" s="198">
        <f>VALUE(F12-223.6/100*(F6-F9))</f>
        <v>-469.11279999999834</v>
      </c>
      <c r="G36" s="198"/>
      <c r="H36" s="198">
        <f>VALUE(H12-223.6/100*(H6-H9))</f>
        <v>514.39179999999828</v>
      </c>
      <c r="I36" s="175"/>
      <c r="J36" s="198">
        <f>VALUE(J12-223.6/100*(J6-J9))</f>
        <v>12779.191000000001</v>
      </c>
      <c r="K36" s="199"/>
      <c r="L36" s="198">
        <f>VALUE(L12-223.6/100*(L6-L9))</f>
        <v>12155.965799999998</v>
      </c>
      <c r="M36" s="198"/>
      <c r="N36" s="198">
        <f>VALUE(N12-223.6/100*(N6-N9))</f>
        <v>11882.019800000004</v>
      </c>
      <c r="O36" s="175"/>
      <c r="P36" s="198">
        <f>VALUE(P12-223.6/100*(P6-P9))</f>
        <v>-673.81860000000074</v>
      </c>
      <c r="Q36" s="199"/>
      <c r="R36" s="198">
        <f>VALUE(R12-223.6/100*(R6-R9))</f>
        <v>11151.682200000001</v>
      </c>
      <c r="S36" s="198"/>
      <c r="T36" s="198">
        <f>VALUE(T12-223.6/100*(T6-T9))</f>
        <v>949.74099999999987</v>
      </c>
      <c r="U36" s="175"/>
      <c r="V36" s="198">
        <f>VALUE(V12-223.6/100*(V6-V9))</f>
        <v>0</v>
      </c>
      <c r="W36" s="199"/>
      <c r="X36" s="198">
        <f>VALUE(X12-223.6/100*(X6-X9))</f>
        <v>0</v>
      </c>
    </row>
    <row r="37" spans="1:24" ht="14.7" customHeight="1" x14ac:dyDescent="0.3">
      <c r="A37" s="119">
        <v>2.3820000000000001</v>
      </c>
      <c r="B37" s="201">
        <f>VALUE(B12-238.2/100*(B6-B9))</f>
        <v>11086.769700000001</v>
      </c>
      <c r="C37" s="202"/>
      <c r="D37" s="201">
        <f>VALUE(D12-238.2/100*(D6-D9))</f>
        <v>12174.442099999998</v>
      </c>
      <c r="E37" s="201"/>
      <c r="F37" s="201">
        <f>VALUE(F12-238.2/100*(F6-F9))</f>
        <v>-499.7435999999982</v>
      </c>
      <c r="G37" s="201"/>
      <c r="H37" s="201">
        <f>VALUE(H12-238.2/100*(H6-H9))</f>
        <v>547.9790999999982</v>
      </c>
      <c r="I37" s="202"/>
      <c r="J37" s="201">
        <f>VALUE(J12-238.2/100*(J6-J9))</f>
        <v>12841.2045</v>
      </c>
      <c r="K37" s="201"/>
      <c r="L37" s="201">
        <f>VALUE(L12-238.2/100*(L6-L9))</f>
        <v>12174.442099999998</v>
      </c>
      <c r="M37" s="201"/>
      <c r="N37" s="201">
        <f>VALUE(N12-238.2/100*(N6-N9))</f>
        <v>11869.690100000003</v>
      </c>
      <c r="O37" s="202"/>
      <c r="P37" s="201">
        <f>VALUE(P12-238.2/100*(P6-P9))</f>
        <v>-717.81570000000079</v>
      </c>
      <c r="Q37" s="201"/>
      <c r="R37" s="201">
        <f>VALUE(R12-238.2/100*(R6-R9))</f>
        <v>11102.983900000001</v>
      </c>
      <c r="S37" s="201"/>
      <c r="T37" s="201">
        <f>VALUE(T12-238.2/100*(T6-T9))</f>
        <v>1011.7544999999999</v>
      </c>
      <c r="U37" s="202"/>
      <c r="V37" s="201">
        <f>VALUE(V12-238.2/100*(V6-V9))</f>
        <v>0</v>
      </c>
      <c r="W37" s="201"/>
      <c r="X37" s="201">
        <f>VALUE(X12-238.2/100*(X6-X9))</f>
        <v>0</v>
      </c>
    </row>
    <row r="38" spans="1:24" ht="14.7" customHeight="1" x14ac:dyDescent="0.3">
      <c r="A38" s="119">
        <v>2.6179999999999999</v>
      </c>
      <c r="B38" s="201">
        <f>VALUE(B12-261.8/100*(B6-B9))</f>
        <v>10986.0803</v>
      </c>
      <c r="C38" s="202"/>
      <c r="D38" s="201">
        <f>VALUE(D12-261.8/100*(D6-D9))</f>
        <v>12204.307899999998</v>
      </c>
      <c r="E38" s="201"/>
      <c r="F38" s="201">
        <f>VALUE(F12-261.8/100*(F6-F9))</f>
        <v>-549.25639999999817</v>
      </c>
      <c r="G38" s="201"/>
      <c r="H38" s="201">
        <f>VALUE(H12-261.8/100*(H6-H9))</f>
        <v>602.27089999999816</v>
      </c>
      <c r="I38" s="202"/>
      <c r="J38" s="201">
        <f>VALUE(J12-261.8/100*(J6-J9))</f>
        <v>12941.445500000002</v>
      </c>
      <c r="K38" s="201"/>
      <c r="L38" s="201">
        <f>VALUE(L12-261.8/100*(L6-L9))</f>
        <v>12204.307899999998</v>
      </c>
      <c r="M38" s="201"/>
      <c r="N38" s="201">
        <f>VALUE(N12-261.8/100*(N6-N9))</f>
        <v>11849.759900000003</v>
      </c>
      <c r="O38" s="202"/>
      <c r="P38" s="201">
        <f>VALUE(P12-261.8/100*(P6-P9))</f>
        <v>-788.93430000000103</v>
      </c>
      <c r="Q38" s="201"/>
      <c r="R38" s="201">
        <f>VALUE(R12-261.8/100*(R6-R9))</f>
        <v>11024.266100000003</v>
      </c>
      <c r="S38" s="201"/>
      <c r="T38" s="201">
        <f>VALUE(T12-261.8/100*(T6-T9))</f>
        <v>1111.9955000000002</v>
      </c>
      <c r="U38" s="202"/>
      <c r="V38" s="201">
        <f>VALUE(V12-261.8/100*(V6-V9))</f>
        <v>0</v>
      </c>
      <c r="W38" s="201"/>
      <c r="X38" s="201">
        <f>VALUE(X12-261.8/100*(X6-X9))</f>
        <v>0</v>
      </c>
    </row>
    <row r="39" spans="1:24" ht="14.7" customHeight="1" x14ac:dyDescent="0.3">
      <c r="A39" s="119">
        <v>3</v>
      </c>
      <c r="B39" s="201">
        <f>VALUE(B12-300/100*(B6-B9))</f>
        <v>10823.1</v>
      </c>
      <c r="C39" s="202"/>
      <c r="D39" s="201">
        <f>VALUE(D12-300/100*(D6-D9))</f>
        <v>12252.649999999998</v>
      </c>
      <c r="E39" s="201"/>
      <c r="F39" s="201">
        <f>VALUE(F12-300/100*(F6-F9))</f>
        <v>-629.39999999999782</v>
      </c>
      <c r="G39" s="201"/>
      <c r="H39" s="201">
        <f>VALUE(H12-300/100*(H6-H9))</f>
        <v>690.14999999999782</v>
      </c>
      <c r="I39" s="202"/>
      <c r="J39" s="201">
        <f>VALUE(J12-300/100*(J6-J9))</f>
        <v>13103.7</v>
      </c>
      <c r="K39" s="201"/>
      <c r="L39" s="201">
        <f>VALUE(L12-300/100*(L6-L9))</f>
        <v>12252.649999999998</v>
      </c>
      <c r="M39" s="201"/>
      <c r="N39" s="201">
        <f>VALUE(N12-300/100*(N6-N9))</f>
        <v>11817.500000000004</v>
      </c>
      <c r="O39" s="202"/>
      <c r="P39" s="201">
        <f>VALUE(P12-300/100*(P6-P9))</f>
        <v>-904.05000000000109</v>
      </c>
      <c r="Q39" s="201"/>
      <c r="R39" s="201">
        <f>VALUE(R12-300/100*(R6-R9))</f>
        <v>10896.850000000002</v>
      </c>
      <c r="S39" s="201"/>
      <c r="T39" s="201">
        <f>VALUE(T12-300/100*(T6-T9))</f>
        <v>1274.25</v>
      </c>
      <c r="U39" s="202"/>
      <c r="V39" s="201">
        <f>VALUE(V12-300/100*(V6-V9))</f>
        <v>0</v>
      </c>
      <c r="W39" s="201"/>
      <c r="X39" s="201">
        <f>VALUE(X12-300/100*(X6-X9))</f>
        <v>0</v>
      </c>
    </row>
    <row r="40" spans="1:24" ht="14.7" customHeight="1" x14ac:dyDescent="0.3">
      <c r="A40" s="118">
        <v>3.2360000000000002</v>
      </c>
      <c r="B40" s="198">
        <f>VALUE(B12-323.6/100*(B6-B9))</f>
        <v>10722.410600000001</v>
      </c>
      <c r="C40" s="175"/>
      <c r="D40" s="198">
        <f>VALUE(D12-323.6/100*(D6-D9))</f>
        <v>12282.515799999997</v>
      </c>
      <c r="E40" s="199"/>
      <c r="F40" s="198">
        <f>VALUE(F12-323.6/100*(F6-F9))</f>
        <v>-678.91279999999767</v>
      </c>
      <c r="G40" s="198"/>
      <c r="H40" s="198">
        <f>VALUE(H12-323.6/100*(H6-H9))</f>
        <v>744.44179999999767</v>
      </c>
      <c r="I40" s="175"/>
      <c r="J40" s="198">
        <f>VALUE(J12-323.6/100*(J6-J9))</f>
        <v>13203.941000000001</v>
      </c>
      <c r="K40" s="199"/>
      <c r="L40" s="198">
        <f>VALUE(L12-323.6/100*(L6-L9))</f>
        <v>12282.515799999997</v>
      </c>
      <c r="M40" s="198"/>
      <c r="N40" s="198">
        <f>VALUE(N12-323.6/100*(N6-N9))</f>
        <v>11797.569800000005</v>
      </c>
      <c r="O40" s="175"/>
      <c r="P40" s="198">
        <f>VALUE(P12-323.6/100*(P6-P9))</f>
        <v>-975.16860000000122</v>
      </c>
      <c r="Q40" s="199"/>
      <c r="R40" s="198">
        <f>VALUE(R12-323.6/100*(R6-R9))</f>
        <v>10818.132200000002</v>
      </c>
      <c r="S40" s="198"/>
      <c r="T40" s="198">
        <f>VALUE(T12-323.6/100*(T6-T9))</f>
        <v>1374.491</v>
      </c>
      <c r="U40" s="175"/>
      <c r="V40" s="198">
        <f>VALUE(V12-323.6/100*(V6-V9))</f>
        <v>0</v>
      </c>
      <c r="W40" s="199"/>
      <c r="X40" s="198">
        <f>VALUE(X12-323.6/100*(X6-X9))</f>
        <v>0</v>
      </c>
    </row>
    <row r="41" spans="1:24" ht="14.7" customHeight="1" x14ac:dyDescent="0.3">
      <c r="A41" s="119">
        <v>3.3820000000000001</v>
      </c>
      <c r="B41" s="201">
        <f>VALUE(B12-338.2/100*(B6-B9))</f>
        <v>10660.119700000001</v>
      </c>
      <c r="C41" s="202"/>
      <c r="D41" s="201">
        <f>VALUE(D12-338.2/100*(D6-D9))</f>
        <v>12300.992099999998</v>
      </c>
      <c r="E41" s="201"/>
      <c r="F41" s="201">
        <f>VALUE(F12-338.2/100*(F6-F9))</f>
        <v>-709.54359999999747</v>
      </c>
      <c r="G41" s="201"/>
      <c r="H41" s="201">
        <f>VALUE(H12-338.2/100*(H6-H9))</f>
        <v>778.02909999999747</v>
      </c>
      <c r="I41" s="202"/>
      <c r="J41" s="201">
        <f>VALUE(J12-338.2/100*(J6-J9))</f>
        <v>13265.9545</v>
      </c>
      <c r="K41" s="201"/>
      <c r="L41" s="201">
        <f>VALUE(L12-338.2/100*(L6-L9))</f>
        <v>12300.992099999998</v>
      </c>
      <c r="M41" s="201"/>
      <c r="N41" s="201">
        <f>VALUE(N12-338.2/100*(N6-N9))</f>
        <v>11785.240100000005</v>
      </c>
      <c r="O41" s="202"/>
      <c r="P41" s="201">
        <f>VALUE(P12-338.2/100*(P6-P9))</f>
        <v>-1019.1657000000012</v>
      </c>
      <c r="Q41" s="201"/>
      <c r="R41" s="201">
        <f>VALUE(R12-338.2/100*(R6-R9))</f>
        <v>10769.433900000002</v>
      </c>
      <c r="S41" s="201"/>
      <c r="T41" s="201">
        <f>VALUE(T12-338.2/100*(T6-T9))</f>
        <v>1436.5044999999998</v>
      </c>
      <c r="U41" s="202"/>
      <c r="V41" s="201">
        <f>VALUE(V12-338.2/100*(V6-V9))</f>
        <v>0</v>
      </c>
      <c r="W41" s="201"/>
      <c r="X41" s="201">
        <f>VALUE(X12-338.2/100*(X6-X9))</f>
        <v>0</v>
      </c>
    </row>
    <row r="42" spans="1:24" ht="14.7" customHeight="1" x14ac:dyDescent="0.3">
      <c r="A42" s="119">
        <v>3.6179999999999999</v>
      </c>
      <c r="B42" s="201">
        <f>VALUE(B12-361.8/100*(B6-B9))</f>
        <v>10559.4303</v>
      </c>
      <c r="C42" s="202"/>
      <c r="D42" s="201">
        <f>VALUE(D12-361.8/100*(D6-D9))</f>
        <v>12330.857899999997</v>
      </c>
      <c r="E42" s="201"/>
      <c r="F42" s="201">
        <f>VALUE(F12-361.8/100*(F6-F9))</f>
        <v>-759.05639999999744</v>
      </c>
      <c r="G42" s="201"/>
      <c r="H42" s="201">
        <f>VALUE(H12-361.8/100*(H6-H9))</f>
        <v>832.32089999999744</v>
      </c>
      <c r="I42" s="202"/>
      <c r="J42" s="201">
        <f>VALUE(J12-361.8/100*(J6-J9))</f>
        <v>13366.195500000002</v>
      </c>
      <c r="K42" s="201"/>
      <c r="L42" s="201">
        <f>VALUE(L12-361.8/100*(L6-L9))</f>
        <v>12330.857899999997</v>
      </c>
      <c r="M42" s="201"/>
      <c r="N42" s="201">
        <f>VALUE(N12-361.8/100*(N6-N9))</f>
        <v>11765.309900000004</v>
      </c>
      <c r="O42" s="202"/>
      <c r="P42" s="201">
        <f>VALUE(P12-361.8/100*(P6-P9))</f>
        <v>-1090.2843000000014</v>
      </c>
      <c r="Q42" s="201"/>
      <c r="R42" s="201">
        <f>VALUE(R12-361.8/100*(R6-R9))</f>
        <v>10690.716100000003</v>
      </c>
      <c r="S42" s="201"/>
      <c r="T42" s="201">
        <f>VALUE(T12-361.8/100*(T6-T9))</f>
        <v>1536.7455000000002</v>
      </c>
      <c r="U42" s="202"/>
      <c r="V42" s="201">
        <f>VALUE(V12-361.8/100*(V6-V9))</f>
        <v>0</v>
      </c>
      <c r="W42" s="201"/>
      <c r="X42" s="201">
        <f>VALUE(X12-361.8/100*(X6-X9))</f>
        <v>0</v>
      </c>
    </row>
    <row r="43" spans="1:24" ht="14.7" customHeight="1" x14ac:dyDescent="0.3">
      <c r="A43" s="119">
        <v>4</v>
      </c>
      <c r="B43" s="201">
        <f>VALUE(B12-400/100*(B6-B9))</f>
        <v>10396.450000000001</v>
      </c>
      <c r="C43" s="202"/>
      <c r="D43" s="201">
        <f>VALUE(D12-400/100*(D6-D9))</f>
        <v>12379.199999999997</v>
      </c>
      <c r="E43" s="201"/>
      <c r="F43" s="201">
        <f>VALUE(F12-400/100*(F6-F9))</f>
        <v>-839.19999999999709</v>
      </c>
      <c r="G43" s="201"/>
      <c r="H43" s="201">
        <f>VALUE(H12-400/100*(H6-H9))</f>
        <v>920.19999999999709</v>
      </c>
      <c r="I43" s="202"/>
      <c r="J43" s="201">
        <f>VALUE(J12-400/100*(J6-J9))</f>
        <v>13528.45</v>
      </c>
      <c r="K43" s="201"/>
      <c r="L43" s="201">
        <f>VALUE(L12-400/100*(L6-L9))</f>
        <v>12379.199999999997</v>
      </c>
      <c r="M43" s="201"/>
      <c r="N43" s="201">
        <f>VALUE(N12-400/100*(N6-N9))</f>
        <v>11733.050000000005</v>
      </c>
      <c r="O43" s="202"/>
      <c r="P43" s="201">
        <f>VALUE(P12-400/100*(P6-P9))</f>
        <v>-1205.4000000000015</v>
      </c>
      <c r="Q43" s="201"/>
      <c r="R43" s="201">
        <f>VALUE(R12-400/100*(R6-R9))</f>
        <v>10563.300000000003</v>
      </c>
      <c r="S43" s="201"/>
      <c r="T43" s="201">
        <f>VALUE(T12-400/100*(T6-T9))</f>
        <v>1699</v>
      </c>
      <c r="U43" s="202"/>
      <c r="V43" s="201">
        <f>VALUE(V12-400/100*(V6-V9))</f>
        <v>0</v>
      </c>
      <c r="W43" s="201"/>
      <c r="X43" s="201">
        <f>VALUE(X12-400/100*(X6-X9))</f>
        <v>0</v>
      </c>
    </row>
    <row r="44" spans="1:24" ht="14.7" customHeight="1" x14ac:dyDescent="0.3">
      <c r="A44" s="118">
        <v>4.2359999999999998</v>
      </c>
      <c r="B44" s="198">
        <f>VALUE(B12-423.6/100*(B6-B9))</f>
        <v>10295.760600000001</v>
      </c>
      <c r="C44" s="175"/>
      <c r="D44" s="198">
        <f>VALUE(D12-423.6/100*(D6-D9))</f>
        <v>12409.065799999997</v>
      </c>
      <c r="E44" s="199"/>
      <c r="F44" s="198">
        <f>VALUE(F12-423.6/100*(F6-F9))</f>
        <v>-888.71279999999706</v>
      </c>
      <c r="G44" s="198"/>
      <c r="H44" s="198">
        <f>VALUE(H12-423.6/100*(H6-H9))</f>
        <v>974.49179999999706</v>
      </c>
      <c r="I44" s="175"/>
      <c r="J44" s="198">
        <f>VALUE(J12-423.6/100*(J6-J9))</f>
        <v>13628.691000000001</v>
      </c>
      <c r="K44" s="199"/>
      <c r="L44" s="198">
        <f>VALUE(L12-423.6/100*(L6-L9))</f>
        <v>12409.065799999997</v>
      </c>
      <c r="M44" s="198"/>
      <c r="N44" s="198">
        <f>VALUE(N12-423.6/100*(N6-N9))</f>
        <v>11713.119800000004</v>
      </c>
      <c r="O44" s="175"/>
      <c r="P44" s="198">
        <f>VALUE(P12-423.6/100*(P6-P9))</f>
        <v>-1276.5186000000017</v>
      </c>
      <c r="Q44" s="199"/>
      <c r="R44" s="198">
        <f>VALUE(R12-423.6/100*(R6-R9))</f>
        <v>10484.582200000003</v>
      </c>
      <c r="S44" s="198"/>
      <c r="T44" s="198">
        <f>VALUE(T12-423.6/100*(T6-T9))</f>
        <v>1799.2410000000002</v>
      </c>
      <c r="U44" s="175"/>
      <c r="V44" s="198">
        <f>VALUE(V12-423.6/100*(V6-V9))</f>
        <v>0</v>
      </c>
      <c r="W44" s="199"/>
      <c r="X44" s="198">
        <f>VALUE(X12-423.6/100*(X6-X9))</f>
        <v>0</v>
      </c>
    </row>
    <row r="45" spans="1:24" ht="14.7" customHeight="1" x14ac:dyDescent="0.3">
      <c r="A45" s="118">
        <v>4.3819999999999997</v>
      </c>
      <c r="B45" s="198">
        <f>VALUE(B12-438.2/100*(B6-B9))</f>
        <v>10233.469700000001</v>
      </c>
      <c r="C45" s="175"/>
      <c r="D45" s="198">
        <f>VALUE(D12-438.2/100*(D6-D9))</f>
        <v>12427.542099999997</v>
      </c>
      <c r="E45" s="199"/>
      <c r="F45" s="198">
        <f>VALUE(F12-438.2/100*(F6-F9))</f>
        <v>-919.34359999999674</v>
      </c>
      <c r="G45" s="198"/>
      <c r="H45" s="198">
        <f>VALUE(H12-438.2/100*(H6-H9))</f>
        <v>1008.0790999999967</v>
      </c>
      <c r="I45" s="175"/>
      <c r="J45" s="198">
        <f>VALUE(J12-438.2/100*(J6-J9))</f>
        <v>13690.7045</v>
      </c>
      <c r="K45" s="199"/>
      <c r="L45" s="198">
        <f>VALUE(L12-438.2/100*(L6-L9))</f>
        <v>12427.542099999997</v>
      </c>
      <c r="M45" s="198"/>
      <c r="N45" s="198">
        <f>VALUE(N12-438.2/100*(N6-N9))</f>
        <v>11700.790100000006</v>
      </c>
      <c r="O45" s="175"/>
      <c r="P45" s="198">
        <f>VALUE(P12-438.2/100*(P6-P9))</f>
        <v>-1320.5157000000015</v>
      </c>
      <c r="Q45" s="199"/>
      <c r="R45" s="198">
        <f>VALUE(R12-438.2/100*(R6-R9))</f>
        <v>10435.883900000003</v>
      </c>
      <c r="S45" s="198"/>
      <c r="T45" s="198">
        <f>VALUE(T12-438.2/100*(T6-T9))</f>
        <v>1861.2544999999998</v>
      </c>
      <c r="U45" s="175"/>
      <c r="V45" s="198">
        <f>VALUE(V12-438.2/100*(V6-V9))</f>
        <v>0</v>
      </c>
      <c r="W45" s="199"/>
      <c r="X45" s="198">
        <f>VALUE(X12-438.2/100*(X6-X9))</f>
        <v>0</v>
      </c>
    </row>
    <row r="46" spans="1:24" ht="14.7" customHeight="1" x14ac:dyDescent="0.3">
      <c r="A46" s="118">
        <v>4.6180000000000003</v>
      </c>
      <c r="B46" s="198">
        <f>VALUE(B12-461.8/100*(B6-B9))</f>
        <v>10132.7803</v>
      </c>
      <c r="C46" s="175"/>
      <c r="D46" s="198">
        <f>VALUE(D12-461.8/100*(D6-D9))</f>
        <v>12457.407899999997</v>
      </c>
      <c r="E46" s="199"/>
      <c r="F46" s="198">
        <f>VALUE(F12-461.8/100*(F6-F9))</f>
        <v>-968.85639999999671</v>
      </c>
      <c r="G46" s="198"/>
      <c r="H46" s="198">
        <f>VALUE(H12-461.8/100*(H6-H9))</f>
        <v>1062.3708999999967</v>
      </c>
      <c r="I46" s="175"/>
      <c r="J46" s="198">
        <f>VALUE(J12-461.8/100*(J6-J9))</f>
        <v>13790.945500000002</v>
      </c>
      <c r="K46" s="199"/>
      <c r="L46" s="198">
        <f>VALUE(L12-461.8/100*(L6-L9))</f>
        <v>12457.407899999997</v>
      </c>
      <c r="M46" s="198"/>
      <c r="N46" s="198">
        <f>VALUE(N12-461.8/100*(N6-N9))</f>
        <v>11680.859900000005</v>
      </c>
      <c r="O46" s="175"/>
      <c r="P46" s="198">
        <f>VALUE(P12-461.8/100*(P6-P9))</f>
        <v>-1391.6343000000018</v>
      </c>
      <c r="Q46" s="199"/>
      <c r="R46" s="198">
        <f>VALUE(R12-461.8/100*(R6-R9))</f>
        <v>10357.166100000004</v>
      </c>
      <c r="S46" s="198"/>
      <c r="T46" s="198">
        <f>VALUE(T12-461.8/100*(T6-T9))</f>
        <v>1961.4955000000002</v>
      </c>
      <c r="U46" s="175"/>
      <c r="V46" s="198">
        <f>VALUE(V12-461.8/100*(V6-V9))</f>
        <v>0</v>
      </c>
      <c r="W46" s="199"/>
      <c r="X46" s="198">
        <f>VALUE(X12-461.8/100*(X6-X9))</f>
        <v>0</v>
      </c>
    </row>
    <row r="47" spans="1:24" ht="14.7" customHeight="1" x14ac:dyDescent="0.3">
      <c r="A47" s="118">
        <v>5</v>
      </c>
      <c r="B47" s="198">
        <f>VALUE(B12-500/100*(B6-B9))</f>
        <v>9969.8000000000011</v>
      </c>
      <c r="C47" s="175"/>
      <c r="D47" s="198">
        <f>VALUE(D12-500/100*(D6-D9))</f>
        <v>12505.749999999996</v>
      </c>
      <c r="E47" s="199"/>
      <c r="F47" s="198">
        <f>VALUE(F12-500/100*(F6-F9))</f>
        <v>-1048.9999999999964</v>
      </c>
      <c r="G47" s="198"/>
      <c r="H47" s="198">
        <f>VALUE(H12-500/100*(H6-H9))</f>
        <v>1150.2499999999964</v>
      </c>
      <c r="I47" s="175"/>
      <c r="J47" s="198">
        <f>VALUE(J12-500/100*(J6-J9))</f>
        <v>13953.2</v>
      </c>
      <c r="K47" s="199"/>
      <c r="L47" s="198">
        <f>VALUE(L12-500/100*(L6-L9))</f>
        <v>12505.749999999996</v>
      </c>
      <c r="M47" s="198"/>
      <c r="N47" s="198">
        <f>VALUE(N12-500/100*(N6-N9))</f>
        <v>11648.600000000006</v>
      </c>
      <c r="O47" s="175"/>
      <c r="P47" s="198">
        <f>VALUE(P12-500/100*(P6-P9))</f>
        <v>-1506.7500000000018</v>
      </c>
      <c r="Q47" s="199"/>
      <c r="R47" s="198">
        <f>VALUE(R12-500/100*(R6-R9))</f>
        <v>10229.750000000004</v>
      </c>
      <c r="S47" s="198"/>
      <c r="T47" s="198">
        <f>VALUE(T12-500/100*(T6-T9))</f>
        <v>2123.75</v>
      </c>
      <c r="U47" s="175"/>
      <c r="V47" s="198">
        <f>VALUE(V12-500/100*(V6-V9))</f>
        <v>0</v>
      </c>
      <c r="W47" s="199"/>
      <c r="X47" s="198">
        <f>VALUE(X12-500/100*(X6-X9))</f>
        <v>0</v>
      </c>
    </row>
    <row r="48" spans="1:24" ht="14.7" customHeight="1" x14ac:dyDescent="0.3">
      <c r="A48" s="118">
        <v>5.2359999999999998</v>
      </c>
      <c r="B48" s="198">
        <f>VALUE(B12-523.6/100*(B6-B9))</f>
        <v>9869.1106</v>
      </c>
      <c r="C48" s="175"/>
      <c r="D48" s="198">
        <f>VALUE(D12-523.6/100*(D6-D9))</f>
        <v>12535.615799999996</v>
      </c>
      <c r="E48" s="199"/>
      <c r="F48" s="198">
        <f>VALUE(F12-523.6/100*(F6-F9))</f>
        <v>-1098.5127999999963</v>
      </c>
      <c r="G48" s="198"/>
      <c r="H48" s="198">
        <f>VALUE(H12-523.6/100*(H6-H9))</f>
        <v>1204.5417999999963</v>
      </c>
      <c r="I48" s="175"/>
      <c r="J48" s="198">
        <f>VALUE(J12-523.6/100*(J6-J9))</f>
        <v>14053.441000000001</v>
      </c>
      <c r="K48" s="199"/>
      <c r="L48" s="198">
        <f>VALUE(L12-523.6/100*(L6-L9))</f>
        <v>12535.615799999996</v>
      </c>
      <c r="M48" s="198"/>
      <c r="N48" s="198">
        <f>VALUE(N12-523.6/100*(N6-N9))</f>
        <v>11628.669800000007</v>
      </c>
      <c r="O48" s="175"/>
      <c r="P48" s="198">
        <f>VALUE(P12-523.6/100*(P6-P9))</f>
        <v>-1577.8686000000021</v>
      </c>
      <c r="Q48" s="199"/>
      <c r="R48" s="198">
        <f>VALUE(R12-523.6/100*(R6-R9))</f>
        <v>10151.032200000003</v>
      </c>
      <c r="S48" s="198"/>
      <c r="T48" s="198">
        <f>VALUE(T12-523.6/100*(T6-T9))</f>
        <v>2223.9910000000004</v>
      </c>
      <c r="U48" s="175"/>
      <c r="V48" s="198">
        <f>VALUE(V12-523.6/100*(V6-V9))</f>
        <v>0</v>
      </c>
      <c r="W48" s="199"/>
      <c r="X48" s="198">
        <f>VALUE(X12-523.6/100*(X6-X9))</f>
        <v>0</v>
      </c>
    </row>
    <row r="49" spans="1:24" ht="14.7" customHeight="1" x14ac:dyDescent="0.3">
      <c r="A49" s="118">
        <v>5.3819999999999997</v>
      </c>
      <c r="B49" s="198">
        <f>VALUE(B12-538.2/100*(B6-B9))</f>
        <v>9806.8197</v>
      </c>
      <c r="C49" s="175"/>
      <c r="D49" s="198">
        <f>VALUE(D12-538.2/100*(D6-D9))</f>
        <v>12554.092099999996</v>
      </c>
      <c r="E49" s="199"/>
      <c r="F49" s="198">
        <f>VALUE(F12-538.2/100*(F6-F9))</f>
        <v>-1129.1435999999962</v>
      </c>
      <c r="G49" s="198"/>
      <c r="H49" s="198">
        <f>VALUE(H12-538.2/100*(H6-H9))</f>
        <v>1238.1290999999962</v>
      </c>
      <c r="I49" s="175"/>
      <c r="J49" s="198">
        <f>VALUE(J12-538.2/100*(J6-J9))</f>
        <v>14115.454500000002</v>
      </c>
      <c r="K49" s="199"/>
      <c r="L49" s="198">
        <f>VALUE(L12-538.2/100*(L6-L9))</f>
        <v>12554.092099999996</v>
      </c>
      <c r="M49" s="198"/>
      <c r="N49" s="198">
        <f>VALUE(N12-538.2/100*(N6-N9))</f>
        <v>11616.340100000007</v>
      </c>
      <c r="O49" s="175"/>
      <c r="P49" s="198">
        <f>VALUE(P12-538.2/100*(P6-P9))</f>
        <v>-1621.8657000000021</v>
      </c>
      <c r="Q49" s="199"/>
      <c r="R49" s="198">
        <f>VALUE(R12-538.2/100*(R6-R9))</f>
        <v>10102.333900000003</v>
      </c>
      <c r="S49" s="198"/>
      <c r="T49" s="198">
        <f>VALUE(T12-538.2/100*(T6-T9))</f>
        <v>2286.0045000000005</v>
      </c>
      <c r="U49" s="175"/>
      <c r="V49" s="198">
        <f>VALUE(V12-538.2/100*(V6-V9))</f>
        <v>0</v>
      </c>
      <c r="W49" s="199"/>
      <c r="X49" s="198">
        <f>VALUE(X12-538.2/100*(X6-X9))</f>
        <v>0</v>
      </c>
    </row>
    <row r="50" spans="1:24" ht="14.7" customHeight="1" x14ac:dyDescent="0.3">
      <c r="A50" s="118">
        <v>5.6180000000000003</v>
      </c>
      <c r="B50" s="198">
        <f>VALUE(B12-561.8/100*(B6-B9))</f>
        <v>9706.1303000000007</v>
      </c>
      <c r="C50" s="175"/>
      <c r="D50" s="198">
        <f>VALUE(D12-561.8/100*(D6-D9))</f>
        <v>12583.957899999996</v>
      </c>
      <c r="E50" s="199"/>
      <c r="F50" s="198">
        <f>VALUE(F12-561.8/100*(F6-F9))</f>
        <v>-1178.6563999999958</v>
      </c>
      <c r="G50" s="198"/>
      <c r="H50" s="198">
        <f>VALUE(H12-561.8/100*(H6-H9))</f>
        <v>1292.4208999999958</v>
      </c>
      <c r="I50" s="175"/>
      <c r="J50" s="198">
        <f>VALUE(J12-561.8/100*(J6-J9))</f>
        <v>14215.6955</v>
      </c>
      <c r="K50" s="199"/>
      <c r="L50" s="198">
        <f>VALUE(L12-561.8/100*(L6-L9))</f>
        <v>12583.957899999996</v>
      </c>
      <c r="M50" s="198"/>
      <c r="N50" s="198">
        <f>VALUE(N12-561.8/100*(N6-N9))</f>
        <v>11596.409900000006</v>
      </c>
      <c r="O50" s="175"/>
      <c r="P50" s="198">
        <f>VALUE(P12-561.8/100*(P6-P9))</f>
        <v>-1692.9843000000019</v>
      </c>
      <c r="Q50" s="199"/>
      <c r="R50" s="198">
        <f>VALUE(R12-561.8/100*(R6-R9))</f>
        <v>10023.616100000005</v>
      </c>
      <c r="S50" s="198"/>
      <c r="T50" s="198">
        <f>VALUE(T12-561.8/100*(T6-T9))</f>
        <v>2386.2454999999995</v>
      </c>
      <c r="U50" s="175"/>
      <c r="V50" s="198">
        <f>VALUE(V12-561.8/100*(V6-V9))</f>
        <v>0</v>
      </c>
      <c r="W50" s="199"/>
      <c r="X50" s="198">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86.4" x14ac:dyDescent="0.3">
      <c r="A1" s="100" t="s">
        <v>73</v>
      </c>
    </row>
    <row r="2" spans="1:1" ht="14.7" customHeight="1" x14ac:dyDescent="0.3">
      <c r="A2" s="91" t="s">
        <v>69</v>
      </c>
    </row>
    <row r="3" spans="1:1" ht="14.7" customHeight="1" x14ac:dyDescent="0.3">
      <c r="A3" s="91" t="s">
        <v>70</v>
      </c>
    </row>
    <row r="4" spans="1:1" ht="14.7" customHeight="1" x14ac:dyDescent="0.3">
      <c r="A4" s="91" t="s">
        <v>71</v>
      </c>
    </row>
    <row r="5" spans="1:1" ht="14.7" customHeight="1" x14ac:dyDescent="0.3">
      <c r="A5" s="91" t="s">
        <v>72</v>
      </c>
    </row>
    <row r="6" spans="1:1" ht="14.7"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B75"/>
  <sheetViews>
    <sheetView showGridLines="0" topLeftCell="DL1" zoomScaleNormal="100" workbookViewId="0">
      <selection activeCell="DZ1" sqref="DZ1:EC1048576"/>
    </sheetView>
  </sheetViews>
  <sheetFormatPr defaultColWidth="8.6640625" defaultRowHeight="14.7" customHeight="1" x14ac:dyDescent="0.3"/>
  <cols>
    <col min="1" max="4" width="8.6640625" style="33" customWidth="1"/>
    <col min="5" max="49" width="10.6640625" style="33" customWidth="1"/>
    <col min="50" max="133" width="10.6640625" style="91" customWidth="1"/>
    <col min="134" max="340" width="8.6640625" style="33" customWidth="1"/>
  </cols>
  <sheetData>
    <row r="1" spans="1:133" ht="14.7" customHeight="1" x14ac:dyDescent="0.3">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row>
    <row r="2" spans="1:13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row>
    <row r="3" spans="1:13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row>
    <row r="4" spans="1:13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row>
    <row r="5" spans="1:133" ht="14.7" customHeight="1" x14ac:dyDescent="0.3">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row>
    <row r="6" spans="1:13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row>
    <row r="7" spans="1:133" ht="14.7"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EC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c r="DZ7" s="16">
        <f t="shared" si="11"/>
        <v>12278.749999999996</v>
      </c>
      <c r="EA7" s="16">
        <f t="shared" si="11"/>
        <v>12147.775000000001</v>
      </c>
      <c r="EB7" s="16">
        <f t="shared" si="11"/>
        <v>12151.325000000001</v>
      </c>
      <c r="EC7" s="16">
        <f t="shared" si="11"/>
        <v>12012.075000000001</v>
      </c>
    </row>
    <row r="8" spans="1:133" ht="14.7"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EC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c r="DZ8" s="17">
        <f t="shared" si="17"/>
        <v>12220.183333333331</v>
      </c>
      <c r="EA8" s="17">
        <f t="shared" si="17"/>
        <v>12130.250000000002</v>
      </c>
      <c r="EB8" s="17">
        <f t="shared" si="17"/>
        <v>12114.15</v>
      </c>
      <c r="EC8" s="17">
        <f t="shared" si="17"/>
        <v>11973.883333333333</v>
      </c>
    </row>
    <row r="9" spans="1:133" ht="14.7"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EC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c r="DZ9" s="16">
        <f t="shared" si="23"/>
        <v>12187.274999999998</v>
      </c>
      <c r="EA9" s="16">
        <f t="shared" si="23"/>
        <v>12103.100000000002</v>
      </c>
      <c r="EB9" s="16">
        <f t="shared" si="23"/>
        <v>12046.55</v>
      </c>
      <c r="EC9" s="16">
        <f t="shared" si="23"/>
        <v>11948.075000000001</v>
      </c>
    </row>
    <row r="10" spans="1:133" ht="14.7"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EC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c r="DZ10" s="18">
        <f t="shared" si="29"/>
        <v>12154.366666666663</v>
      </c>
      <c r="EA10" s="18">
        <f t="shared" si="29"/>
        <v>12075.950000000003</v>
      </c>
      <c r="EB10" s="18">
        <f t="shared" si="29"/>
        <v>11978.95</v>
      </c>
      <c r="EC10" s="18">
        <f t="shared" si="29"/>
        <v>11922.266666666666</v>
      </c>
    </row>
    <row r="11" spans="1:133" ht="14.7"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EC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c r="DZ11" s="16">
        <f t="shared" si="35"/>
        <v>12095.799999999997</v>
      </c>
      <c r="EA11" s="16">
        <f t="shared" si="35"/>
        <v>12058.425000000003</v>
      </c>
      <c r="EB11" s="16">
        <f t="shared" si="35"/>
        <v>11941.775000000001</v>
      </c>
      <c r="EC11" s="16">
        <f t="shared" si="35"/>
        <v>11884.075000000001</v>
      </c>
    </row>
    <row r="12" spans="1:13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row>
    <row r="13" spans="1:133" ht="14.7"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EC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c r="DZ13" s="20">
        <f t="shared" si="41"/>
        <v>12062.891666666663</v>
      </c>
      <c r="EA13" s="20">
        <f t="shared" si="41"/>
        <v>12050.525000000001</v>
      </c>
      <c r="EB13" s="20">
        <f t="shared" si="41"/>
        <v>11935.025</v>
      </c>
      <c r="EC13" s="20">
        <f t="shared" si="41"/>
        <v>11858.266666666666</v>
      </c>
    </row>
    <row r="14" spans="1:133" ht="14.7"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EC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c r="DZ14" s="11">
        <f t="shared" si="47"/>
        <v>12037.233333333332</v>
      </c>
      <c r="EA14" s="11">
        <f t="shared" si="47"/>
        <v>12040.900000000001</v>
      </c>
      <c r="EB14" s="11">
        <f t="shared" si="47"/>
        <v>11904.6</v>
      </c>
      <c r="EC14" s="11">
        <f t="shared" si="47"/>
        <v>11845.883333333333</v>
      </c>
    </row>
    <row r="15" spans="1:133" ht="14.7"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EC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c r="DZ15" s="21">
        <f t="shared" si="53"/>
        <v>12011.575000000001</v>
      </c>
      <c r="EA15" s="21">
        <f t="shared" si="53"/>
        <v>12031.275000000001</v>
      </c>
      <c r="EB15" s="21">
        <f t="shared" si="53"/>
        <v>11874.175000000001</v>
      </c>
      <c r="EC15" s="21">
        <f t="shared" si="53"/>
        <v>11833.5</v>
      </c>
    </row>
    <row r="16" spans="1:13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row>
    <row r="17" spans="1:133" ht="14.7"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EC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c r="DZ17" s="16">
        <f t="shared" si="59"/>
        <v>12004.324999999997</v>
      </c>
      <c r="EA17" s="16">
        <f t="shared" si="59"/>
        <v>12013.750000000002</v>
      </c>
      <c r="EB17" s="16">
        <f t="shared" si="59"/>
        <v>11837</v>
      </c>
      <c r="EC17" s="16">
        <f t="shared" si="59"/>
        <v>11820.075000000001</v>
      </c>
    </row>
    <row r="18" spans="1:133" ht="14.7"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EC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c r="DZ18" s="22">
        <f t="shared" si="65"/>
        <v>11971.416666666664</v>
      </c>
      <c r="EA18" s="22">
        <f t="shared" si="65"/>
        <v>11986.600000000002</v>
      </c>
      <c r="EB18" s="22">
        <f t="shared" si="65"/>
        <v>11769.400000000001</v>
      </c>
      <c r="EC18" s="22">
        <f t="shared" si="65"/>
        <v>11794.266666666666</v>
      </c>
    </row>
    <row r="19" spans="1:133" ht="14.7"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EC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c r="DZ19" s="16">
        <f t="shared" si="71"/>
        <v>11912.849999999999</v>
      </c>
      <c r="EA19" s="16">
        <f t="shared" si="71"/>
        <v>11969.075000000001</v>
      </c>
      <c r="EB19" s="16">
        <f t="shared" si="71"/>
        <v>11732.225000000002</v>
      </c>
      <c r="EC19" s="16">
        <f t="shared" si="71"/>
        <v>11756.075000000001</v>
      </c>
    </row>
    <row r="20" spans="1:133" ht="14.7"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EC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c r="DZ20" s="23">
        <f t="shared" si="77"/>
        <v>11854.283333333333</v>
      </c>
      <c r="EA20" s="23">
        <f t="shared" si="77"/>
        <v>11951.550000000001</v>
      </c>
      <c r="EB20" s="23">
        <f t="shared" si="77"/>
        <v>11695.050000000001</v>
      </c>
      <c r="EC20" s="23">
        <f t="shared" si="77"/>
        <v>11717.883333333333</v>
      </c>
    </row>
    <row r="21" spans="1:133" ht="14.7"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EC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c r="DZ21" s="16">
        <f t="shared" si="83"/>
        <v>11821.375</v>
      </c>
      <c r="EA21" s="16">
        <f t="shared" si="83"/>
        <v>11924.400000000001</v>
      </c>
      <c r="EB21" s="16">
        <f t="shared" si="83"/>
        <v>11627.45</v>
      </c>
      <c r="EC21" s="16">
        <f t="shared" si="83"/>
        <v>11692.075000000001</v>
      </c>
    </row>
    <row r="22" spans="1:133" ht="14.7"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EC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c r="DZ22" s="24">
        <f t="shared" si="89"/>
        <v>11788.466666666665</v>
      </c>
      <c r="EA22" s="24">
        <f t="shared" si="89"/>
        <v>11897.250000000002</v>
      </c>
      <c r="EB22" s="24">
        <f t="shared" si="89"/>
        <v>11559.850000000002</v>
      </c>
      <c r="EC22" s="24">
        <f t="shared" si="89"/>
        <v>11666.266666666666</v>
      </c>
    </row>
    <row r="23" spans="1:133" ht="14.7" customHeight="1" x14ac:dyDescent="0.3">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row>
    <row r="24" spans="1:133" ht="14.7"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EC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c r="DZ24" s="17">
        <f t="shared" si="95"/>
        <v>12274.08537491296</v>
      </c>
      <c r="EA24" s="17">
        <f t="shared" si="95"/>
        <v>12111.11758684308</v>
      </c>
      <c r="EB24" s="17">
        <f t="shared" si="95"/>
        <v>12053.539126392088</v>
      </c>
      <c r="EC24" s="17">
        <f t="shared" si="95"/>
        <v>11999.750063724032</v>
      </c>
    </row>
    <row r="25" spans="1:133" ht="14.7"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EC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c r="DZ25" s="16">
        <f t="shared" si="101"/>
        <v>12247.936039999999</v>
      </c>
      <c r="EA25" s="16">
        <f t="shared" si="101"/>
        <v>12099.491719999998</v>
      </c>
      <c r="EB25" s="16">
        <f t="shared" si="101"/>
        <v>12026.309960000002</v>
      </c>
      <c r="EC25" s="16">
        <f t="shared" si="101"/>
        <v>11982.163599999998</v>
      </c>
    </row>
    <row r="26" spans="1:133" ht="14.7"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EC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c r="DZ26" s="18">
        <f t="shared" si="107"/>
        <v>12189.172499999999</v>
      </c>
      <c r="EA26" s="18">
        <f t="shared" si="107"/>
        <v>12070.7925</v>
      </c>
      <c r="EB26" s="18">
        <f t="shared" si="107"/>
        <v>11959.002500000001</v>
      </c>
      <c r="EC26" s="18">
        <f t="shared" si="107"/>
        <v>11941.05</v>
      </c>
    </row>
    <row r="27" spans="1:133" ht="14.7"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EC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c r="DZ27" s="7">
        <f t="shared" si="113"/>
        <v>12138.861249999998</v>
      </c>
      <c r="EA27" s="7">
        <f t="shared" si="113"/>
        <v>12046.221250000001</v>
      </c>
      <c r="EB27" s="7">
        <f t="shared" si="113"/>
        <v>11901.376249999999</v>
      </c>
      <c r="EC27" s="7">
        <f t="shared" si="113"/>
        <v>11905.85</v>
      </c>
    </row>
    <row r="28" spans="1:133" ht="14.7"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EC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c r="DZ28" s="16">
        <f t="shared" si="119"/>
        <v>12122.090833333332</v>
      </c>
      <c r="EA28" s="16">
        <f t="shared" si="119"/>
        <v>12038.030833333332</v>
      </c>
      <c r="EB28" s="16">
        <f t="shared" si="119"/>
        <v>11882.1675</v>
      </c>
      <c r="EC28" s="16">
        <f t="shared" si="119"/>
        <v>11894.116666666667</v>
      </c>
    </row>
    <row r="29" spans="1:133" ht="14.7"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EC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c r="DZ29" s="16">
        <f t="shared" si="125"/>
        <v>12105.320416666666</v>
      </c>
      <c r="EA29" s="16">
        <f t="shared" si="125"/>
        <v>12029.840416666666</v>
      </c>
      <c r="EB29" s="16">
        <f t="shared" si="125"/>
        <v>11862.95875</v>
      </c>
      <c r="EC29" s="16">
        <f t="shared" si="125"/>
        <v>11882.383333333333</v>
      </c>
    </row>
    <row r="30" spans="1:133" ht="14.7"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EC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c r="DZ30" s="11">
        <f t="shared" si="131"/>
        <v>12088.55</v>
      </c>
      <c r="EA30" s="11">
        <f t="shared" si="131"/>
        <v>12021.65</v>
      </c>
      <c r="EB30" s="11">
        <f t="shared" si="131"/>
        <v>11843.75</v>
      </c>
      <c r="EC30" s="11">
        <f t="shared" si="131"/>
        <v>11870.65</v>
      </c>
    </row>
    <row r="31" spans="1:133" ht="14.7"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EC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c r="DZ31" s="16">
        <f t="shared" si="137"/>
        <v>12071.779583333333</v>
      </c>
      <c r="EA31" s="16">
        <f t="shared" si="137"/>
        <v>12013.459583333333</v>
      </c>
      <c r="EB31" s="16">
        <f t="shared" si="137"/>
        <v>11824.54125</v>
      </c>
      <c r="EC31" s="16">
        <f t="shared" si="137"/>
        <v>11858.916666666666</v>
      </c>
    </row>
    <row r="32" spans="1:133" ht="14.7"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EC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c r="DZ32" s="16">
        <f t="shared" si="143"/>
        <v>12055.009166666667</v>
      </c>
      <c r="EA32" s="16">
        <f t="shared" si="143"/>
        <v>12005.269166666667</v>
      </c>
      <c r="EB32" s="16">
        <f t="shared" si="143"/>
        <v>11805.3325</v>
      </c>
      <c r="EC32" s="16">
        <f t="shared" si="143"/>
        <v>11847.183333333332</v>
      </c>
    </row>
    <row r="33" spans="1:133" ht="14.7"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EC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c r="DZ33" s="10">
        <f t="shared" si="149"/>
        <v>12038.23875</v>
      </c>
      <c r="EA33" s="10">
        <f t="shared" si="149"/>
        <v>11997.078749999999</v>
      </c>
      <c r="EB33" s="10">
        <f t="shared" si="149"/>
        <v>11786.123750000001</v>
      </c>
      <c r="EC33" s="10">
        <f t="shared" si="149"/>
        <v>11835.449999999999</v>
      </c>
    </row>
    <row r="34" spans="1:133" ht="14.7"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EC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c r="DZ34" s="22">
        <f t="shared" si="155"/>
        <v>11987.9275</v>
      </c>
      <c r="EA34" s="22">
        <f t="shared" si="155"/>
        <v>11972.5075</v>
      </c>
      <c r="EB34" s="22">
        <f t="shared" si="155"/>
        <v>11728.497499999999</v>
      </c>
      <c r="EC34" s="22">
        <f t="shared" si="155"/>
        <v>11800.25</v>
      </c>
    </row>
    <row r="35" spans="1:133" ht="14.7"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EC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c r="DZ35" s="16">
        <f t="shared" si="161"/>
        <v>11929.16396</v>
      </c>
      <c r="EA35" s="16">
        <f t="shared" si="161"/>
        <v>11943.808280000001</v>
      </c>
      <c r="EB35" s="16">
        <f t="shared" si="161"/>
        <v>11661.190039999998</v>
      </c>
      <c r="EC35" s="16">
        <f t="shared" si="161"/>
        <v>11759.136400000001</v>
      </c>
    </row>
    <row r="36" spans="1:133" ht="14.7"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EC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c r="DZ36" s="23">
        <f t="shared" si="167"/>
        <v>11903.014625087038</v>
      </c>
      <c r="EA36" s="23">
        <f t="shared" si="167"/>
        <v>11932.182413156919</v>
      </c>
      <c r="EB36" s="23">
        <f t="shared" si="167"/>
        <v>11633.960873607912</v>
      </c>
      <c r="EC36" s="23">
        <f t="shared" si="167"/>
        <v>11741.549936275967</v>
      </c>
    </row>
    <row r="37" spans="1:133" ht="14.7" customHeight="1" x14ac:dyDescent="0.3">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row>
    <row r="38" spans="1:13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row>
    <row r="39" spans="1:13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row>
    <row r="40" spans="1:13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row>
    <row r="41" spans="1:13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68</v>
      </c>
      <c r="DR41" s="7" t="s">
        <v>68</v>
      </c>
      <c r="DS41" s="7">
        <v>11708.281000000001</v>
      </c>
      <c r="DT41" s="80">
        <v>11897.775100000001</v>
      </c>
      <c r="DU41" s="80"/>
      <c r="DV41" s="80">
        <v>11995.792299999999</v>
      </c>
      <c r="DW41" s="80">
        <v>11967.692299999999</v>
      </c>
      <c r="DX41" s="80">
        <v>11967.692299999999</v>
      </c>
      <c r="DY41" s="80">
        <v>11967.692299999999</v>
      </c>
      <c r="DZ41" s="7"/>
      <c r="EA41" s="7"/>
      <c r="EB41" s="7">
        <v>11922.1592</v>
      </c>
      <c r="EC41" s="7"/>
    </row>
    <row r="42" spans="1:13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67</v>
      </c>
      <c r="DR42" s="20" t="s">
        <v>67</v>
      </c>
      <c r="DS42" s="20">
        <v>11672.438</v>
      </c>
      <c r="DT42" s="20">
        <v>11860</v>
      </c>
      <c r="DU42" s="20"/>
      <c r="DV42" s="20">
        <v>11949.8469</v>
      </c>
      <c r="DW42" s="20">
        <v>11880.0424</v>
      </c>
      <c r="DX42" s="20">
        <v>11880.0424</v>
      </c>
      <c r="DY42" s="20">
        <v>11880.0424</v>
      </c>
      <c r="DZ42" s="20"/>
      <c r="EA42" s="20"/>
      <c r="EB42" s="20">
        <v>11887.0316</v>
      </c>
      <c r="EC42" s="20"/>
    </row>
    <row r="43" spans="1:133" ht="14.7"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EC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c r="DZ43" s="11">
        <f t="shared" si="174"/>
        <v>12088.55</v>
      </c>
      <c r="EA43" s="11">
        <f t="shared" si="174"/>
        <v>12021.65</v>
      </c>
      <c r="EB43" s="11">
        <f t="shared" si="174"/>
        <v>11843.75</v>
      </c>
      <c r="EC43" s="11">
        <f t="shared" si="174"/>
        <v>11870.65</v>
      </c>
    </row>
    <row r="44" spans="1:13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row>
    <row r="45" spans="1:13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row>
    <row r="46" spans="1:13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row>
    <row r="47" spans="1:13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1">
        <v>11484.9007</v>
      </c>
      <c r="DT47" s="211"/>
      <c r="DU47" s="211"/>
      <c r="DV47" s="211"/>
      <c r="DW47" s="211"/>
      <c r="DX47" s="211"/>
      <c r="DY47" s="211"/>
      <c r="DZ47" s="211"/>
      <c r="EA47" s="211"/>
      <c r="EB47" s="211"/>
      <c r="EC47" s="211"/>
    </row>
    <row r="48" spans="1:13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row>
    <row r="49" spans="1:133" ht="14.7" customHeight="1" x14ac:dyDescent="0.3">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row>
    <row r="50" spans="1:133" ht="14.7"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EC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c r="DZ50" s="16">
        <f t="shared" si="180"/>
        <v>182.94999999999891</v>
      </c>
      <c r="EA50" s="16">
        <f t="shared" si="180"/>
        <v>89.350000000000364</v>
      </c>
      <c r="EB50" s="16">
        <f t="shared" si="180"/>
        <v>209.54999999999927</v>
      </c>
      <c r="EC50" s="16">
        <f t="shared" si="180"/>
        <v>128</v>
      </c>
    </row>
    <row r="51" spans="1:133" ht="14.7"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EC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c r="DZ51" s="16">
        <f t="shared" si="186"/>
        <v>201.24499999999881</v>
      </c>
      <c r="EA51" s="16">
        <f t="shared" si="186"/>
        <v>98.285000000000409</v>
      </c>
      <c r="EB51" s="16">
        <f t="shared" si="186"/>
        <v>230.50499999999923</v>
      </c>
      <c r="EC51" s="16">
        <f t="shared" si="186"/>
        <v>140.80000000000001</v>
      </c>
    </row>
    <row r="52" spans="1:133" ht="14.7"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EC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c r="DZ52" s="16">
        <f t="shared" si="192"/>
        <v>24023.15</v>
      </c>
      <c r="EA52" s="16">
        <f t="shared" si="192"/>
        <v>24101.050000000003</v>
      </c>
      <c r="EB52" s="16">
        <f t="shared" si="192"/>
        <v>23870.05</v>
      </c>
      <c r="EC52" s="16">
        <f t="shared" si="192"/>
        <v>23667</v>
      </c>
    </row>
    <row r="53" spans="1:133" ht="14.7"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EC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c r="DZ53" s="16">
        <f t="shared" si="198"/>
        <v>12011.575000000001</v>
      </c>
      <c r="EA53" s="16">
        <f t="shared" si="198"/>
        <v>12050.525000000001</v>
      </c>
      <c r="EB53" s="16">
        <f t="shared" si="198"/>
        <v>11935.025</v>
      </c>
      <c r="EC53" s="16">
        <f t="shared" si="198"/>
        <v>11833.5</v>
      </c>
    </row>
    <row r="54" spans="1:133" ht="14.7"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EC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c r="DZ54" s="16">
        <f t="shared" si="204"/>
        <v>12062.891666666663</v>
      </c>
      <c r="EA54" s="16">
        <f t="shared" si="204"/>
        <v>12031.275000000001</v>
      </c>
      <c r="EB54" s="16">
        <f t="shared" si="204"/>
        <v>11874.175000000001</v>
      </c>
      <c r="EC54" s="16">
        <f t="shared" si="204"/>
        <v>11858.266666666666</v>
      </c>
    </row>
    <row r="55" spans="1:133" ht="14.7"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EC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c r="DZ55" s="16">
        <f t="shared" si="210"/>
        <v>12037.233333333332</v>
      </c>
      <c r="EA55" s="16">
        <f t="shared" si="210"/>
        <v>12040.900000000001</v>
      </c>
      <c r="EB55" s="16">
        <f t="shared" si="210"/>
        <v>11904.6</v>
      </c>
      <c r="EC55" s="16">
        <f t="shared" si="210"/>
        <v>11845.883333333333</v>
      </c>
    </row>
    <row r="56" spans="1:133" ht="14.7"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EC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c r="DZ56" s="16">
        <f t="shared" si="216"/>
        <v>12011.575000000001</v>
      </c>
      <c r="EA56" s="16">
        <f t="shared" si="216"/>
        <v>12050.525000000001</v>
      </c>
      <c r="EB56" s="16">
        <f t="shared" si="216"/>
        <v>11935.025</v>
      </c>
      <c r="EC56" s="16">
        <f t="shared" si="216"/>
        <v>11833.5</v>
      </c>
    </row>
    <row r="57" spans="1:133" ht="14.7"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EC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c r="DZ57" s="31">
        <f t="shared" si="223"/>
        <v>51.316666666662059</v>
      </c>
      <c r="EA57" s="31">
        <f t="shared" si="223"/>
        <v>19.25</v>
      </c>
      <c r="EB57" s="31">
        <f t="shared" si="223"/>
        <v>60.849999999998545</v>
      </c>
      <c r="EC57" s="31">
        <f t="shared" si="223"/>
        <v>24.766666666666424</v>
      </c>
    </row>
    <row r="58" spans="1:13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3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3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3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3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3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3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2019-06-09T19:40:43Z</dcterms:modified>
</cp:coreProperties>
</file>