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FG56" i="6" l="1"/>
  <c r="FF56" i="6"/>
  <c r="FE56" i="6"/>
  <c r="FE54" i="6" s="1"/>
  <c r="FE57" i="6" s="1"/>
  <c r="FC56" i="6"/>
  <c r="FG55" i="6"/>
  <c r="FF55" i="6"/>
  <c r="FF54" i="6" s="1"/>
  <c r="FF57" i="6" s="1"/>
  <c r="FE55" i="6"/>
  <c r="FD55" i="6"/>
  <c r="FC55" i="6"/>
  <c r="FG54" i="6"/>
  <c r="FG57" i="6" s="1"/>
  <c r="FG13" i="6" s="1"/>
  <c r="FC54" i="6"/>
  <c r="FC57" i="6" s="1"/>
  <c r="FG53" i="6"/>
  <c r="FF53" i="6"/>
  <c r="FE53" i="6"/>
  <c r="FD53" i="6"/>
  <c r="FD56" i="6" s="1"/>
  <c r="FD54" i="6" s="1"/>
  <c r="FD57" i="6" s="1"/>
  <c r="FC53" i="6"/>
  <c r="FG52" i="6"/>
  <c r="FF52" i="6"/>
  <c r="FE52" i="6"/>
  <c r="FD52" i="6"/>
  <c r="FC52" i="6"/>
  <c r="FF51" i="6"/>
  <c r="FG50" i="6"/>
  <c r="FG51" i="6" s="1"/>
  <c r="FF50" i="6"/>
  <c r="FE50" i="6"/>
  <c r="FE51" i="6" s="1"/>
  <c r="FD50" i="6"/>
  <c r="FD8" i="6" s="1"/>
  <c r="FD9" i="6" s="1"/>
  <c r="FC50" i="6"/>
  <c r="FC51" i="6" s="1"/>
  <c r="FC26" i="6" s="1"/>
  <c r="FG43" i="6"/>
  <c r="FF43" i="6"/>
  <c r="FE43" i="6"/>
  <c r="FD43" i="6"/>
  <c r="FC43" i="6"/>
  <c r="FG34" i="6"/>
  <c r="FE32" i="6"/>
  <c r="FF31" i="6"/>
  <c r="FG30" i="6"/>
  <c r="FF30" i="6"/>
  <c r="FE30" i="6"/>
  <c r="FD30" i="6"/>
  <c r="FC30" i="6"/>
  <c r="FE28" i="6"/>
  <c r="FF27" i="6"/>
  <c r="FG24" i="6"/>
  <c r="FG36" i="6" s="1"/>
  <c r="FF24" i="6"/>
  <c r="FF36" i="6" s="1"/>
  <c r="FE24" i="6"/>
  <c r="FE36" i="6" s="1"/>
  <c r="FD24" i="6"/>
  <c r="FD36" i="6" s="1"/>
  <c r="FC24" i="6"/>
  <c r="FC36" i="6" s="1"/>
  <c r="FD20" i="6"/>
  <c r="FG18" i="6"/>
  <c r="FF18" i="6"/>
  <c r="FD18" i="6"/>
  <c r="FD19" i="6" s="1"/>
  <c r="FC18" i="6"/>
  <c r="FG17" i="6"/>
  <c r="FD17" i="6"/>
  <c r="FC17" i="6"/>
  <c r="FG14" i="6"/>
  <c r="FF14" i="6"/>
  <c r="FF17" i="6" s="1"/>
  <c r="FE14" i="6"/>
  <c r="FD14" i="6"/>
  <c r="FC14" i="6"/>
  <c r="FF13" i="6"/>
  <c r="FC13" i="6"/>
  <c r="FE10" i="6"/>
  <c r="FE11" i="6" s="1"/>
  <c r="FD10" i="6"/>
  <c r="FD11" i="6" s="1"/>
  <c r="FG8" i="6"/>
  <c r="FF8" i="6"/>
  <c r="FD7" i="6"/>
  <c r="FD6" i="6"/>
  <c r="FD13" i="6" l="1"/>
  <c r="FD15" i="6"/>
  <c r="FF9" i="6"/>
  <c r="FE18" i="6"/>
  <c r="FE13" i="6"/>
  <c r="FE8" i="6"/>
  <c r="FE9" i="6" s="1"/>
  <c r="FE17" i="6"/>
  <c r="FE20" i="6"/>
  <c r="FE15" i="6"/>
  <c r="FG33" i="6"/>
  <c r="FG35" i="6" s="1"/>
  <c r="FG29" i="6"/>
  <c r="FG28" i="6"/>
  <c r="FG31" i="6"/>
  <c r="FG27" i="6"/>
  <c r="FG32" i="6"/>
  <c r="FF34" i="6"/>
  <c r="FF26" i="6"/>
  <c r="FF25" i="6" s="1"/>
  <c r="FF29" i="6"/>
  <c r="FF32" i="6"/>
  <c r="FF28" i="6"/>
  <c r="FF33" i="6"/>
  <c r="FE6" i="6"/>
  <c r="FE7" i="6" s="1"/>
  <c r="FC8" i="6"/>
  <c r="FC20" i="6"/>
  <c r="FG20" i="6"/>
  <c r="FG21" i="6" s="1"/>
  <c r="FG19" i="6"/>
  <c r="FE31" i="6"/>
  <c r="FE27" i="6"/>
  <c r="FE26" i="6"/>
  <c r="FE25" i="6" s="1"/>
  <c r="FE33" i="6"/>
  <c r="FE29" i="6"/>
  <c r="FE34" i="6"/>
  <c r="FD21" i="6"/>
  <c r="FC33" i="6"/>
  <c r="FC29" i="6"/>
  <c r="FC32" i="6"/>
  <c r="FC28" i="6"/>
  <c r="FC31" i="6"/>
  <c r="FC27" i="6"/>
  <c r="FC25" i="6" s="1"/>
  <c r="FF19" i="6"/>
  <c r="FC19" i="6"/>
  <c r="FF22" i="6"/>
  <c r="FG26" i="6"/>
  <c r="FC34" i="6"/>
  <c r="FC35" i="6" s="1"/>
  <c r="FD51" i="6"/>
  <c r="FC22" i="6"/>
  <c r="FG22" i="6"/>
  <c r="FF10" i="6"/>
  <c r="FF15" i="6"/>
  <c r="FF20" i="6"/>
  <c r="FF21" i="6" s="1"/>
  <c r="FD22" i="6"/>
  <c r="FC10" i="6"/>
  <c r="FG10" i="6"/>
  <c r="FG9" i="6" s="1"/>
  <c r="FC15" i="6"/>
  <c r="FG15" i="6"/>
  <c r="FC6" i="6" l="1"/>
  <c r="FC7" i="6" s="1"/>
  <c r="FC11" i="6"/>
  <c r="FF11" i="6"/>
  <c r="FF6" i="6"/>
  <c r="FF7" i="6" s="1"/>
  <c r="FG25" i="6"/>
  <c r="FE35" i="6"/>
  <c r="FC21" i="6"/>
  <c r="FF35" i="6"/>
  <c r="FG6" i="6"/>
  <c r="FG7" i="6" s="1"/>
  <c r="FG11" i="6"/>
  <c r="FD32" i="6"/>
  <c r="FD28" i="6"/>
  <c r="FD31" i="6"/>
  <c r="FD27" i="6"/>
  <c r="FD34" i="6"/>
  <c r="FD35" i="6" s="1"/>
  <c r="FD26" i="6"/>
  <c r="FD25" i="6" s="1"/>
  <c r="FD33" i="6"/>
  <c r="FD29" i="6"/>
  <c r="FC9" i="6"/>
  <c r="FE21" i="6"/>
  <c r="FE22" i="6"/>
  <c r="FE19" i="6"/>
  <c r="EY8" i="6"/>
  <c r="FA10" i="6"/>
  <c r="FA11" i="6" s="1"/>
  <c r="EX14" i="6"/>
  <c r="EX10" i="6" s="1"/>
  <c r="EY14" i="6"/>
  <c r="EY10" i="6" s="1"/>
  <c r="EZ14" i="6"/>
  <c r="EZ8" i="6" s="1"/>
  <c r="FA14" i="6"/>
  <c r="FA8" i="6" s="1"/>
  <c r="FA9" i="6" s="1"/>
  <c r="FB14" i="6"/>
  <c r="FB10" i="6" s="1"/>
  <c r="EZ17" i="6"/>
  <c r="EY18" i="6"/>
  <c r="EZ18" i="6"/>
  <c r="FA18" i="6"/>
  <c r="FA17" i="6" s="1"/>
  <c r="FA20" i="6"/>
  <c r="FA21" i="6" s="1"/>
  <c r="EY22" i="6"/>
  <c r="EX24" i="6"/>
  <c r="EY24" i="6"/>
  <c r="EZ24" i="6"/>
  <c r="FA24" i="6"/>
  <c r="FB24" i="6"/>
  <c r="EX28" i="6"/>
  <c r="FB28" i="6"/>
  <c r="FA29" i="6"/>
  <c r="EX30" i="6"/>
  <c r="EY30" i="6"/>
  <c r="EZ30" i="6"/>
  <c r="FA30" i="6"/>
  <c r="FB30" i="6"/>
  <c r="EX32" i="6"/>
  <c r="FB32" i="6"/>
  <c r="FA33" i="6"/>
  <c r="EX36" i="6"/>
  <c r="EY36" i="6"/>
  <c r="EZ36" i="6"/>
  <c r="FA36" i="6"/>
  <c r="FB36" i="6"/>
  <c r="EX43" i="6"/>
  <c r="EY43" i="6"/>
  <c r="EZ43" i="6"/>
  <c r="FA43" i="6"/>
  <c r="FB43" i="6"/>
  <c r="EX50" i="6"/>
  <c r="EY50" i="6"/>
  <c r="EY20" i="6" s="1"/>
  <c r="EY21" i="6" s="1"/>
  <c r="EZ50" i="6"/>
  <c r="EZ22" i="6" s="1"/>
  <c r="FA50" i="6"/>
  <c r="FA22" i="6" s="1"/>
  <c r="FB50" i="6"/>
  <c r="EX51" i="6"/>
  <c r="EX29" i="6" s="1"/>
  <c r="EY51" i="6"/>
  <c r="EY28" i="6" s="1"/>
  <c r="FA51" i="6"/>
  <c r="FA26" i="6" s="1"/>
  <c r="FB51" i="6"/>
  <c r="FB29" i="6" s="1"/>
  <c r="EX52" i="6"/>
  <c r="EY52" i="6"/>
  <c r="EZ52" i="6"/>
  <c r="FA52" i="6"/>
  <c r="FB52" i="6"/>
  <c r="EX53" i="6"/>
  <c r="EY53" i="6"/>
  <c r="EZ53" i="6"/>
  <c r="FA53" i="6"/>
  <c r="FA56" i="6" s="1"/>
  <c r="FB53" i="6"/>
  <c r="EZ54" i="6"/>
  <c r="EZ57" i="6" s="1"/>
  <c r="EZ15" i="6" s="1"/>
  <c r="EX55" i="6"/>
  <c r="EX54" i="6" s="1"/>
  <c r="EX57" i="6" s="1"/>
  <c r="EY55" i="6"/>
  <c r="EY54" i="6" s="1"/>
  <c r="EY57" i="6" s="1"/>
  <c r="EZ55" i="6"/>
  <c r="FA55" i="6"/>
  <c r="FA54" i="6" s="1"/>
  <c r="FA57" i="6" s="1"/>
  <c r="FA15" i="6" s="1"/>
  <c r="FB55" i="6"/>
  <c r="FB54" i="6" s="1"/>
  <c r="FB57" i="6" s="1"/>
  <c r="EX56" i="6"/>
  <c r="EY56" i="6"/>
  <c r="EZ56" i="6"/>
  <c r="FB56" i="6"/>
  <c r="I55" i="2"/>
  <c r="H55" i="2"/>
  <c r="G55" i="2"/>
  <c r="I53" i="2"/>
  <c r="I56" i="2" s="1"/>
  <c r="H53" i="2"/>
  <c r="H56" i="2" s="1"/>
  <c r="G53" i="2"/>
  <c r="G56" i="2" s="1"/>
  <c r="I52" i="2"/>
  <c r="H52" i="2"/>
  <c r="G52" i="2"/>
  <c r="I50" i="2"/>
  <c r="I51" i="2" s="1"/>
  <c r="H50" i="2"/>
  <c r="H51" i="2" s="1"/>
  <c r="G50" i="2"/>
  <c r="G51" i="2" s="1"/>
  <c r="I43" i="2"/>
  <c r="H43" i="2"/>
  <c r="G43" i="2"/>
  <c r="I30" i="2"/>
  <c r="H30" i="2"/>
  <c r="G30" i="2"/>
  <c r="I24" i="2"/>
  <c r="I36" i="2" s="1"/>
  <c r="H24" i="2"/>
  <c r="H36" i="2" s="1"/>
  <c r="G24" i="2"/>
  <c r="G36" i="2" s="1"/>
  <c r="I14" i="2"/>
  <c r="I18" i="2" s="1"/>
  <c r="H14" i="2"/>
  <c r="G14" i="2"/>
  <c r="G20" i="2" s="1"/>
  <c r="H20" i="2" l="1"/>
  <c r="G54" i="2"/>
  <c r="G57" i="2" s="1"/>
  <c r="EY6" i="6"/>
  <c r="EY7" i="6" s="1"/>
  <c r="EY11" i="6"/>
  <c r="FB6" i="6"/>
  <c r="FB11" i="6"/>
  <c r="EX6" i="6"/>
  <c r="EX11" i="6"/>
  <c r="EY15" i="6"/>
  <c r="EY13" i="6"/>
  <c r="EY19" i="6"/>
  <c r="EZ9" i="6"/>
  <c r="EY9" i="6"/>
  <c r="EY27" i="6"/>
  <c r="FA6" i="6"/>
  <c r="FA7" i="6" s="1"/>
  <c r="EY34" i="6"/>
  <c r="FA32" i="6"/>
  <c r="FB31" i="6"/>
  <c r="EX31" i="6"/>
  <c r="FA28" i="6"/>
  <c r="FB27" i="6"/>
  <c r="EX27" i="6"/>
  <c r="EY26" i="6"/>
  <c r="EY25" i="6" s="1"/>
  <c r="EZ20" i="6"/>
  <c r="FA19" i="6"/>
  <c r="FB18" i="6"/>
  <c r="EX18" i="6"/>
  <c r="EY17" i="6"/>
  <c r="FB13" i="6"/>
  <c r="EX13" i="6"/>
  <c r="EZ10" i="6"/>
  <c r="FB8" i="6"/>
  <c r="FB9" i="6" s="1"/>
  <c r="EX8" i="6"/>
  <c r="EX9" i="6" s="1"/>
  <c r="EY31" i="6"/>
  <c r="FB34" i="6"/>
  <c r="EX34" i="6"/>
  <c r="EY33" i="6"/>
  <c r="FA31" i="6"/>
  <c r="EY29" i="6"/>
  <c r="FA27" i="6"/>
  <c r="FA25" i="6" s="1"/>
  <c r="FB26" i="6"/>
  <c r="FB25" i="6" s="1"/>
  <c r="EX26" i="6"/>
  <c r="EX25" i="6" s="1"/>
  <c r="FB17" i="6"/>
  <c r="EX17" i="6"/>
  <c r="FA13" i="6"/>
  <c r="EZ51" i="6"/>
  <c r="FA34" i="6"/>
  <c r="FA35" i="6" s="1"/>
  <c r="FB33" i="6"/>
  <c r="EX33" i="6"/>
  <c r="EY32" i="6"/>
  <c r="FB20" i="6"/>
  <c r="EX20" i="6"/>
  <c r="FB15" i="6"/>
  <c r="EX15" i="6"/>
  <c r="EZ13" i="6"/>
  <c r="H32" i="2"/>
  <c r="H33" i="2"/>
  <c r="H29" i="2"/>
  <c r="H31" i="2"/>
  <c r="H27" i="2"/>
  <c r="H18" i="2"/>
  <c r="H19" i="2" s="1"/>
  <c r="H10" i="2"/>
  <c r="H54" i="2"/>
  <c r="H57" i="2" s="1"/>
  <c r="H15" i="2" s="1"/>
  <c r="I54" i="2"/>
  <c r="I57" i="2" s="1"/>
  <c r="I15" i="2" s="1"/>
  <c r="H8" i="2"/>
  <c r="I22" i="2"/>
  <c r="G33" i="2"/>
  <c r="G29" i="2"/>
  <c r="G34" i="2"/>
  <c r="G26" i="2"/>
  <c r="G32" i="2"/>
  <c r="G28" i="2"/>
  <c r="G31" i="2"/>
  <c r="G27" i="2"/>
  <c r="I31" i="2"/>
  <c r="I27" i="2"/>
  <c r="I32" i="2"/>
  <c r="I28" i="2"/>
  <c r="I34" i="2"/>
  <c r="I26" i="2"/>
  <c r="I33" i="2"/>
  <c r="I29" i="2"/>
  <c r="G8" i="2"/>
  <c r="I10" i="2"/>
  <c r="G13" i="2"/>
  <c r="G18" i="2"/>
  <c r="I20" i="2"/>
  <c r="H26" i="2"/>
  <c r="H25" i="2" s="1"/>
  <c r="H34" i="2"/>
  <c r="I17" i="2"/>
  <c r="I8" i="2"/>
  <c r="G10" i="2"/>
  <c r="G15" i="2"/>
  <c r="H28" i="2"/>
  <c r="H22" i="2" l="1"/>
  <c r="H21" i="2" s="1"/>
  <c r="I9" i="2"/>
  <c r="H13" i="2"/>
  <c r="H17" i="2"/>
  <c r="I25" i="2"/>
  <c r="I21" i="2"/>
  <c r="I13" i="2"/>
  <c r="EZ21" i="6"/>
  <c r="EZ19" i="6"/>
  <c r="EY35" i="6"/>
  <c r="FB35" i="6"/>
  <c r="EZ11" i="6"/>
  <c r="EZ6" i="6"/>
  <c r="EZ7" i="6" s="1"/>
  <c r="EX19" i="6"/>
  <c r="EX22" i="6"/>
  <c r="EX21" i="6" s="1"/>
  <c r="EX35" i="6"/>
  <c r="FB7" i="6"/>
  <c r="H35" i="2"/>
  <c r="EZ27" i="6"/>
  <c r="EZ31" i="6"/>
  <c r="EZ26" i="6"/>
  <c r="EZ28" i="6"/>
  <c r="EZ32" i="6"/>
  <c r="EZ29" i="6"/>
  <c r="EZ33" i="6"/>
  <c r="EZ34" i="6"/>
  <c r="EZ35" i="6" s="1"/>
  <c r="FB22" i="6"/>
  <c r="FB21" i="6" s="1"/>
  <c r="FB19" i="6"/>
  <c r="EX7" i="6"/>
  <c r="G35" i="2"/>
  <c r="G9" i="2"/>
  <c r="H11" i="2"/>
  <c r="H6" i="2"/>
  <c r="H7" i="2" s="1"/>
  <c r="H9" i="2"/>
  <c r="G6" i="2"/>
  <c r="G7" i="2" s="1"/>
  <c r="G11" i="2"/>
  <c r="G19" i="2"/>
  <c r="G22" i="2"/>
  <c r="G21" i="2" s="1"/>
  <c r="G17" i="2"/>
  <c r="I11" i="2"/>
  <c r="I6" i="2"/>
  <c r="I7" i="2" s="1"/>
  <c r="I35" i="2"/>
  <c r="G25" i="2"/>
  <c r="I19" i="2"/>
  <c r="EZ25" i="6" l="1"/>
  <c r="ES56" i="6"/>
  <c r="EW55" i="6"/>
  <c r="EV55" i="6"/>
  <c r="EU55" i="6"/>
  <c r="ET55" i="6"/>
  <c r="ES55" i="6"/>
  <c r="EW53" i="6"/>
  <c r="EW56" i="6" s="1"/>
  <c r="EV53" i="6"/>
  <c r="EV56" i="6" s="1"/>
  <c r="EU53" i="6"/>
  <c r="EU56" i="6" s="1"/>
  <c r="EU54" i="6" s="1"/>
  <c r="EU57" i="6" s="1"/>
  <c r="ET53" i="6"/>
  <c r="ET56" i="6" s="1"/>
  <c r="ES53" i="6"/>
  <c r="EW52" i="6"/>
  <c r="EV52" i="6"/>
  <c r="EU52" i="6"/>
  <c r="ET52" i="6"/>
  <c r="ES52" i="6"/>
  <c r="EW51" i="6"/>
  <c r="EW29" i="6" s="1"/>
  <c r="EW50" i="6"/>
  <c r="EW8"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T18" i="6"/>
  <c r="ES18" i="6"/>
  <c r="ES22" i="6" s="1"/>
  <c r="EW14" i="6"/>
  <c r="EV14" i="6"/>
  <c r="EU14" i="6"/>
  <c r="EU13" i="6" s="1"/>
  <c r="ET14" i="6"/>
  <c r="ET20" i="6" s="1"/>
  <c r="ES14" i="6"/>
  <c r="ET11" i="6"/>
  <c r="EU10" i="6"/>
  <c r="EU11" i="6" s="1"/>
  <c r="ET10" i="6"/>
  <c r="ES8" i="6"/>
  <c r="EU6" i="6"/>
  <c r="ES33" i="6" l="1"/>
  <c r="ES31" i="6"/>
  <c r="ES27" i="6"/>
  <c r="EV34" i="6"/>
  <c r="EV35" i="6" s="1"/>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U7" i="6"/>
  <c r="ES19" i="6"/>
  <c r="ET51" i="6"/>
  <c r="ET6" i="6"/>
  <c r="ET7" i="6" s="1"/>
  <c r="EV13" i="6"/>
  <c r="EW17" i="6"/>
  <c r="EW26" i="6"/>
  <c r="EW34" i="6"/>
  <c r="EW22" i="6"/>
  <c r="EV15" i="6"/>
  <c r="EU8" i="6"/>
  <c r="EU9" i="6" s="1"/>
  <c r="ES10" i="6"/>
  <c r="ES9" i="6" s="1"/>
  <c r="EW15" i="6"/>
  <c r="EU18" i="6"/>
  <c r="ES20" i="6"/>
  <c r="ES21" i="6" s="1"/>
  <c r="ES29" i="6"/>
  <c r="EW33" i="6"/>
  <c r="EW28" i="6"/>
  <c r="ES32" i="6"/>
  <c r="EV8" i="6"/>
  <c r="ES17" i="6"/>
  <c r="EV18" i="6"/>
  <c r="ES26" i="6"/>
  <c r="ES34" i="6"/>
  <c r="ES35" i="6" s="1"/>
  <c r="EV10" i="6"/>
  <c r="EV20" i="6"/>
  <c r="ET22" i="6"/>
  <c r="ET21" i="6" s="1"/>
  <c r="ES28" i="6"/>
  <c r="EW32" i="6"/>
  <c r="EW10" i="6"/>
  <c r="EW9" i="6" s="1"/>
  <c r="EV26" i="6"/>
  <c r="EW21" i="6" l="1"/>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P36" i="6"/>
  <c r="ER30" i="6"/>
  <c r="EQ30" i="6"/>
  <c r="EP30" i="6"/>
  <c r="EO30" i="6"/>
  <c r="EN30" i="6"/>
  <c r="ER24" i="6"/>
  <c r="ER36" i="6" s="1"/>
  <c r="EQ24" i="6"/>
  <c r="EQ36" i="6" s="1"/>
  <c r="EP24" i="6"/>
  <c r="EO24" i="6"/>
  <c r="EO36" i="6" s="1"/>
  <c r="EN24" i="6"/>
  <c r="EN36" i="6" s="1"/>
  <c r="EQ20" i="6"/>
  <c r="ER14" i="6"/>
  <c r="ER20" i="6" s="1"/>
  <c r="EQ14" i="6"/>
  <c r="EP14" i="6"/>
  <c r="EP18" i="6" s="1"/>
  <c r="EO14" i="6"/>
  <c r="EN14" i="6"/>
  <c r="EQ10" i="6"/>
  <c r="EQ11" i="6" s="1"/>
  <c r="EP10" i="6"/>
  <c r="EP11" i="6" s="1"/>
  <c r="EO8" i="6"/>
  <c r="EO28" i="6" l="1"/>
  <c r="EO31" i="6"/>
  <c r="EO27" i="6"/>
  <c r="EP54" i="6"/>
  <c r="EP57" i="6" s="1"/>
  <c r="EP13" i="6" s="1"/>
  <c r="EP22" i="6"/>
  <c r="EP17" i="6"/>
  <c r="EN54" i="6"/>
  <c r="EN57" i="6" s="1"/>
  <c r="EO17" i="6"/>
  <c r="EO18" i="6"/>
  <c r="EQ8" i="6"/>
  <c r="EQ9" i="6" s="1"/>
  <c r="EQ6" i="6"/>
  <c r="EQ7" i="6" s="1"/>
  <c r="EO13" i="6"/>
  <c r="EO15" i="6"/>
  <c r="ER29" i="6"/>
  <c r="ER32" i="6"/>
  <c r="ER27" i="6"/>
  <c r="ER33" i="6"/>
  <c r="ER28" i="6"/>
  <c r="ER31" i="6"/>
  <c r="ER34" i="6"/>
  <c r="ER26" i="6"/>
  <c r="EN33" i="6"/>
  <c r="EN28" i="6"/>
  <c r="EN31" i="6"/>
  <c r="EN34" i="6"/>
  <c r="EN35" i="6" s="1"/>
  <c r="EN26" i="6"/>
  <c r="EN29" i="6"/>
  <c r="EN32" i="6"/>
  <c r="EN27" i="6"/>
  <c r="EN15"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25" i="6" s="1"/>
  <c r="EO34" i="6"/>
  <c r="ER10" i="6"/>
  <c r="EP7" i="6" l="1"/>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M54" i="6" s="1"/>
  <c r="EM57" i="6" s="1"/>
  <c r="EM13" i="6" s="1"/>
  <c r="EL55" i="6"/>
  <c r="EK55" i="6"/>
  <c r="EJ55" i="6"/>
  <c r="EI55" i="6"/>
  <c r="EM53" i="6"/>
  <c r="EL53" i="6"/>
  <c r="EL56" i="6" s="1"/>
  <c r="EK53" i="6"/>
  <c r="EK56" i="6" s="1"/>
  <c r="EK54" i="6" s="1"/>
  <c r="EK57" i="6" s="1"/>
  <c r="EJ53" i="6"/>
  <c r="EJ56" i="6" s="1"/>
  <c r="EJ54" i="6" s="1"/>
  <c r="EJ57" i="6" s="1"/>
  <c r="EI53" i="6"/>
  <c r="EI56" i="6" s="1"/>
  <c r="EM52" i="6"/>
  <c r="EL52" i="6"/>
  <c r="EK52" i="6"/>
  <c r="EJ52" i="6"/>
  <c r="EI52" i="6"/>
  <c r="EM50" i="6"/>
  <c r="EM51" i="6" s="1"/>
  <c r="EL50" i="6"/>
  <c r="EL51" i="6" s="1"/>
  <c r="EK50" i="6"/>
  <c r="EK51" i="6" s="1"/>
  <c r="EK32" i="6" s="1"/>
  <c r="EJ50" i="6"/>
  <c r="EJ51" i="6" s="1"/>
  <c r="EI50" i="6"/>
  <c r="EI51" i="6" s="1"/>
  <c r="EM43" i="6"/>
  <c r="EL43" i="6"/>
  <c r="EK43" i="6"/>
  <c r="EJ43" i="6"/>
  <c r="EI43" i="6"/>
  <c r="EM34" i="6"/>
  <c r="EM30" i="6"/>
  <c r="EL30" i="6"/>
  <c r="EK30" i="6"/>
  <c r="EJ30" i="6"/>
  <c r="EI30" i="6"/>
  <c r="EK28" i="6"/>
  <c r="EM24" i="6"/>
  <c r="EM36" i="6" s="1"/>
  <c r="EL24" i="6"/>
  <c r="EL36" i="6" s="1"/>
  <c r="EK24" i="6"/>
  <c r="EK36" i="6" s="1"/>
  <c r="EJ24" i="6"/>
  <c r="EJ36" i="6" s="1"/>
  <c r="EI24" i="6"/>
  <c r="EI36" i="6" s="1"/>
  <c r="EM18" i="6"/>
  <c r="EM17" i="6" s="1"/>
  <c r="EM14" i="6"/>
  <c r="EL14" i="6"/>
  <c r="EK14" i="6"/>
  <c r="EJ14" i="6"/>
  <c r="EJ18" i="6" s="1"/>
  <c r="EI14" i="6"/>
  <c r="EI18" i="6" s="1"/>
  <c r="EL27" i="6" l="1"/>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9" i="6" s="1"/>
  <c r="EJ22" i="6"/>
  <c r="EJ21" i="6" s="1"/>
  <c r="EI10" i="6"/>
  <c r="EM10" i="6"/>
  <c r="EM15" i="6"/>
  <c r="ED14" i="6"/>
  <c r="ED10" i="6" s="1"/>
  <c r="EE14" i="6"/>
  <c r="EE10" i="6" s="1"/>
  <c r="EF14" i="6"/>
  <c r="EF8" i="6" s="1"/>
  <c r="EG14" i="6"/>
  <c r="EH14" i="6"/>
  <c r="EH10" i="6" s="1"/>
  <c r="EE18" i="6"/>
  <c r="EG18" i="6"/>
  <c r="EG17" i="6" s="1"/>
  <c r="EG20" i="6"/>
  <c r="EG21" i="6" s="1"/>
  <c r="ED24" i="6"/>
  <c r="EE24" i="6"/>
  <c r="EF24" i="6"/>
  <c r="EG24" i="6"/>
  <c r="EH24" i="6"/>
  <c r="EG29" i="6"/>
  <c r="ED30" i="6"/>
  <c r="EE30" i="6"/>
  <c r="EF30" i="6"/>
  <c r="EG30" i="6"/>
  <c r="EH30" i="6"/>
  <c r="EG33" i="6"/>
  <c r="ED36" i="6"/>
  <c r="EE36" i="6"/>
  <c r="EF36" i="6"/>
  <c r="EG36" i="6"/>
  <c r="EH36" i="6"/>
  <c r="ED43" i="6"/>
  <c r="EE43" i="6"/>
  <c r="EF43" i="6"/>
  <c r="EG43" i="6"/>
  <c r="EH43" i="6"/>
  <c r="ED50" i="6"/>
  <c r="EE50" i="6"/>
  <c r="EE20" i="6" s="1"/>
  <c r="EF50" i="6"/>
  <c r="EG50" i="6"/>
  <c r="EG22" i="6" s="1"/>
  <c r="EH50" i="6"/>
  <c r="ED51" i="6"/>
  <c r="ED29" i="6" s="1"/>
  <c r="EG51" i="6"/>
  <c r="EG26" i="6" s="1"/>
  <c r="EH51" i="6"/>
  <c r="EH29" i="6" s="1"/>
  <c r="ED52" i="6"/>
  <c r="EE52" i="6"/>
  <c r="EF52" i="6"/>
  <c r="EG52" i="6"/>
  <c r="EH52" i="6"/>
  <c r="ED53" i="6"/>
  <c r="EE53" i="6"/>
  <c r="EE56" i="6" s="1"/>
  <c r="EF53" i="6"/>
  <c r="EF56" i="6" s="1"/>
  <c r="EF54" i="6" s="1"/>
  <c r="EF57" i="6" s="1"/>
  <c r="EF15" i="6" s="1"/>
  <c r="EG53" i="6"/>
  <c r="EG56" i="6" s="1"/>
  <c r="EH53" i="6"/>
  <c r="ED55" i="6"/>
  <c r="EE55" i="6"/>
  <c r="EF55" i="6"/>
  <c r="EG55" i="6"/>
  <c r="EH55" i="6"/>
  <c r="ED56" i="6"/>
  <c r="EH56" i="6"/>
  <c r="EH54" i="6" l="1"/>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G6" i="6"/>
  <c r="EG7" i="6" s="1"/>
  <c r="EH34" i="6"/>
  <c r="ED34" i="6"/>
  <c r="EE33" i="6"/>
  <c r="EG31" i="6"/>
  <c r="EE29" i="6"/>
  <c r="EG27" i="6"/>
  <c r="EG25" i="6" s="1"/>
  <c r="EH26" i="6"/>
  <c r="ED26" i="6"/>
  <c r="ED25" i="6" s="1"/>
  <c r="EG13" i="6"/>
  <c r="EE27" i="6"/>
  <c r="EF51" i="6"/>
  <c r="EG34" i="6"/>
  <c r="EG35" i="6" s="1"/>
  <c r="EH33" i="6"/>
  <c r="ED33" i="6"/>
  <c r="EE32" i="6"/>
  <c r="EH20" i="6"/>
  <c r="ED20" i="6"/>
  <c r="EH15" i="6"/>
  <c r="EF13" i="6"/>
  <c r="ED7" i="6" l="1"/>
  <c r="EF22" i="6"/>
  <c r="ED15" i="6"/>
  <c r="EH25" i="6"/>
  <c r="EG9" i="6"/>
  <c r="EF6" i="6"/>
  <c r="EF7" i="6" s="1"/>
  <c r="EF11" i="6"/>
  <c r="EE25" i="6"/>
  <c r="EH19" i="6"/>
  <c r="EH22" i="6"/>
  <c r="EF9" i="6"/>
  <c r="EF27" i="6"/>
  <c r="EF31" i="6"/>
  <c r="EF34" i="6"/>
  <c r="EF28" i="6"/>
  <c r="EF32" i="6"/>
  <c r="EF26" i="6"/>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C8" i="6"/>
  <c r="EC9" i="6" s="1"/>
  <c r="EB8" i="6"/>
  <c r="EB9" i="6" s="1"/>
  <c r="DZ8" i="6"/>
  <c r="EC6" i="6"/>
  <c r="EC7" i="6" s="1"/>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A8" i="6" l="1"/>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11" i="6" l="1"/>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V15" i="6"/>
  <c r="DY10" i="6"/>
  <c r="DU8" i="6"/>
  <c r="DY13" i="6"/>
  <c r="DU18" i="6"/>
  <c r="DW33" i="6"/>
  <c r="DY17" i="6"/>
  <c r="DW28" i="6"/>
  <c r="DU10" i="6"/>
  <c r="DY15" i="6"/>
  <c r="DX6" i="6"/>
  <c r="DV10" i="6"/>
  <c r="DU17" i="6"/>
  <c r="DV20" i="6"/>
  <c r="DW32" i="6"/>
  <c r="DY20" i="6"/>
  <c r="DU20" i="6"/>
  <c r="DW27" i="6"/>
  <c r="DY8" i="6"/>
  <c r="DY9" i="6" s="1"/>
  <c r="DY35" i="6" l="1"/>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D8" i="6" l="1"/>
  <c r="DI21" i="6"/>
  <c r="DF35" i="6"/>
  <c r="DJ21" i="6"/>
  <c r="DE54" i="6"/>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V17" i="6"/>
  <c r="CU20" i="6"/>
  <c r="CU21" i="6" s="1"/>
  <c r="CV26" i="6"/>
  <c r="CV25" i="6" s="1"/>
  <c r="CV10" i="6"/>
  <c r="CV9" i="6" s="1"/>
  <c r="CW26" i="6"/>
  <c r="CV29" i="6"/>
  <c r="CV33" i="6"/>
  <c r="CW34" i="6"/>
  <c r="CW35" i="6" s="1"/>
  <c r="CV22" i="6"/>
  <c r="CV21" i="6" s="1"/>
  <c r="CW8" i="6"/>
  <c r="CW18" i="6"/>
  <c r="CV34" i="6"/>
  <c r="CU8" i="6"/>
  <c r="CU9" i="6" s="1"/>
  <c r="CW10" i="6"/>
  <c r="CV28" i="6"/>
  <c r="CW29" i="6"/>
  <c r="CU7" i="6" l="1"/>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Y9" i="6" s="1"/>
  <c r="BZ26" i="6"/>
  <c r="CA15" i="6" l="1"/>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G35" i="6" l="1"/>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<sst xmlns="http://schemas.openxmlformats.org/spreadsheetml/2006/main" count="166" uniqueCount="80">
  <si>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</si>
  <si>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</si>
  <si>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</si>
  <si>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</si>
  <si>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</si>
  <si>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</si>
  <si>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</si>
  <si>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</si>
  <si>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</si>
  <si>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</si>
  <si>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</si>
  <si>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</si>
  <si>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</si>
  <si>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</si>
  <si>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</si>
  <si>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</si>
  <si>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</si>
  <si>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</si>
  <si>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</si>
  <si>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</si>
  <si>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</si>
  <si>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</si>
  <si>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</si>
  <si>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</si>
  <si>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</si>
  <si>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</si>
  <si>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</si>
  <si>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</si>
  <si>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</si>
  <si>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</si>
  <si>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</si>
  <si>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</si>
  <si>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</si>
  <si>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</si>
  <si>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</si>
  <si>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</si>
  <si>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</si>
  <si>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</si>
  <si>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</si>
  <si>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</si>
  <si>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</si>
  <si>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</si>
  <si>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</si>
  <si>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</si>
  <si>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</si>
  <si>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</si>
  <si>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</si>
  <si>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</si>
  <si>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</si>
  <si>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</si>
  <si>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</si>
  <si>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</si>
  <si>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</si>
  <si>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</si>
  <si>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</si>
  <si>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</si>
  <si>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</si>
  <si>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</si>
  <si>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</si>
  <si>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</si>
  <si>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</si>
  <si>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</si>
  <si>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</si>
  <si>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</si>
  <si>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</si>
  <si>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</si>
  <si>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</si>
  <si>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</si>
  <si>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Click Here to view Nifty Future and Option Analysis and Click here For NIFTY STRENGTH</t>
  </si>
  <si>
    <t>Jun 2019</t>
  </si>
  <si>
    <t>S</t>
  </si>
  <si>
    <t>M</t>
  </si>
  <si>
    <t>L</t>
  </si>
  <si>
    <t>0.38 / 0.23</t>
  </si>
  <si>
    <t>0.38L</t>
  </si>
  <si>
    <t>Updated for-Jul/25/2019 Nifty closed on a strong bear note at 11271 level .So today on upside first intra resistance is at 11307-12 Next resistance are 11342-47,11372-77,11402-07,11434-39,11467-72,11540-45,11576-80,11655-60,11702-07,11754-59,11808-13,11845-50,11875-79,11911-16,11945-50,11995-00,12040-45,12087-92,12107-12,12160-65,12235-40,12274-79,12320-25,12366-71 level.On downside first support is at 11235-30 next support are at 11200-95,11170-65,11140-35,11108-03,11075-70,11047-42,11010-05,10970-65,10930-25,10885-80,10830-25,10783-78,10734-29,10705-00,10656-51 level. Market is in bear zone be alert .So today for intraday on upside intra resistance are at 11312 and 11347 level and On downside be alert below 11230 and avoid all longs below 11195 level as selling may intensify below that level . </t>
  </si>
  <si>
    <t>Positional Support for NIFTY 11110 and positional Resistance for NIFTY is 11527 11584 11606 11688 11701 11704 11747 11767 .</t>
  </si>
  <si>
    <t>Intraday Resistance of NIFTY are 11342.6 : 11401.7 : 11431.1 : 11453.4</t>
  </si>
  <si>
    <t>Intraday Support of NIFTY are 11200 : 11140.9 : 11112.6 : 11090.7</t>
  </si>
  <si>
    <t>Oscillator AnalysisThe oscillator is showing SELL signal but be cautious on NIFTY since NIFTY is trading in oversold level.Short Term Oscillator Analysis- The signal is BUY and NIFTY in oversold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</si>
</sst>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8" zoomScale="110" zoomScaleNormal="110" workbookViewId="0">
      <selection activeCell="J45" sqref="I45:J45"/>
    </sheetView>
  </sheetViews>
  <sheetFormatPr defaultColWidth="8.6640625" defaultRowHeight="14.7" customHeight="1" x14ac:dyDescent="0.3"/>
  <cols>
    <col min="1" max="4" width="8.6640625" style="1" customWidth="1"/>
    <col min="5" max="6" width="10.6640625" style="1" customWidth="1"/>
    <col min="7" max="9" width="10.6640625" style="91" customWidth="1"/>
    <col min="10" max="10" width="9.109375" style="91" bestFit="1" customWidth="1"/>
    <col min="11" max="11" width="10.6640625" style="91" customWidth="1"/>
    <col min="12" max="12" width="9.109375" style="91" bestFit="1" customWidth="1"/>
    <col min="13" max="13" width="11" style="205" bestFit="1" customWidth="1"/>
    <col min="15" max="255" width="8.6640625" style="1" customWidth="1"/>
  </cols>
  <sheetData>
    <row r="1" spans="1:12" ht="14.7" customHeight="1" x14ac:dyDescent="0.3">
      <c r="A1" s="235"/>
      <c r="B1" s="236"/>
      <c r="C1" s="236"/>
      <c r="D1" s="236"/>
      <c r="E1" s="2" t="s">
        <v>69</v>
      </c>
      <c r="F1" s="2" t="s">
        <v>1</v>
      </c>
      <c r="G1" s="3">
        <v>43668</v>
      </c>
      <c r="H1" s="3">
        <v>43669</v>
      </c>
      <c r="I1" s="3">
        <v>43670</v>
      </c>
      <c r="J1" s="3"/>
      <c r="K1" s="209"/>
      <c r="L1" s="3"/>
    </row>
    <row r="2" spans="1:12" ht="14.7" customHeight="1" x14ac:dyDescent="0.3">
      <c r="A2" s="4"/>
      <c r="B2" s="5"/>
      <c r="C2" s="5"/>
      <c r="D2" s="6" t="s">
        <v>2</v>
      </c>
      <c r="E2" s="7">
        <v>12103.05</v>
      </c>
      <c r="F2" s="7">
        <v>11706.65</v>
      </c>
      <c r="G2" s="7">
        <v>11398.15</v>
      </c>
      <c r="H2" s="7">
        <v>11398.15</v>
      </c>
      <c r="I2" s="7">
        <v>11359.75</v>
      </c>
      <c r="J2" s="7"/>
      <c r="K2" s="210"/>
      <c r="L2" s="7"/>
    </row>
    <row r="3" spans="1:12" ht="14.7" customHeight="1" x14ac:dyDescent="0.3">
      <c r="A3" s="4"/>
      <c r="B3" s="8"/>
      <c r="C3" s="9"/>
      <c r="D3" s="6" t="s">
        <v>3</v>
      </c>
      <c r="E3" s="10">
        <v>11625.1</v>
      </c>
      <c r="F3" s="10">
        <v>11399.3</v>
      </c>
      <c r="G3" s="10">
        <v>11301.25</v>
      </c>
      <c r="H3" s="10">
        <v>11302.8</v>
      </c>
      <c r="I3" s="10">
        <v>11229.8</v>
      </c>
      <c r="J3" s="10"/>
      <c r="K3" s="211"/>
      <c r="L3" s="10"/>
    </row>
    <row r="4" spans="1:12" ht="14.7" customHeight="1" x14ac:dyDescent="0.3">
      <c r="A4" s="4"/>
      <c r="B4" s="8"/>
      <c r="C4" s="9"/>
      <c r="D4" s="6" t="s">
        <v>4</v>
      </c>
      <c r="E4" s="11">
        <v>11788.85</v>
      </c>
      <c r="F4" s="11">
        <v>11419.25</v>
      </c>
      <c r="G4" s="11">
        <v>11346.2</v>
      </c>
      <c r="H4" s="11">
        <v>11331.05</v>
      </c>
      <c r="I4" s="11">
        <v>11271.3</v>
      </c>
      <c r="J4" s="11"/>
      <c r="K4" s="212"/>
      <c r="L4" s="11"/>
    </row>
    <row r="5" spans="1:12" ht="14.7" customHeight="1" x14ac:dyDescent="0.3">
      <c r="A5" s="233" t="s">
        <v>5</v>
      </c>
      <c r="B5" s="234"/>
      <c r="C5" s="234"/>
      <c r="D5" s="234"/>
      <c r="E5" s="5"/>
      <c r="F5" s="5"/>
      <c r="G5" s="5"/>
      <c r="H5" s="5"/>
      <c r="I5" s="5"/>
      <c r="J5" s="5"/>
      <c r="K5" s="213"/>
      <c r="L5" s="5"/>
    </row>
    <row r="6" spans="1:12" ht="14.7" customHeight="1" x14ac:dyDescent="0.3">
      <c r="A6" s="12"/>
      <c r="B6" s="13"/>
      <c r="C6" s="13"/>
      <c r="D6" s="14" t="s">
        <v>6</v>
      </c>
      <c r="E6" s="15">
        <f t="shared" ref="E6:I6" si="0">E10+E50</f>
        <v>12530.849999999999</v>
      </c>
      <c r="F6" s="15">
        <f t="shared" si="0"/>
        <v>11924.85</v>
      </c>
      <c r="G6" s="15">
        <f t="shared" si="0"/>
        <v>11492.716666666669</v>
      </c>
      <c r="H6" s="15">
        <f t="shared" si="0"/>
        <v>11480.550000000001</v>
      </c>
      <c r="I6" s="15">
        <f t="shared" si="0"/>
        <v>11474.05</v>
      </c>
      <c r="J6" s="15"/>
      <c r="K6" s="214"/>
      <c r="L6" s="15"/>
    </row>
    <row r="7" spans="1:12" ht="14.7" hidden="1" customHeight="1" x14ac:dyDescent="0.3">
      <c r="A7" s="12"/>
      <c r="B7" s="13"/>
      <c r="C7" s="13"/>
      <c r="D7" s="14" t="s">
        <v>7</v>
      </c>
      <c r="E7" s="16">
        <f t="shared" ref="E7:I7" si="1">(E6+E8)/2</f>
        <v>12423.899999999998</v>
      </c>
      <c r="F7" s="16">
        <f t="shared" si="1"/>
        <v>11870.3</v>
      </c>
      <c r="G7" s="16">
        <f t="shared" si="1"/>
        <v>11469.075000000001</v>
      </c>
      <c r="H7" s="16">
        <f t="shared" si="1"/>
        <v>11459.95</v>
      </c>
      <c r="I7" s="16">
        <f t="shared" si="1"/>
        <v>11445.474999999999</v>
      </c>
      <c r="J7" s="16"/>
      <c r="K7" s="215"/>
      <c r="L7" s="16"/>
    </row>
    <row r="8" spans="1:12" ht="14.7" customHeight="1" x14ac:dyDescent="0.3">
      <c r="A8" s="12"/>
      <c r="B8" s="13"/>
      <c r="C8" s="13"/>
      <c r="D8" s="14" t="s">
        <v>8</v>
      </c>
      <c r="E8" s="17">
        <f t="shared" ref="E8:I8" si="2">E14+E50</f>
        <v>12316.949999999999</v>
      </c>
      <c r="F8" s="17">
        <f t="shared" si="2"/>
        <v>11815.75</v>
      </c>
      <c r="G8" s="17">
        <f t="shared" si="2"/>
        <v>11445.433333333334</v>
      </c>
      <c r="H8" s="17">
        <f t="shared" si="2"/>
        <v>11439.35</v>
      </c>
      <c r="I8" s="17">
        <f t="shared" si="2"/>
        <v>11416.9</v>
      </c>
      <c r="J8" s="17"/>
      <c r="K8" s="216"/>
      <c r="L8" s="17"/>
    </row>
    <row r="9" spans="1:12" ht="14.7" hidden="1" customHeight="1" x14ac:dyDescent="0.3">
      <c r="A9" s="12"/>
      <c r="B9" s="13"/>
      <c r="C9" s="13"/>
      <c r="D9" s="14" t="s">
        <v>9</v>
      </c>
      <c r="E9" s="16">
        <f t="shared" ref="E9:I9" si="3">(E8+E10)/2</f>
        <v>12184.924999999999</v>
      </c>
      <c r="F9" s="16">
        <f t="shared" si="3"/>
        <v>11716.625</v>
      </c>
      <c r="G9" s="16">
        <f t="shared" si="3"/>
        <v>11420.625000000002</v>
      </c>
      <c r="H9" s="16">
        <f t="shared" si="3"/>
        <v>11412.275000000001</v>
      </c>
      <c r="I9" s="16">
        <f t="shared" si="3"/>
        <v>11380.5</v>
      </c>
      <c r="J9" s="16"/>
      <c r="K9" s="215"/>
      <c r="L9" s="16"/>
    </row>
    <row r="10" spans="1:12" ht="14.7" customHeight="1" x14ac:dyDescent="0.3">
      <c r="A10" s="12"/>
      <c r="B10" s="13"/>
      <c r="C10" s="13"/>
      <c r="D10" s="14" t="s">
        <v>10</v>
      </c>
      <c r="E10" s="18">
        <f t="shared" ref="E10:I10" si="4">(2*E14)-E3</f>
        <v>12052.9</v>
      </c>
      <c r="F10" s="18">
        <f t="shared" si="4"/>
        <v>11617.5</v>
      </c>
      <c r="G10" s="18">
        <f t="shared" si="4"/>
        <v>11395.816666666669</v>
      </c>
      <c r="H10" s="18">
        <f t="shared" si="4"/>
        <v>11385.2</v>
      </c>
      <c r="I10" s="18">
        <f t="shared" si="4"/>
        <v>11344.099999999999</v>
      </c>
      <c r="J10" s="18"/>
      <c r="K10" s="217"/>
      <c r="L10" s="18"/>
    </row>
    <row r="11" spans="1:12" ht="14.7" hidden="1" customHeight="1" x14ac:dyDescent="0.3">
      <c r="A11" s="12"/>
      <c r="B11" s="13"/>
      <c r="C11" s="13"/>
      <c r="D11" s="14" t="s">
        <v>11</v>
      </c>
      <c r="E11" s="16">
        <f t="shared" ref="E11:I11" si="5">(E10+E14)/2</f>
        <v>11945.95</v>
      </c>
      <c r="F11" s="16">
        <f t="shared" si="5"/>
        <v>11562.95</v>
      </c>
      <c r="G11" s="16">
        <f t="shared" si="5"/>
        <v>11372.175000000003</v>
      </c>
      <c r="H11" s="16">
        <f t="shared" si="5"/>
        <v>11364.6</v>
      </c>
      <c r="I11" s="16">
        <f t="shared" si="5"/>
        <v>11315.524999999998</v>
      </c>
      <c r="J11" s="16"/>
      <c r="K11" s="215"/>
      <c r="L11" s="16"/>
    </row>
    <row r="12" spans="1:12" ht="8.1" customHeight="1" x14ac:dyDescent="0.3">
      <c r="A12" s="12"/>
      <c r="B12" s="13"/>
      <c r="C12" s="13"/>
      <c r="D12" s="19"/>
      <c r="E12" s="11"/>
      <c r="F12" s="11"/>
      <c r="G12" s="11"/>
      <c r="H12" s="11"/>
      <c r="I12" s="11"/>
      <c r="J12" s="11"/>
      <c r="K12" s="212"/>
      <c r="L12" s="11"/>
    </row>
    <row r="13" spans="1:12" ht="14.7" customHeight="1" x14ac:dyDescent="0.3">
      <c r="A13" s="12"/>
      <c r="B13" s="13"/>
      <c r="C13" s="13"/>
      <c r="D13" s="14" t="s">
        <v>12</v>
      </c>
      <c r="E13" s="20">
        <f t="shared" ref="E13:I13" si="6">E14+E57/2</f>
        <v>11813.924999999999</v>
      </c>
      <c r="F13" s="20">
        <f t="shared" si="6"/>
        <v>11552.974999999999</v>
      </c>
      <c r="G13" s="20">
        <f t="shared" si="6"/>
        <v>11349.7</v>
      </c>
      <c r="H13" s="20">
        <f t="shared" si="6"/>
        <v>11350.474999999999</v>
      </c>
      <c r="I13" s="20">
        <f t="shared" si="6"/>
        <v>11294.775</v>
      </c>
      <c r="J13" s="20"/>
      <c r="K13" s="218"/>
      <c r="L13" s="20"/>
    </row>
    <row r="14" spans="1:12" ht="14.7" customHeight="1" x14ac:dyDescent="0.3">
      <c r="A14" s="12"/>
      <c r="B14" s="13"/>
      <c r="C14" s="13"/>
      <c r="D14" s="14" t="s">
        <v>13</v>
      </c>
      <c r="E14" s="11">
        <f t="shared" ref="E14:I14" si="7">(E2+E3+E4)/3</f>
        <v>11839</v>
      </c>
      <c r="F14" s="11">
        <f t="shared" si="7"/>
        <v>11508.4</v>
      </c>
      <c r="G14" s="11">
        <f t="shared" si="7"/>
        <v>11348.533333333335</v>
      </c>
      <c r="H14" s="11">
        <f t="shared" si="7"/>
        <v>11344</v>
      </c>
      <c r="I14" s="11">
        <f t="shared" si="7"/>
        <v>11286.949999999999</v>
      </c>
      <c r="J14" s="11"/>
      <c r="K14" s="212"/>
      <c r="L14" s="11"/>
    </row>
    <row r="15" spans="1:12" ht="14.7" customHeight="1" x14ac:dyDescent="0.3">
      <c r="A15" s="12"/>
      <c r="B15" s="13"/>
      <c r="C15" s="13"/>
      <c r="D15" s="14" t="s">
        <v>14</v>
      </c>
      <c r="E15" s="21">
        <f t="shared" ref="E15:I15" si="8">E14-E57/2</f>
        <v>11864.075000000001</v>
      </c>
      <c r="F15" s="21">
        <f t="shared" si="8"/>
        <v>11463.825000000001</v>
      </c>
      <c r="G15" s="21">
        <f t="shared" si="8"/>
        <v>11347.366666666669</v>
      </c>
      <c r="H15" s="21">
        <f t="shared" si="8"/>
        <v>11337.525000000001</v>
      </c>
      <c r="I15" s="21">
        <f t="shared" si="8"/>
        <v>11279.124999999998</v>
      </c>
      <c r="J15" s="21"/>
      <c r="K15" s="219"/>
      <c r="L15" s="21"/>
    </row>
    <row r="16" spans="1:12" ht="8.1" customHeight="1" x14ac:dyDescent="0.3">
      <c r="A16" s="12"/>
      <c r="B16" s="13"/>
      <c r="C16" s="13"/>
      <c r="D16" s="19"/>
      <c r="E16" s="11"/>
      <c r="F16" s="11"/>
      <c r="G16" s="11"/>
      <c r="H16" s="11"/>
      <c r="I16" s="11"/>
      <c r="J16" s="11"/>
      <c r="K16" s="212"/>
      <c r="L16" s="11"/>
    </row>
    <row r="17" spans="1:12" ht="14.7" hidden="1" customHeight="1" x14ac:dyDescent="0.3">
      <c r="A17" s="12"/>
      <c r="B17" s="13"/>
      <c r="C17" s="13"/>
      <c r="D17" s="14" t="s">
        <v>15</v>
      </c>
      <c r="E17" s="16">
        <f t="shared" ref="E17:I17" si="9">(E14+E18)/2</f>
        <v>11706.975</v>
      </c>
      <c r="F17" s="16">
        <f t="shared" si="9"/>
        <v>11409.275</v>
      </c>
      <c r="G17" s="16">
        <f t="shared" si="9"/>
        <v>11323.725000000002</v>
      </c>
      <c r="H17" s="16">
        <f t="shared" si="9"/>
        <v>11316.924999999999</v>
      </c>
      <c r="I17" s="16">
        <f t="shared" si="9"/>
        <v>11250.55</v>
      </c>
      <c r="J17" s="16"/>
      <c r="K17" s="215"/>
      <c r="L17" s="16"/>
    </row>
    <row r="18" spans="1:12" ht="14.7" customHeight="1" x14ac:dyDescent="0.3">
      <c r="A18" s="12"/>
      <c r="B18" s="13"/>
      <c r="C18" s="13"/>
      <c r="D18" s="14" t="s">
        <v>16</v>
      </c>
      <c r="E18" s="22">
        <f t="shared" ref="E18:I18" si="10">2*E14-E2</f>
        <v>11574.95</v>
      </c>
      <c r="F18" s="22">
        <f t="shared" si="10"/>
        <v>11310.15</v>
      </c>
      <c r="G18" s="22">
        <f t="shared" si="10"/>
        <v>11298.91666666667</v>
      </c>
      <c r="H18" s="22">
        <f t="shared" si="10"/>
        <v>11289.85</v>
      </c>
      <c r="I18" s="22">
        <f t="shared" si="10"/>
        <v>11214.149999999998</v>
      </c>
      <c r="J18" s="22"/>
      <c r="K18" s="220"/>
      <c r="L18" s="22"/>
    </row>
    <row r="19" spans="1:12" ht="14.7" hidden="1" customHeight="1" x14ac:dyDescent="0.3">
      <c r="A19" s="12"/>
      <c r="B19" s="13"/>
      <c r="C19" s="13"/>
      <c r="D19" s="14" t="s">
        <v>17</v>
      </c>
      <c r="E19" s="16">
        <f t="shared" ref="E19:I19" si="11">(E18+E20)/2</f>
        <v>11468</v>
      </c>
      <c r="F19" s="16">
        <f t="shared" si="11"/>
        <v>11255.599999999999</v>
      </c>
      <c r="G19" s="16">
        <f t="shared" si="11"/>
        <v>11275.275000000001</v>
      </c>
      <c r="H19" s="16">
        <f t="shared" si="11"/>
        <v>11269.25</v>
      </c>
      <c r="I19" s="16">
        <f t="shared" si="11"/>
        <v>11185.574999999997</v>
      </c>
      <c r="J19" s="16"/>
      <c r="K19" s="215"/>
      <c r="L19" s="16"/>
    </row>
    <row r="20" spans="1:12" ht="14.7" customHeight="1" x14ac:dyDescent="0.3">
      <c r="A20" s="12"/>
      <c r="B20" s="13"/>
      <c r="C20" s="13"/>
      <c r="D20" s="14" t="s">
        <v>18</v>
      </c>
      <c r="E20" s="23">
        <f t="shared" ref="E20:I20" si="12">E14-E50</f>
        <v>11361.050000000001</v>
      </c>
      <c r="F20" s="23">
        <f t="shared" si="12"/>
        <v>11201.05</v>
      </c>
      <c r="G20" s="23">
        <f t="shared" si="12"/>
        <v>11251.633333333335</v>
      </c>
      <c r="H20" s="23">
        <f t="shared" si="12"/>
        <v>11248.65</v>
      </c>
      <c r="I20" s="23">
        <f t="shared" si="12"/>
        <v>11156.999999999998</v>
      </c>
      <c r="J20" s="23"/>
      <c r="K20" s="221"/>
      <c r="L20" s="23"/>
    </row>
    <row r="21" spans="1:12" ht="14.7" hidden="1" customHeight="1" x14ac:dyDescent="0.3">
      <c r="A21" s="12"/>
      <c r="B21" s="13"/>
      <c r="C21" s="13"/>
      <c r="D21" s="14" t="s">
        <v>19</v>
      </c>
      <c r="E21" s="16">
        <f t="shared" ref="E21:I21" si="13">(E20+E22)/2</f>
        <v>11229.025000000001</v>
      </c>
      <c r="F21" s="16">
        <f t="shared" si="13"/>
        <v>11101.924999999999</v>
      </c>
      <c r="G21" s="16">
        <f t="shared" si="13"/>
        <v>11226.825000000003</v>
      </c>
      <c r="H21" s="16">
        <f t="shared" si="13"/>
        <v>11221.575000000001</v>
      </c>
      <c r="I21" s="16">
        <f t="shared" si="13"/>
        <v>11120.599999999999</v>
      </c>
      <c r="J21" s="16"/>
      <c r="K21" s="215"/>
      <c r="L21" s="16"/>
    </row>
    <row r="22" spans="1:12" ht="14.7" customHeight="1" x14ac:dyDescent="0.3">
      <c r="A22" s="12"/>
      <c r="B22" s="13"/>
      <c r="C22" s="13"/>
      <c r="D22" s="14" t="s">
        <v>20</v>
      </c>
      <c r="E22" s="24">
        <f t="shared" ref="E22:I22" si="14">E18-E50</f>
        <v>11097.000000000002</v>
      </c>
      <c r="F22" s="24">
        <f t="shared" si="14"/>
        <v>11002.8</v>
      </c>
      <c r="G22" s="24">
        <f t="shared" si="14"/>
        <v>11202.01666666667</v>
      </c>
      <c r="H22" s="24">
        <f t="shared" si="14"/>
        <v>11194.5</v>
      </c>
      <c r="I22" s="24">
        <f t="shared" si="14"/>
        <v>11084.199999999997</v>
      </c>
      <c r="J22" s="24"/>
      <c r="K22" s="222"/>
      <c r="L22" s="24"/>
    </row>
    <row r="23" spans="1:12" ht="14.7" customHeight="1" x14ac:dyDescent="0.3">
      <c r="A23" s="233" t="s">
        <v>21</v>
      </c>
      <c r="B23" s="234"/>
      <c r="C23" s="234"/>
      <c r="D23" s="234"/>
      <c r="E23" s="25"/>
      <c r="F23" s="25"/>
      <c r="G23" s="25"/>
      <c r="H23" s="25"/>
      <c r="I23" s="25"/>
      <c r="J23" s="25"/>
      <c r="K23" s="223"/>
      <c r="L23" s="25"/>
    </row>
    <row r="24" spans="1:12" ht="14.7" customHeight="1" x14ac:dyDescent="0.3">
      <c r="A24" s="12"/>
      <c r="B24" s="13"/>
      <c r="C24" s="13"/>
      <c r="D24" s="14" t="s">
        <v>22</v>
      </c>
      <c r="E24" s="17">
        <f t="shared" ref="E24:I24" si="15">(E2/E3)*E4</f>
        <v>12273.532356065753</v>
      </c>
      <c r="F24" s="17">
        <f t="shared" si="15"/>
        <v>11727.137895528673</v>
      </c>
      <c r="G24" s="17">
        <f t="shared" si="15"/>
        <v>11443.485413560447</v>
      </c>
      <c r="H24" s="17">
        <f t="shared" si="15"/>
        <v>11426.638315948259</v>
      </c>
      <c r="I24" s="17">
        <f t="shared" si="15"/>
        <v>11401.730233396855</v>
      </c>
      <c r="J24" s="17"/>
      <c r="K24" s="216"/>
      <c r="L24" s="17"/>
    </row>
    <row r="25" spans="1:12" ht="14.7" hidden="1" customHeight="1" x14ac:dyDescent="0.3">
      <c r="A25" s="12"/>
      <c r="B25" s="13"/>
      <c r="C25" s="13"/>
      <c r="D25" s="14" t="s">
        <v>23</v>
      </c>
      <c r="E25" s="16">
        <f t="shared" ref="E25:I25" si="16">E26+1.168*(E26-E27)</f>
        <v>12205.240040000001</v>
      </c>
      <c r="F25" s="16">
        <f t="shared" si="16"/>
        <v>11687.01332</v>
      </c>
      <c r="G25" s="16">
        <f t="shared" si="16"/>
        <v>11430.619280000003</v>
      </c>
      <c r="H25" s="16">
        <f t="shared" si="16"/>
        <v>11414.118920000001</v>
      </c>
      <c r="I25" s="16">
        <f t="shared" si="16"/>
        <v>11384.512439999999</v>
      </c>
      <c r="J25" s="16"/>
      <c r="K25" s="215"/>
      <c r="L25" s="16"/>
    </row>
    <row r="26" spans="1:12" ht="14.7" customHeight="1" x14ac:dyDescent="0.3">
      <c r="A26" s="12"/>
      <c r="B26" s="13"/>
      <c r="C26" s="13"/>
      <c r="D26" s="14" t="s">
        <v>24</v>
      </c>
      <c r="E26" s="18">
        <f t="shared" ref="E26:I26" si="17">E4+E51/2</f>
        <v>12051.7225</v>
      </c>
      <c r="F26" s="18">
        <f t="shared" si="17"/>
        <v>11588.2925</v>
      </c>
      <c r="G26" s="18">
        <f t="shared" si="17"/>
        <v>11399.495000000001</v>
      </c>
      <c r="H26" s="18">
        <f t="shared" si="17"/>
        <v>11383.4925</v>
      </c>
      <c r="I26" s="18">
        <f t="shared" si="17"/>
        <v>11342.772499999999</v>
      </c>
      <c r="J26" s="18"/>
      <c r="K26" s="217"/>
      <c r="L26" s="18"/>
    </row>
    <row r="27" spans="1:12" ht="14.7" customHeight="1" x14ac:dyDescent="0.3">
      <c r="A27" s="12"/>
      <c r="B27" s="13"/>
      <c r="C27" s="13"/>
      <c r="D27" s="14" t="s">
        <v>25</v>
      </c>
      <c r="E27" s="7">
        <f t="shared" ref="E27:I27" si="18">E4+E51/4</f>
        <v>11920.286249999999</v>
      </c>
      <c r="F27" s="7">
        <f t="shared" si="18"/>
        <v>11503.77125</v>
      </c>
      <c r="G27" s="7">
        <f t="shared" si="18"/>
        <v>11372.8475</v>
      </c>
      <c r="H27" s="7">
        <f t="shared" si="18"/>
        <v>11357.27125</v>
      </c>
      <c r="I27" s="7">
        <f t="shared" si="18"/>
        <v>11307.036249999999</v>
      </c>
      <c r="J27" s="7"/>
      <c r="K27" s="210"/>
      <c r="L27" s="7"/>
    </row>
    <row r="28" spans="1:12" ht="14.7" hidden="1" customHeight="1" x14ac:dyDescent="0.3">
      <c r="A28" s="12"/>
      <c r="B28" s="13"/>
      <c r="C28" s="13"/>
      <c r="D28" s="14" t="s">
        <v>26</v>
      </c>
      <c r="E28" s="16">
        <f t="shared" ref="E28:I28" si="19">E4+E51/6</f>
        <v>11876.474166666667</v>
      </c>
      <c r="F28" s="16">
        <f t="shared" si="19"/>
        <v>11475.5975</v>
      </c>
      <c r="G28" s="16">
        <f t="shared" si="19"/>
        <v>11363.965</v>
      </c>
      <c r="H28" s="16">
        <f t="shared" si="19"/>
        <v>11348.530833333332</v>
      </c>
      <c r="I28" s="16">
        <f t="shared" si="19"/>
        <v>11295.124166666666</v>
      </c>
      <c r="J28" s="16"/>
      <c r="K28" s="215"/>
      <c r="L28" s="16"/>
    </row>
    <row r="29" spans="1:12" ht="14.7" hidden="1" customHeight="1" x14ac:dyDescent="0.3">
      <c r="A29" s="12"/>
      <c r="B29" s="13"/>
      <c r="C29" s="13"/>
      <c r="D29" s="14" t="s">
        <v>27</v>
      </c>
      <c r="E29" s="16">
        <f t="shared" ref="E29:I29" si="20">E4+E51/12</f>
        <v>11832.662083333333</v>
      </c>
      <c r="F29" s="16">
        <f t="shared" si="20"/>
        <v>11447.42375</v>
      </c>
      <c r="G29" s="16">
        <f t="shared" si="20"/>
        <v>11355.0825</v>
      </c>
      <c r="H29" s="16">
        <f t="shared" si="20"/>
        <v>11339.790416666667</v>
      </c>
      <c r="I29" s="16">
        <f t="shared" si="20"/>
        <v>11283.212083333332</v>
      </c>
      <c r="J29" s="16"/>
      <c r="K29" s="215"/>
      <c r="L29" s="16"/>
    </row>
    <row r="30" spans="1:12" ht="14.7" customHeight="1" x14ac:dyDescent="0.3">
      <c r="A30" s="12"/>
      <c r="B30" s="13"/>
      <c r="C30" s="13"/>
      <c r="D30" s="14" t="s">
        <v>4</v>
      </c>
      <c r="E30" s="11">
        <f t="shared" ref="E30:I30" si="21">E4</f>
        <v>11788.85</v>
      </c>
      <c r="F30" s="11">
        <f t="shared" si="21"/>
        <v>11419.25</v>
      </c>
      <c r="G30" s="11">
        <f t="shared" si="21"/>
        <v>11346.2</v>
      </c>
      <c r="H30" s="11">
        <f t="shared" si="21"/>
        <v>11331.05</v>
      </c>
      <c r="I30" s="11">
        <f t="shared" si="21"/>
        <v>11271.3</v>
      </c>
      <c r="J30" s="11"/>
      <c r="K30" s="212"/>
      <c r="L30" s="11"/>
    </row>
    <row r="31" spans="1:12" ht="14.7" hidden="1" customHeight="1" x14ac:dyDescent="0.3">
      <c r="A31" s="12"/>
      <c r="B31" s="13"/>
      <c r="C31" s="13"/>
      <c r="D31" s="14" t="s">
        <v>28</v>
      </c>
      <c r="E31" s="16">
        <f t="shared" ref="E31:I31" si="22">E4-E51/12</f>
        <v>11745.037916666668</v>
      </c>
      <c r="F31" s="16">
        <f t="shared" si="22"/>
        <v>11391.07625</v>
      </c>
      <c r="G31" s="16">
        <f t="shared" si="22"/>
        <v>11337.317500000001</v>
      </c>
      <c r="H31" s="16">
        <f t="shared" si="22"/>
        <v>11322.309583333332</v>
      </c>
      <c r="I31" s="16">
        <f t="shared" si="22"/>
        <v>11259.387916666667</v>
      </c>
      <c r="J31" s="16"/>
      <c r="K31" s="215"/>
      <c r="L31" s="16"/>
    </row>
    <row r="32" spans="1:12" ht="14.7" hidden="1" customHeight="1" x14ac:dyDescent="0.3">
      <c r="A32" s="12"/>
      <c r="B32" s="13"/>
      <c r="C32" s="13"/>
      <c r="D32" s="14" t="s">
        <v>29</v>
      </c>
      <c r="E32" s="16">
        <f t="shared" ref="E32:I32" si="23">E4-E51/6</f>
        <v>11701.225833333334</v>
      </c>
      <c r="F32" s="16">
        <f t="shared" si="23"/>
        <v>11362.9025</v>
      </c>
      <c r="G32" s="16">
        <f t="shared" si="23"/>
        <v>11328.435000000001</v>
      </c>
      <c r="H32" s="16">
        <f t="shared" si="23"/>
        <v>11313.569166666666</v>
      </c>
      <c r="I32" s="16">
        <f t="shared" si="23"/>
        <v>11247.475833333332</v>
      </c>
      <c r="J32" s="16"/>
      <c r="K32" s="215"/>
      <c r="L32" s="16"/>
    </row>
    <row r="33" spans="1:14" ht="14.7" customHeight="1" x14ac:dyDescent="0.3">
      <c r="A33" s="12"/>
      <c r="B33" s="13"/>
      <c r="C33" s="13"/>
      <c r="D33" s="14" t="s">
        <v>30</v>
      </c>
      <c r="E33" s="10">
        <f t="shared" ref="E33:I33" si="24">E4-E51/4</f>
        <v>11657.413750000002</v>
      </c>
      <c r="F33" s="10">
        <f t="shared" si="24"/>
        <v>11334.72875</v>
      </c>
      <c r="G33" s="10">
        <f t="shared" si="24"/>
        <v>11319.552500000002</v>
      </c>
      <c r="H33" s="10">
        <f t="shared" si="24"/>
        <v>11304.828749999999</v>
      </c>
      <c r="I33" s="10">
        <f t="shared" si="24"/>
        <v>11235.563749999999</v>
      </c>
      <c r="J33" s="10"/>
      <c r="K33" s="211"/>
      <c r="L33" s="10"/>
    </row>
    <row r="34" spans="1:14" ht="14.7" customHeight="1" x14ac:dyDescent="0.3">
      <c r="A34" s="12"/>
      <c r="B34" s="13"/>
      <c r="C34" s="13"/>
      <c r="D34" s="14" t="s">
        <v>31</v>
      </c>
      <c r="E34" s="22">
        <f t="shared" ref="E34:I34" si="25">E4-E51/2</f>
        <v>11525.977500000001</v>
      </c>
      <c r="F34" s="22">
        <f t="shared" si="25"/>
        <v>11250.2075</v>
      </c>
      <c r="G34" s="22">
        <f t="shared" si="25"/>
        <v>11292.905000000001</v>
      </c>
      <c r="H34" s="22">
        <f t="shared" si="25"/>
        <v>11278.607499999998</v>
      </c>
      <c r="I34" s="22">
        <f t="shared" si="25"/>
        <v>11199.827499999999</v>
      </c>
      <c r="J34" s="22"/>
      <c r="K34" s="220"/>
      <c r="L34" s="22"/>
    </row>
    <row r="35" spans="1:14" ht="14.7" hidden="1" customHeight="1" x14ac:dyDescent="0.3">
      <c r="A35" s="12"/>
      <c r="B35" s="13"/>
      <c r="C35" s="13"/>
      <c r="D35" s="14" t="s">
        <v>32</v>
      </c>
      <c r="E35" s="16">
        <f t="shared" ref="E35:I35" si="26">E34-1.168*(E33-E34)</f>
        <v>11372.45996</v>
      </c>
      <c r="F35" s="16">
        <f t="shared" si="26"/>
        <v>11151.48668</v>
      </c>
      <c r="G35" s="16">
        <f t="shared" si="26"/>
        <v>11261.780719999999</v>
      </c>
      <c r="H35" s="16">
        <f t="shared" si="26"/>
        <v>11247.981079999998</v>
      </c>
      <c r="I35" s="16">
        <f t="shared" si="26"/>
        <v>11158.08756</v>
      </c>
      <c r="J35" s="16"/>
      <c r="K35" s="215"/>
      <c r="L35" s="16"/>
    </row>
    <row r="36" spans="1:14" ht="14.7" customHeight="1" x14ac:dyDescent="0.3">
      <c r="A36" s="12"/>
      <c r="B36" s="13"/>
      <c r="C36" s="13"/>
      <c r="D36" s="14" t="s">
        <v>33</v>
      </c>
      <c r="E36" s="23">
        <f t="shared" ref="E36:I36" si="27">E4-(E24-E4)</f>
        <v>11304.167643934248</v>
      </c>
      <c r="F36" s="23">
        <f t="shared" si="27"/>
        <v>11111.362104471327</v>
      </c>
      <c r="G36" s="23">
        <f t="shared" si="27"/>
        <v>11248.914586439554</v>
      </c>
      <c r="H36" s="23">
        <f t="shared" si="27"/>
        <v>11235.461684051739</v>
      </c>
      <c r="I36" s="23">
        <f t="shared" si="27"/>
        <v>11140.869766603144</v>
      </c>
      <c r="J36" s="23"/>
      <c r="K36" s="221"/>
      <c r="L36" s="23"/>
    </row>
    <row r="37" spans="1:14" ht="14.7" customHeight="1" x14ac:dyDescent="0.3">
      <c r="A37" s="233" t="s">
        <v>34</v>
      </c>
      <c r="B37" s="234"/>
      <c r="C37" s="234"/>
      <c r="D37" s="234"/>
      <c r="E37" s="26" t="s">
        <v>35</v>
      </c>
      <c r="F37" s="9"/>
      <c r="G37" s="9"/>
      <c r="H37" s="9"/>
      <c r="I37" s="9"/>
      <c r="J37" s="9"/>
      <c r="K37" s="224"/>
      <c r="L37" s="9"/>
    </row>
    <row r="38" spans="1:14" ht="14.7" customHeight="1" x14ac:dyDescent="0.3">
      <c r="A38" s="30"/>
      <c r="B38" s="19"/>
      <c r="C38" s="19"/>
      <c r="D38" s="14" t="s">
        <v>36</v>
      </c>
      <c r="E38" s="15"/>
      <c r="F38" s="15"/>
      <c r="G38" s="15"/>
      <c r="H38" s="15"/>
      <c r="I38" s="15">
        <v>11524.150099999999</v>
      </c>
      <c r="J38" s="15" t="s">
        <v>74</v>
      </c>
      <c r="K38" s="214"/>
      <c r="L38" s="15"/>
    </row>
    <row r="39" spans="1:14" ht="14.7" customHeight="1" x14ac:dyDescent="0.3">
      <c r="A39" s="30"/>
      <c r="B39" s="19"/>
      <c r="C39" s="19"/>
      <c r="D39" s="14" t="s">
        <v>37</v>
      </c>
      <c r="E39" s="17"/>
      <c r="F39" s="17"/>
      <c r="G39" s="77"/>
      <c r="H39" s="77"/>
      <c r="I39" s="17">
        <v>11411.649799999999</v>
      </c>
      <c r="J39" s="77" t="s">
        <v>73</v>
      </c>
      <c r="K39" s="225"/>
      <c r="L39" s="77"/>
      <c r="M39" s="206"/>
      <c r="N39" s="203"/>
    </row>
    <row r="40" spans="1:14" ht="14.7" customHeight="1" x14ac:dyDescent="0.3">
      <c r="A40" s="12"/>
      <c r="B40" s="19"/>
      <c r="C40" s="13"/>
      <c r="D40" s="14" t="s">
        <v>38</v>
      </c>
      <c r="E40" s="18"/>
      <c r="F40" s="18"/>
      <c r="G40" s="18"/>
      <c r="H40" s="18"/>
      <c r="I40" s="18">
        <v>11342.3248</v>
      </c>
      <c r="J40" s="18">
        <v>0.23</v>
      </c>
      <c r="K40" s="217"/>
      <c r="L40" s="18"/>
      <c r="M40" s="206"/>
      <c r="N40" s="203"/>
    </row>
    <row r="41" spans="1:14" ht="14.7" customHeight="1" x14ac:dyDescent="0.3">
      <c r="A41" s="12"/>
      <c r="B41" s="13"/>
      <c r="C41" s="13"/>
      <c r="D41" s="14" t="s">
        <v>39</v>
      </c>
      <c r="E41" s="7"/>
      <c r="F41" s="7"/>
      <c r="G41" s="7"/>
      <c r="H41" s="7"/>
      <c r="I41" s="7">
        <v>11294.0906</v>
      </c>
      <c r="J41" s="7">
        <v>0.38</v>
      </c>
      <c r="K41" s="227"/>
      <c r="L41" s="7"/>
      <c r="M41" s="206"/>
      <c r="N41" s="203"/>
    </row>
    <row r="42" spans="1:14" ht="14.7" customHeight="1" x14ac:dyDescent="0.3">
      <c r="A42" s="12"/>
      <c r="B42" s="13"/>
      <c r="C42" s="13"/>
      <c r="D42" s="137" t="s">
        <v>64</v>
      </c>
      <c r="E42" s="20"/>
      <c r="F42" s="20"/>
      <c r="G42" s="20"/>
      <c r="H42" s="20"/>
      <c r="I42" s="20">
        <v>11303.15</v>
      </c>
      <c r="J42" s="20"/>
      <c r="K42" s="228"/>
      <c r="L42" s="20"/>
    </row>
    <row r="43" spans="1:14" ht="14.7" customHeight="1" x14ac:dyDescent="0.3">
      <c r="A43" s="12"/>
      <c r="B43" s="13"/>
      <c r="C43" s="13"/>
      <c r="D43" s="14" t="s">
        <v>4</v>
      </c>
      <c r="E43" s="11">
        <f t="shared" ref="E43:I43" si="28">E4</f>
        <v>11788.85</v>
      </c>
      <c r="F43" s="11">
        <f t="shared" si="28"/>
        <v>11419.25</v>
      </c>
      <c r="G43" s="11">
        <f t="shared" si="28"/>
        <v>11346.2</v>
      </c>
      <c r="H43" s="11">
        <f t="shared" si="28"/>
        <v>11331.05</v>
      </c>
      <c r="I43" s="11">
        <f t="shared" si="28"/>
        <v>11271.3</v>
      </c>
      <c r="J43" s="11"/>
      <c r="K43" s="229"/>
      <c r="L43" s="11"/>
    </row>
    <row r="44" spans="1:14" ht="14.7" customHeight="1" x14ac:dyDescent="0.3">
      <c r="A44" s="12"/>
      <c r="B44" s="13"/>
      <c r="C44" s="13"/>
      <c r="D44" s="14" t="s">
        <v>40</v>
      </c>
      <c r="E44" s="21"/>
      <c r="F44" s="21"/>
      <c r="G44" s="21">
        <v>11194.4406</v>
      </c>
      <c r="H44" s="21">
        <v>0.61</v>
      </c>
      <c r="I44" s="21">
        <v>11243.3709</v>
      </c>
      <c r="J44" s="21">
        <v>0.38</v>
      </c>
      <c r="K44" s="21">
        <v>11373.2817</v>
      </c>
      <c r="L44" s="21">
        <v>0.61</v>
      </c>
      <c r="M44" s="207"/>
    </row>
    <row r="45" spans="1:14" ht="14.7" customHeight="1" x14ac:dyDescent="0.3">
      <c r="A45" s="12"/>
      <c r="B45" s="13"/>
      <c r="C45" s="13"/>
      <c r="D45" s="14" t="s">
        <v>41</v>
      </c>
      <c r="E45" s="10"/>
      <c r="F45" s="10"/>
      <c r="G45" s="10">
        <v>11180.52219</v>
      </c>
      <c r="H45" s="10">
        <v>0.7</v>
      </c>
      <c r="I45" s="10">
        <v>11195.575000000001</v>
      </c>
      <c r="J45" s="10">
        <v>0.5</v>
      </c>
      <c r="K45" s="10">
        <v>11328.677455000001</v>
      </c>
      <c r="L45" s="10">
        <v>0.7</v>
      </c>
      <c r="M45" s="208"/>
    </row>
    <row r="46" spans="1:14" ht="14.7" customHeight="1" x14ac:dyDescent="0.3">
      <c r="A46" s="12"/>
      <c r="B46" s="13"/>
      <c r="C46" s="13"/>
      <c r="D46" s="14" t="s">
        <v>42</v>
      </c>
      <c r="E46" s="22"/>
      <c r="F46" s="22"/>
      <c r="G46" s="22">
        <v>11130.15</v>
      </c>
      <c r="H46" s="22">
        <v>1</v>
      </c>
      <c r="I46" s="22">
        <v>11147.7791</v>
      </c>
      <c r="J46" s="22">
        <v>0.61</v>
      </c>
      <c r="K46" s="22">
        <v>11167.25</v>
      </c>
      <c r="L46" s="22">
        <v>1</v>
      </c>
      <c r="M46" s="206"/>
      <c r="N46" s="168"/>
    </row>
    <row r="47" spans="1:14" ht="14.7" customHeight="1" x14ac:dyDescent="0.3">
      <c r="A47" s="12"/>
      <c r="B47" s="13"/>
      <c r="C47" s="13"/>
      <c r="D47" s="14" t="s">
        <v>43</v>
      </c>
      <c r="E47" s="23"/>
      <c r="F47" s="23"/>
      <c r="G47" s="23" t="s">
        <v>70</v>
      </c>
      <c r="H47" s="23"/>
      <c r="I47" s="23" t="s">
        <v>71</v>
      </c>
      <c r="J47" s="23"/>
      <c r="K47" s="230" t="s">
        <v>72</v>
      </c>
      <c r="L47" s="23"/>
      <c r="M47" s="206"/>
      <c r="N47" s="168"/>
    </row>
    <row r="48" spans="1:14" ht="14.7" customHeight="1" x14ac:dyDescent="0.3">
      <c r="A48" s="12"/>
      <c r="B48" s="13"/>
      <c r="C48" s="13"/>
      <c r="D48" s="14" t="s">
        <v>44</v>
      </c>
      <c r="E48" s="24"/>
      <c r="F48" s="24"/>
      <c r="G48" s="24"/>
      <c r="H48" s="24"/>
      <c r="I48" s="24"/>
      <c r="J48" s="24"/>
      <c r="K48" s="222"/>
      <c r="L48" s="24"/>
    </row>
    <row r="49" spans="1:12" ht="14.7" customHeight="1" x14ac:dyDescent="0.3">
      <c r="A49" s="233" t="s">
        <v>45</v>
      </c>
      <c r="B49" s="234"/>
      <c r="C49" s="234"/>
      <c r="D49" s="234"/>
      <c r="E49" s="25"/>
      <c r="F49" s="25"/>
      <c r="G49" s="25"/>
      <c r="H49" s="25"/>
      <c r="I49" s="25"/>
      <c r="J49" s="25"/>
      <c r="K49" s="223"/>
      <c r="L49" s="25"/>
    </row>
    <row r="50" spans="1:12" ht="14.7" customHeight="1" x14ac:dyDescent="0.3">
      <c r="A50" s="12"/>
      <c r="B50" s="13"/>
      <c r="C50" s="13"/>
      <c r="D50" s="14" t="s">
        <v>46</v>
      </c>
      <c r="E50" s="16">
        <f t="shared" ref="E50:I50" si="29">ABS(E2-E3)</f>
        <v>477.94999999999891</v>
      </c>
      <c r="F50" s="16">
        <f t="shared" si="29"/>
        <v>307.35000000000036</v>
      </c>
      <c r="G50" s="16">
        <f t="shared" si="29"/>
        <v>96.899999999999636</v>
      </c>
      <c r="H50" s="16">
        <f t="shared" si="29"/>
        <v>95.350000000000364</v>
      </c>
      <c r="I50" s="16">
        <f t="shared" si="29"/>
        <v>129.95000000000073</v>
      </c>
      <c r="J50" s="16"/>
      <c r="K50" s="215"/>
      <c r="L50" s="16"/>
    </row>
    <row r="51" spans="1:12" ht="14.7" customHeight="1" x14ac:dyDescent="0.3">
      <c r="A51" s="12"/>
      <c r="B51" s="13"/>
      <c r="C51" s="13"/>
      <c r="D51" s="14" t="s">
        <v>47</v>
      </c>
      <c r="E51" s="16">
        <f t="shared" ref="E51:I51" si="30">E50*1.1</f>
        <v>525.74499999999887</v>
      </c>
      <c r="F51" s="16">
        <f t="shared" si="30"/>
        <v>338.08500000000043</v>
      </c>
      <c r="G51" s="16">
        <f t="shared" si="30"/>
        <v>106.58999999999961</v>
      </c>
      <c r="H51" s="16">
        <f t="shared" si="30"/>
        <v>104.8850000000004</v>
      </c>
      <c r="I51" s="16">
        <f t="shared" si="30"/>
        <v>142.94500000000082</v>
      </c>
      <c r="J51" s="16"/>
      <c r="K51" s="215"/>
      <c r="L51" s="16"/>
    </row>
    <row r="52" spans="1:12" ht="14.7" customHeight="1" x14ac:dyDescent="0.3">
      <c r="A52" s="12"/>
      <c r="B52" s="13"/>
      <c r="C52" s="13"/>
      <c r="D52" s="14" t="s">
        <v>48</v>
      </c>
      <c r="E52" s="16">
        <f t="shared" ref="E52:I52" si="31">(E2+E3)</f>
        <v>23728.15</v>
      </c>
      <c r="F52" s="16">
        <f t="shared" si="31"/>
        <v>23105.949999999997</v>
      </c>
      <c r="G52" s="16">
        <f t="shared" si="31"/>
        <v>22699.4</v>
      </c>
      <c r="H52" s="16">
        <f t="shared" si="31"/>
        <v>22700.949999999997</v>
      </c>
      <c r="I52" s="16">
        <f t="shared" si="31"/>
        <v>22589.55</v>
      </c>
      <c r="J52" s="16"/>
      <c r="K52" s="215"/>
      <c r="L52" s="16"/>
    </row>
    <row r="53" spans="1:12" ht="14.7" customHeight="1" x14ac:dyDescent="0.3">
      <c r="A53" s="12"/>
      <c r="B53" s="13"/>
      <c r="C53" s="13"/>
      <c r="D53" s="14" t="s">
        <v>49</v>
      </c>
      <c r="E53" s="16">
        <f t="shared" ref="E53:I53" si="32">(E2+E3)/2</f>
        <v>11864.075000000001</v>
      </c>
      <c r="F53" s="16">
        <f t="shared" si="32"/>
        <v>11552.974999999999</v>
      </c>
      <c r="G53" s="16">
        <f t="shared" si="32"/>
        <v>11349.7</v>
      </c>
      <c r="H53" s="16">
        <f t="shared" si="32"/>
        <v>11350.474999999999</v>
      </c>
      <c r="I53" s="16">
        <f t="shared" si="32"/>
        <v>11294.775</v>
      </c>
      <c r="J53" s="16"/>
      <c r="K53" s="215"/>
      <c r="L53" s="16"/>
    </row>
    <row r="54" spans="1:12" ht="14.7" customHeight="1" x14ac:dyDescent="0.3">
      <c r="A54" s="12"/>
      <c r="B54" s="13"/>
      <c r="C54" s="13"/>
      <c r="D54" s="14" t="s">
        <v>12</v>
      </c>
      <c r="E54" s="16">
        <f t="shared" ref="E54:I54" si="33">E55-E56+E55</f>
        <v>11813.924999999999</v>
      </c>
      <c r="F54" s="16">
        <f t="shared" si="33"/>
        <v>11463.825000000001</v>
      </c>
      <c r="G54" s="16">
        <f t="shared" si="33"/>
        <v>11347.366666666669</v>
      </c>
      <c r="H54" s="16">
        <f t="shared" si="33"/>
        <v>11337.525000000001</v>
      </c>
      <c r="I54" s="16">
        <f t="shared" si="33"/>
        <v>11279.124999999998</v>
      </c>
      <c r="J54" s="16"/>
      <c r="K54" s="215"/>
      <c r="L54" s="16"/>
    </row>
    <row r="55" spans="1:12" ht="14.7" customHeight="1" x14ac:dyDescent="0.3">
      <c r="A55" s="12"/>
      <c r="B55" s="13"/>
      <c r="C55" s="13"/>
      <c r="D55" s="14" t="s">
        <v>50</v>
      </c>
      <c r="E55" s="16">
        <f t="shared" ref="E55:I55" si="34">(E2+E3+E4)/3</f>
        <v>11839</v>
      </c>
      <c r="F55" s="16">
        <f t="shared" si="34"/>
        <v>11508.4</v>
      </c>
      <c r="G55" s="16">
        <f t="shared" si="34"/>
        <v>11348.533333333335</v>
      </c>
      <c r="H55" s="16">
        <f t="shared" si="34"/>
        <v>11344</v>
      </c>
      <c r="I55" s="16">
        <f t="shared" si="34"/>
        <v>11286.949999999999</v>
      </c>
      <c r="J55" s="16"/>
      <c r="K55" s="215"/>
      <c r="L55" s="16"/>
    </row>
    <row r="56" spans="1:12" ht="14.7" customHeight="1" x14ac:dyDescent="0.3">
      <c r="A56" s="12"/>
      <c r="B56" s="13"/>
      <c r="C56" s="13"/>
      <c r="D56" s="14" t="s">
        <v>14</v>
      </c>
      <c r="E56" s="16">
        <f t="shared" ref="E56:I56" si="35">E53</f>
        <v>11864.075000000001</v>
      </c>
      <c r="F56" s="16">
        <f t="shared" si="35"/>
        <v>11552.974999999999</v>
      </c>
      <c r="G56" s="16">
        <f t="shared" si="35"/>
        <v>11349.7</v>
      </c>
      <c r="H56" s="16">
        <f t="shared" si="35"/>
        <v>11350.474999999999</v>
      </c>
      <c r="I56" s="16">
        <f t="shared" si="35"/>
        <v>11294.775</v>
      </c>
      <c r="J56" s="16"/>
      <c r="K56" s="215"/>
      <c r="L56" s="16"/>
    </row>
    <row r="57" spans="1:12" ht="14.7" customHeight="1" x14ac:dyDescent="0.3">
      <c r="A57" s="12"/>
      <c r="B57" s="13"/>
      <c r="C57" s="13"/>
      <c r="D57" s="14" t="s">
        <v>51</v>
      </c>
      <c r="E57" s="31">
        <f>(E54-E56)</f>
        <v>-50.150000000001455</v>
      </c>
      <c r="F57" s="31">
        <f t="shared" ref="F57:I57" si="36">ABS(F54-F56)</f>
        <v>89.149999999997817</v>
      </c>
      <c r="G57" s="31">
        <f t="shared" si="36"/>
        <v>2.3333333333321207</v>
      </c>
      <c r="H57" s="31">
        <f t="shared" si="36"/>
        <v>12.94999999999709</v>
      </c>
      <c r="I57" s="31">
        <f t="shared" si="36"/>
        <v>15.650000000001455</v>
      </c>
      <c r="J57" s="31"/>
      <c r="K57" s="226"/>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17" sqref="L17"/>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1">
        <f>VALUE(38.2/100*(L6-L9)+L9)</f>
        <v>11301.422999999999</v>
      </c>
      <c r="M17" s="124"/>
      <c r="N17" s="124">
        <f>38.2/100*(N6-N9)+N9</f>
        <v>11723.055499999999</v>
      </c>
      <c r="O17" s="125"/>
      <c r="P17" s="231">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E1" zoomScaleNormal="100" workbookViewId="0">
      <selection activeCell="V17" sqref="V17"/>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60" width="8.6640625" style="113" customWidth="1"/>
    <col min="261" max="16384" width="8.6640625" style="171"/>
  </cols>
  <sheetData>
    <row r="1" spans="1:24"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row>
    <row r="2" spans="1:24"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row>
    <row r="3" spans="1:24"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row>
    <row r="4" spans="1:24"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row>
    <row r="5" spans="1:24"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row>
    <row r="6" spans="1:24" ht="15" customHeight="1" thickBot="1" x14ac:dyDescent="0.35">
      <c r="A6" s="177" t="s">
        <v>55</v>
      </c>
      <c r="B6" s="178">
        <v>10585.65</v>
      </c>
      <c r="C6" s="111"/>
      <c r="D6" s="179">
        <v>12103.05</v>
      </c>
      <c r="E6" s="112"/>
      <c r="F6" s="180">
        <v>12000.35</v>
      </c>
      <c r="G6" s="110"/>
      <c r="H6" s="178">
        <v>11981.75</v>
      </c>
      <c r="I6" s="111"/>
      <c r="J6" s="179">
        <v>12000.35</v>
      </c>
      <c r="K6" s="112"/>
      <c r="L6" s="180">
        <v>11706.6</v>
      </c>
      <c r="M6" s="110"/>
      <c r="N6" s="178">
        <v>11706.6</v>
      </c>
      <c r="O6" s="111"/>
      <c r="P6" s="179">
        <v>11398.1</v>
      </c>
      <c r="Q6" s="112"/>
      <c r="R6" s="180">
        <v>11398.1</v>
      </c>
      <c r="S6" s="110"/>
      <c r="T6" s="178">
        <v>11706.6</v>
      </c>
      <c r="U6" s="111"/>
      <c r="V6" s="178">
        <v>12000.35</v>
      </c>
      <c r="W6" s="112"/>
      <c r="X6" s="180"/>
    </row>
    <row r="7" spans="1:24"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row>
    <row r="8" spans="1:24"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row>
    <row r="9" spans="1:24" ht="15" customHeight="1" thickBot="1" x14ac:dyDescent="0.35">
      <c r="A9" s="177" t="s">
        <v>56</v>
      </c>
      <c r="B9" s="178">
        <v>12103.05</v>
      </c>
      <c r="C9" s="111"/>
      <c r="D9" s="179">
        <v>11769.5</v>
      </c>
      <c r="E9" s="112"/>
      <c r="F9" s="180">
        <v>11625.1</v>
      </c>
      <c r="G9" s="110"/>
      <c r="H9" s="178">
        <v>11461</v>
      </c>
      <c r="I9" s="111"/>
      <c r="J9" s="179">
        <v>11461</v>
      </c>
      <c r="K9" s="112"/>
      <c r="L9" s="180">
        <v>11582.4</v>
      </c>
      <c r="M9" s="110"/>
      <c r="N9" s="178">
        <v>11301.55</v>
      </c>
      <c r="O9" s="111"/>
      <c r="P9" s="179">
        <v>11303.15</v>
      </c>
      <c r="Q9" s="112"/>
      <c r="R9" s="179">
        <v>11229.8</v>
      </c>
      <c r="S9" s="110"/>
      <c r="T9" s="178">
        <v>11229.8</v>
      </c>
      <c r="U9" s="111"/>
      <c r="V9" s="179">
        <v>11229.8</v>
      </c>
      <c r="W9" s="112"/>
      <c r="X9" s="179"/>
    </row>
    <row r="10" spans="1:24"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row>
    <row r="11" spans="1:24"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row>
    <row r="12" spans="1:24" ht="15" customHeight="1" thickBot="1" x14ac:dyDescent="0.35">
      <c r="A12" s="177" t="s">
        <v>57</v>
      </c>
      <c r="B12" s="178"/>
      <c r="C12" s="111"/>
      <c r="D12" s="179">
        <v>12000.35</v>
      </c>
      <c r="E12" s="112"/>
      <c r="F12" s="180">
        <v>11981.75</v>
      </c>
      <c r="G12" s="110"/>
      <c r="H12" s="178">
        <v>11706.6</v>
      </c>
      <c r="I12" s="111"/>
      <c r="J12" s="179">
        <v>11706.6</v>
      </c>
      <c r="K12" s="112"/>
      <c r="L12" s="180">
        <v>11639.9</v>
      </c>
      <c r="M12" s="110"/>
      <c r="N12" s="178">
        <v>11398.1</v>
      </c>
      <c r="O12" s="111"/>
      <c r="P12" s="179">
        <v>11359.25</v>
      </c>
      <c r="Q12" s="112"/>
      <c r="R12" s="180">
        <v>11298.45</v>
      </c>
      <c r="S12" s="110"/>
      <c r="T12" s="178"/>
      <c r="U12" s="111"/>
      <c r="V12" s="179"/>
      <c r="W12" s="112"/>
      <c r="X12" s="180"/>
    </row>
    <row r="13" spans="1:24"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row>
    <row r="14" spans="1:24"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row>
    <row r="15" spans="1:24"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row>
    <row r="16" spans="1:24"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11583.897000000001</v>
      </c>
      <c r="I16" s="189"/>
      <c r="J16" s="188">
        <f>VALUE(23.6/100*(J6-J9)+J9)</f>
        <v>11588.286599999999</v>
      </c>
      <c r="K16" s="188"/>
      <c r="L16" s="188">
        <f>VALUE(23.6/100*(L6-L9)+L9)</f>
        <v>11611.7112</v>
      </c>
      <c r="M16" s="188"/>
      <c r="N16" s="188">
        <f>VALUE(23.6/100*(N6-N9)+N9)</f>
        <v>11397.141799999999</v>
      </c>
      <c r="O16" s="189"/>
      <c r="P16" s="188">
        <f>VALUE(23.6/100*(P6-P9)+P9)</f>
        <v>11325.558199999999</v>
      </c>
      <c r="Q16" s="188"/>
      <c r="R16" s="188">
        <f>VALUE(23.6/100*(R6-R9)+R9)</f>
        <v>11269.5188</v>
      </c>
      <c r="S16" s="188"/>
      <c r="T16" s="188">
        <f>VALUE(23.6/100*(T6-T9)+T9)</f>
        <v>11342.3248</v>
      </c>
      <c r="U16" s="189"/>
      <c r="V16" s="188">
        <f>VALUE(23.6/100*(V6-V9)+V9)</f>
        <v>11411.649799999999</v>
      </c>
      <c r="W16" s="188"/>
      <c r="X16" s="188">
        <f>VALUE(23.6/100*(X6-X9)+X9)</f>
        <v>0</v>
      </c>
    </row>
    <row r="17" spans="1:24"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11659.9265</v>
      </c>
      <c r="I17" s="191"/>
      <c r="J17" s="190">
        <f>VALUE(38.2/100*(J6-J9)+J9)</f>
        <v>11667.0317</v>
      </c>
      <c r="K17" s="190"/>
      <c r="L17" s="232">
        <f>VALUE(38.2/100*(L6-L9)+L9)</f>
        <v>11629.8444</v>
      </c>
      <c r="M17" s="190"/>
      <c r="N17" s="190">
        <f>38.2/100*(N6-N9)+N9</f>
        <v>11456.2791</v>
      </c>
      <c r="O17" s="191"/>
      <c r="P17" s="190">
        <f>VALUE(38.2/100*(P6-P9)+P9)</f>
        <v>11339.420899999999</v>
      </c>
      <c r="Q17" s="190"/>
      <c r="R17" s="190">
        <f>VALUE(38.2/100*(R6-R9)+R9)</f>
        <v>11294.0906</v>
      </c>
      <c r="S17" s="190"/>
      <c r="T17" s="190">
        <f>38.2/100*(T6-T9)+T9</f>
        <v>11411.937599999999</v>
      </c>
      <c r="U17" s="191"/>
      <c r="V17" s="190">
        <f>VALUE(38.2/100*(V6-V9)+V9)</f>
        <v>11524.150099999999</v>
      </c>
      <c r="W17" s="190"/>
      <c r="X17" s="190">
        <f>VALUE(38.2/100*(X6-X9)+X9)</f>
        <v>0</v>
      </c>
    </row>
    <row r="18" spans="1:24" ht="14.7" customHeight="1" x14ac:dyDescent="0.3">
      <c r="A18" s="115">
        <v>0.5</v>
      </c>
      <c r="B18" s="188">
        <f>VALUE(50/100*(B6-B9)+B9)</f>
        <v>11344.349999999999</v>
      </c>
      <c r="C18" s="189"/>
      <c r="D18" s="188">
        <f>VALUE(50/100*(D6-D9)+D9)</f>
        <v>11936.275</v>
      </c>
      <c r="E18" s="188"/>
      <c r="F18" s="188">
        <f>VALUE(50/100*(F6-F9)+F9)</f>
        <v>11812.725</v>
      </c>
      <c r="G18" s="188"/>
      <c r="H18" s="188">
        <f>VALUE(50/100*(H6-H9)+H9)</f>
        <v>11721.375</v>
      </c>
      <c r="I18" s="189"/>
      <c r="J18" s="188">
        <f>VALUE(50/100*(J6-J9)+J9)</f>
        <v>11730.674999999999</v>
      </c>
      <c r="K18" s="188"/>
      <c r="L18" s="188">
        <f>VALUE(50/100*(L6-L9)+L9)</f>
        <v>11644.5</v>
      </c>
      <c r="M18" s="188"/>
      <c r="N18" s="188">
        <f>VALUE(50/100*(N6-N9)+N9)</f>
        <v>11504.075000000001</v>
      </c>
      <c r="O18" s="189"/>
      <c r="P18" s="188">
        <f>VALUE(50/100*(P6-P9)+P9)</f>
        <v>11350.625</v>
      </c>
      <c r="Q18" s="188"/>
      <c r="R18" s="188">
        <f>VALUE(50/100*(R6-R9)+R9)</f>
        <v>11313.95</v>
      </c>
      <c r="S18" s="188"/>
      <c r="T18" s="188">
        <f>VALUE(50/100*(T6-T9)+T9)</f>
        <v>11468.2</v>
      </c>
      <c r="U18" s="189"/>
      <c r="V18" s="188">
        <f>VALUE(50/100*(V6-V9)+V9)</f>
        <v>11615.075000000001</v>
      </c>
      <c r="W18" s="188"/>
      <c r="X18" s="188">
        <f>VALUE(50/100*(X6-X9)+X9)</f>
        <v>0</v>
      </c>
    </row>
    <row r="19" spans="1:24"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11782.8235</v>
      </c>
      <c r="I19" s="189"/>
      <c r="J19" s="188">
        <f>VALUE(61.8/100*(J6-J9)+J9)</f>
        <v>11794.318300000001</v>
      </c>
      <c r="K19" s="188"/>
      <c r="L19" s="188">
        <f>VALUE(61.8/100*(L6-L9)+L9)</f>
        <v>11659.1556</v>
      </c>
      <c r="M19" s="188"/>
      <c r="N19" s="188">
        <f>VALUE(61.8/100*(N6-N9)+N9)</f>
        <v>11551.8709</v>
      </c>
      <c r="O19" s="189"/>
      <c r="P19" s="188">
        <f>VALUE(61.8/100*(P6-P9)+P9)</f>
        <v>11361.829100000001</v>
      </c>
      <c r="Q19" s="188"/>
      <c r="R19" s="188">
        <f>VALUE(61.8/100*(R6-R9)+R9)</f>
        <v>11333.8094</v>
      </c>
      <c r="S19" s="188"/>
      <c r="T19" s="188">
        <f>VALUE(61.8/100*(T6-T9)+T9)</f>
        <v>11524.4624</v>
      </c>
      <c r="U19" s="189"/>
      <c r="V19" s="188">
        <f>VALUE(61.8/100*(V6-V9)+V9)</f>
        <v>11705.999900000001</v>
      </c>
      <c r="W19" s="188"/>
      <c r="X19" s="188">
        <f>VALUE(61.8/100*(X6-X9)+X9)</f>
        <v>0</v>
      </c>
    </row>
    <row r="20" spans="1:24"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11829.170249999999</v>
      </c>
      <c r="I20" s="169"/>
      <c r="J20" s="192">
        <f>VALUE(70.7/100*(J6-J9)+J9)</f>
        <v>11842.320450000001</v>
      </c>
      <c r="K20" s="193"/>
      <c r="L20" s="192">
        <f>VALUE(70.7/100*(L6-L9)+L9)</f>
        <v>11670.2094</v>
      </c>
      <c r="M20" s="192"/>
      <c r="N20" s="192">
        <f>VALUE(70.7/100*(N6-N9)+N9)</f>
        <v>11587.92035</v>
      </c>
      <c r="O20" s="169"/>
      <c r="P20" s="192">
        <f>VALUE(70.7/100*(P6-P9)+P9)</f>
        <v>11370.27965</v>
      </c>
      <c r="Q20" s="193"/>
      <c r="R20" s="192">
        <f>VALUE(70.7/100*(R6-R9)+R9)</f>
        <v>11348.7881</v>
      </c>
      <c r="S20" s="192"/>
      <c r="T20" s="192">
        <f>VALUE(70.7/100*(T6-T9)+T9)</f>
        <v>11566.8976</v>
      </c>
      <c r="U20" s="169"/>
      <c r="V20" s="192">
        <f>VALUE(70.7/100*(V6-V9)+V9)</f>
        <v>11774.57885</v>
      </c>
      <c r="W20" s="193"/>
      <c r="X20" s="192">
        <f>VALUE(70.7/100*(X6-X9)+X9)</f>
        <v>0</v>
      </c>
    </row>
    <row r="21" spans="1:24"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11870.309499999999</v>
      </c>
      <c r="I21" s="189"/>
      <c r="J21" s="188">
        <f>VALUE(78.6/100*(J6-J9)+J9)</f>
        <v>11884.929099999999</v>
      </c>
      <c r="K21" s="188"/>
      <c r="L21" s="188">
        <f>VALUE(78.6/100*(L6-L9)+L9)</f>
        <v>11680.021200000001</v>
      </c>
      <c r="M21" s="188"/>
      <c r="N21" s="188">
        <f>VALUE(78.6/100*(N6-N9)+N9)</f>
        <v>11619.9193</v>
      </c>
      <c r="O21" s="189"/>
      <c r="P21" s="188">
        <f>VALUE(78.6/100*(P6-P9)+P9)</f>
        <v>11377.780699999999</v>
      </c>
      <c r="Q21" s="188"/>
      <c r="R21" s="188">
        <f>VALUE(78.6/100*(R6-R9)+R9)</f>
        <v>11362.0838</v>
      </c>
      <c r="S21" s="188"/>
      <c r="T21" s="188">
        <f>VALUE(78.6/100*(T6-T9)+T9)</f>
        <v>11604.5648</v>
      </c>
      <c r="U21" s="189"/>
      <c r="V21" s="188">
        <f>VALUE(78.6/100*(V6-V9)+V9)</f>
        <v>11835.452300000001</v>
      </c>
      <c r="W21" s="188"/>
      <c r="X21" s="188">
        <f>VALUE(78.6/100*(X6-X9)+X9)</f>
        <v>0</v>
      </c>
    </row>
    <row r="22" spans="1:24" ht="14.7" customHeight="1" x14ac:dyDescent="0.3">
      <c r="A22" s="117">
        <v>1</v>
      </c>
      <c r="B22" s="192">
        <f>VALUE(100/100*(B6-B9)+B9)</f>
        <v>10585.65</v>
      </c>
      <c r="C22" s="169"/>
      <c r="D22" s="192">
        <f>VALUE(100/100*(D6-D9)+D9)</f>
        <v>12103.05</v>
      </c>
      <c r="E22" s="193"/>
      <c r="F22" s="192">
        <f>VALUE(100/100*(F6-F9)+F9)</f>
        <v>12000.35</v>
      </c>
      <c r="G22" s="192"/>
      <c r="H22" s="192">
        <f>VALUE(100/100*(H6-H9)+H9)</f>
        <v>11981.75</v>
      </c>
      <c r="I22" s="169"/>
      <c r="J22" s="192">
        <f>VALUE(100/100*(J6-J9)+J9)</f>
        <v>12000.35</v>
      </c>
      <c r="K22" s="193"/>
      <c r="L22" s="192">
        <f>VALUE(100/100*(L6-L9)+L9)</f>
        <v>11706.6</v>
      </c>
      <c r="M22" s="192"/>
      <c r="N22" s="192">
        <f>VALUE(100/100*(N6-N9)+N9)</f>
        <v>11706.6</v>
      </c>
      <c r="O22" s="169"/>
      <c r="P22" s="192">
        <f>VALUE(100/100*(P6-P9)+P9)</f>
        <v>11398.1</v>
      </c>
      <c r="Q22" s="193"/>
      <c r="R22" s="192">
        <f>VALUE(100/100*(R6-R9)+R9)</f>
        <v>11398.1</v>
      </c>
      <c r="S22" s="192"/>
      <c r="T22" s="192">
        <f>VALUE(100/100*(T6-T9)+T9)</f>
        <v>11706.6</v>
      </c>
      <c r="U22" s="169"/>
      <c r="V22" s="192">
        <f>VALUE(100/100*(V6-V9)+V9)</f>
        <v>12000.35</v>
      </c>
      <c r="W22" s="193"/>
      <c r="X22" s="192">
        <f>VALUE(100/100*(X6-X9)+X9)</f>
        <v>0</v>
      </c>
    </row>
    <row r="23" spans="1:24"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row>
    <row r="24" spans="1:24"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row>
    <row r="25" spans="1:24"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11507.673500000001</v>
      </c>
      <c r="I25" s="196"/>
      <c r="J25" s="195">
        <f>VALUE(J12-38.2/100*(J6-J9))</f>
        <v>11500.568300000001</v>
      </c>
      <c r="K25" s="195"/>
      <c r="L25" s="197">
        <f>VALUE(L12-38.2/100*(L6-L9))</f>
        <v>11592.455599999999</v>
      </c>
      <c r="M25" s="195"/>
      <c r="N25" s="195">
        <f>VALUE(N12-38.2/100*(N6-N9))</f>
        <v>11243.3709</v>
      </c>
      <c r="O25" s="196"/>
      <c r="P25" s="195">
        <f>VALUE(P12-38.2/100*(P6-P9))</f>
        <v>11322.9791</v>
      </c>
      <c r="Q25" s="195"/>
      <c r="R25" s="195">
        <f>VALUE(R12-38.2/100*(R6-R9))</f>
        <v>11234.1594</v>
      </c>
      <c r="S25" s="195"/>
      <c r="T25" s="195">
        <f>VALUE(T12-38.2/100*(T6-T9))</f>
        <v>-182.13760000000042</v>
      </c>
      <c r="U25" s="196"/>
      <c r="V25" s="195">
        <f>VALUE(V12-38.2/100*(V6-V9))</f>
        <v>-294.3501000000004</v>
      </c>
      <c r="W25" s="195"/>
      <c r="X25" s="195">
        <f>VALUE(X12-38.2/100*(X6-X9))</f>
        <v>0</v>
      </c>
    </row>
    <row r="26" spans="1:24"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11446.225</v>
      </c>
      <c r="I26" s="196"/>
      <c r="J26" s="195">
        <f>VALUE(J12-50/100*(J6-J9))</f>
        <v>11436.924999999999</v>
      </c>
      <c r="K26" s="195"/>
      <c r="L26" s="195">
        <f>VALUE(L12-50/100*(L6-L9))</f>
        <v>11577.8</v>
      </c>
      <c r="M26" s="195"/>
      <c r="N26" s="195">
        <f>VALUE(N12-50/100*(N6-N9))</f>
        <v>11195.575000000001</v>
      </c>
      <c r="O26" s="196"/>
      <c r="P26" s="195">
        <f>VALUE(P12-50/100*(P6-P9))</f>
        <v>11311.775</v>
      </c>
      <c r="Q26" s="195"/>
      <c r="R26" s="195">
        <f>VALUE(R12-50/100*(R6-R9))</f>
        <v>11214.3</v>
      </c>
      <c r="S26" s="195"/>
      <c r="T26" s="195">
        <f>VALUE(T12-50/100*(T6-T9))</f>
        <v>-238.40000000000055</v>
      </c>
      <c r="U26" s="196"/>
      <c r="V26" s="195">
        <f>VALUE(V12-50/100*(V6-V9))</f>
        <v>-385.27500000000055</v>
      </c>
      <c r="W26" s="195"/>
      <c r="X26" s="195">
        <f>VALUE(X12-50/100*(X6-X9))</f>
        <v>0</v>
      </c>
    </row>
    <row r="27" spans="1:24"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198">
        <f>VALUE(H12-61.8/100*(H6-H9))</f>
        <v>11384.7765</v>
      </c>
      <c r="I27" s="199"/>
      <c r="J27" s="198">
        <f>VALUE(J12-61.8/100*(J6-J9))</f>
        <v>11373.2817</v>
      </c>
      <c r="K27" s="198"/>
      <c r="L27" s="198">
        <f>VALUE(L12-61.8/100*(L6-L9))</f>
        <v>11563.144399999999</v>
      </c>
      <c r="M27" s="198"/>
      <c r="N27" s="198">
        <f>VALUE(N12-61.8/100*(N6-N9))</f>
        <v>11147.7791</v>
      </c>
      <c r="O27" s="199"/>
      <c r="P27" s="198">
        <f>VALUE(P12-61.8/100*(P6-P9))</f>
        <v>11300.570899999999</v>
      </c>
      <c r="Q27" s="198"/>
      <c r="R27" s="198">
        <f>VALUE(R12-61.8/100*(R6-R9))</f>
        <v>11194.4406</v>
      </c>
      <c r="S27" s="198"/>
      <c r="T27" s="198">
        <f>VALUE(T12-61.8/100*(T6-T9))</f>
        <v>-294.66240000000067</v>
      </c>
      <c r="U27" s="199"/>
      <c r="V27" s="198">
        <f>VALUE(V12-61.8/100*(V6-V9))</f>
        <v>-476.1999000000007</v>
      </c>
      <c r="W27" s="198"/>
      <c r="X27" s="198">
        <f>VALUE(X12-61.8/100*(X6-X9))</f>
        <v>0</v>
      </c>
    </row>
    <row r="28" spans="1:24"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11341.710475</v>
      </c>
      <c r="I28" s="169"/>
      <c r="J28" s="192">
        <f>VALUE(J12-70.07/100*(J6-J9))</f>
        <v>11328.677455000001</v>
      </c>
      <c r="K28" s="193"/>
      <c r="L28" s="192">
        <f>VALUE(L12-70.07/100*(L6-L9))</f>
        <v>11552.87306</v>
      </c>
      <c r="M28" s="192"/>
      <c r="N28" s="192">
        <f>VALUE(N12-70.07/100*(N6-N9))</f>
        <v>11114.281465</v>
      </c>
      <c r="O28" s="169"/>
      <c r="P28" s="192">
        <f>VALUE(P12-70.07/100*(P6-P9))</f>
        <v>11292.718535</v>
      </c>
      <c r="Q28" s="193"/>
      <c r="R28" s="192">
        <f>VALUE(R12-70.07/100*(R6-R9))</f>
        <v>11180.52219</v>
      </c>
      <c r="S28" s="192"/>
      <c r="T28" s="192">
        <f>VALUE(T12-70.07/100*(T6-T9))</f>
        <v>-334.09376000000071</v>
      </c>
      <c r="U28" s="169"/>
      <c r="V28" s="192">
        <f>VALUE(V12-70.07/100*(V6-V9))</f>
        <v>-539.92438500000071</v>
      </c>
      <c r="W28" s="193"/>
      <c r="X28" s="192">
        <f>VALUE(X12-70.07/100*(X6-X9))</f>
        <v>0</v>
      </c>
    </row>
    <row r="29" spans="1:24" ht="14.7" customHeight="1" x14ac:dyDescent="0.3">
      <c r="A29" s="118">
        <v>1</v>
      </c>
      <c r="B29" s="195">
        <f>VALUE(B12-100/100*(B6-B9))</f>
        <v>1517.3999999999996</v>
      </c>
      <c r="C29" s="196"/>
      <c r="D29" s="195">
        <f>VALUE(D12-100/100*(D6-D9))</f>
        <v>11666.800000000001</v>
      </c>
      <c r="E29" s="195"/>
      <c r="F29" s="195">
        <f>VALUE(F12-100/100*(F6-F9))</f>
        <v>11606.5</v>
      </c>
      <c r="G29" s="195"/>
      <c r="H29" s="195">
        <f>VALUE(H12-100/100*(H6-H9))</f>
        <v>11185.85</v>
      </c>
      <c r="I29" s="196"/>
      <c r="J29" s="195">
        <f>VALUE(J12-100/100*(J6-J9))</f>
        <v>11167.25</v>
      </c>
      <c r="K29" s="195"/>
      <c r="L29" s="195">
        <f>VALUE(L12-100/100*(L6-L9))</f>
        <v>11515.699999999999</v>
      </c>
      <c r="M29" s="195"/>
      <c r="N29" s="195">
        <f>VALUE(N12-100/100*(N6-N9))</f>
        <v>10993.05</v>
      </c>
      <c r="O29" s="196"/>
      <c r="P29" s="195">
        <f>VALUE(P12-100/100*(P6-P9))</f>
        <v>11264.3</v>
      </c>
      <c r="Q29" s="195"/>
      <c r="R29" s="195">
        <f>VALUE(R12-100/100*(R6-R9))</f>
        <v>11130.15</v>
      </c>
      <c r="S29" s="195"/>
      <c r="T29" s="195">
        <f>VALUE(T12-100/100*(T6-T9))</f>
        <v>-476.80000000000109</v>
      </c>
      <c r="U29" s="196"/>
      <c r="V29" s="195">
        <f>VALUE(V12-100/100*(V6-V9))</f>
        <v>-770.55000000000109</v>
      </c>
      <c r="W29" s="195"/>
      <c r="X29" s="195">
        <f>VALUE(X12-100/100*(X6-X9))</f>
        <v>0</v>
      </c>
    </row>
    <row r="30" spans="1:24"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11062.953</v>
      </c>
      <c r="I30" s="201"/>
      <c r="J30" s="200">
        <f>VALUE(J12-123.6/100*(J6-J9))</f>
        <v>11039.963400000001</v>
      </c>
      <c r="K30" s="200"/>
      <c r="L30" s="200">
        <f>VALUE(L12-123.6/100*(L6-L9))</f>
        <v>11486.388799999999</v>
      </c>
      <c r="M30" s="200"/>
      <c r="N30" s="200">
        <f>VALUE(N12-123.6/100*(N6-N9))</f>
        <v>10897.458199999999</v>
      </c>
      <c r="O30" s="201"/>
      <c r="P30" s="200">
        <f>VALUE(P12-123.6/100*(P6-P9))</f>
        <v>11241.891799999999</v>
      </c>
      <c r="Q30" s="200"/>
      <c r="R30" s="200">
        <f>VALUE(R12-123.6/100*(R6-R9))</f>
        <v>11090.431199999999</v>
      </c>
      <c r="S30" s="200"/>
      <c r="T30" s="200">
        <f>VALUE(T12-123.6/100*(T6-T9))</f>
        <v>-589.32480000000135</v>
      </c>
      <c r="U30" s="201"/>
      <c r="V30" s="200">
        <f>VALUE(V12-123.6/100*(V6-V9))</f>
        <v>-952.39980000000139</v>
      </c>
      <c r="W30" s="200"/>
      <c r="X30" s="200">
        <f>VALUE(X12-123.6/100*(X6-X9))</f>
        <v>0</v>
      </c>
    </row>
    <row r="31" spans="1:24"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10986.923500000001</v>
      </c>
      <c r="I31" s="169"/>
      <c r="J31" s="192">
        <f>VALUE(J12-138.2/100*(J6-J9))</f>
        <v>10961.2183</v>
      </c>
      <c r="K31" s="193"/>
      <c r="L31" s="192">
        <f>VALUE(L12-138.2/100*(L6-L9))</f>
        <v>11468.255599999999</v>
      </c>
      <c r="M31" s="192"/>
      <c r="N31" s="192">
        <f>VALUE(N12-138.2/100*(N6-N9))</f>
        <v>10838.320899999999</v>
      </c>
      <c r="O31" s="169"/>
      <c r="P31" s="192">
        <f>VALUE(P12-138.2/100*(P6-P9))</f>
        <v>11228.0291</v>
      </c>
      <c r="Q31" s="193"/>
      <c r="R31" s="192">
        <f>VALUE(R12-138.2/100*(R6-R9))</f>
        <v>11065.859399999999</v>
      </c>
      <c r="S31" s="192"/>
      <c r="T31" s="192">
        <f>VALUE(T12-138.2/100*(T6-T9))</f>
        <v>-658.93760000000145</v>
      </c>
      <c r="U31" s="169"/>
      <c r="V31" s="192">
        <f>VALUE(V12-138.2/100*(V6-V9))</f>
        <v>-1064.9001000000014</v>
      </c>
      <c r="W31" s="193"/>
      <c r="X31" s="192">
        <f>VALUE(X12-138.2/100*(X6-X9))</f>
        <v>0</v>
      </c>
    </row>
    <row r="32" spans="1:24"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10925.475</v>
      </c>
      <c r="I32" s="169"/>
      <c r="J32" s="192">
        <f>VALUE(J12-150/100*(J6-J9))</f>
        <v>10897.575000000001</v>
      </c>
      <c r="K32" s="193"/>
      <c r="L32" s="192">
        <f>VALUE(L12-150/100*(L6-L9))</f>
        <v>11453.599999999999</v>
      </c>
      <c r="M32" s="192"/>
      <c r="N32" s="192">
        <f>VALUE(N12-150/100*(N6-N9))</f>
        <v>10790.524999999998</v>
      </c>
      <c r="O32" s="169"/>
      <c r="P32" s="192">
        <f>VALUE(P12-150/100*(P6-P9))</f>
        <v>11216.824999999999</v>
      </c>
      <c r="Q32" s="193"/>
      <c r="R32" s="192">
        <f>VALUE(R12-150/100*(R6-R9))</f>
        <v>11046</v>
      </c>
      <c r="S32" s="192"/>
      <c r="T32" s="192">
        <f>VALUE(T12-150/100*(T6-T9))</f>
        <v>-715.20000000000164</v>
      </c>
      <c r="U32" s="169"/>
      <c r="V32" s="192">
        <f>VALUE(V12-150/100*(V6-V9))</f>
        <v>-1155.8250000000016</v>
      </c>
      <c r="W32" s="193"/>
      <c r="X32" s="192">
        <f>VALUE(X12-150/100*(X6-X9))</f>
        <v>0</v>
      </c>
    </row>
    <row r="33" spans="1:24" ht="14.7" customHeight="1" x14ac:dyDescent="0.3">
      <c r="A33" s="119">
        <v>1.6180000000000001</v>
      </c>
      <c r="B33" s="198">
        <f>VALUE(B12-161.8/100*(B6-B9))</f>
        <v>2455.1531999999997</v>
      </c>
      <c r="C33" s="199"/>
      <c r="D33" s="198">
        <f>VALUE(D12-161.8/100*(D6-D9))</f>
        <v>11460.666100000002</v>
      </c>
      <c r="E33" s="198"/>
      <c r="F33" s="198">
        <f>VALUE(F12-161.8/100*(F6-F9))</f>
        <v>11374.595499999999</v>
      </c>
      <c r="G33" s="198"/>
      <c r="H33" s="198">
        <f>VALUE(H12-161.8/100*(H6-H9))</f>
        <v>10864.0265</v>
      </c>
      <c r="I33" s="199"/>
      <c r="J33" s="198">
        <f>VALUE(J12-161.8/100*(J6-J9))</f>
        <v>10833.931699999999</v>
      </c>
      <c r="K33" s="198"/>
      <c r="L33" s="198">
        <f>VALUE(L12-161.8/100*(L6-L9))</f>
        <v>11438.944399999998</v>
      </c>
      <c r="M33" s="198"/>
      <c r="N33" s="198">
        <f>VALUE(N12-161.8/100*(N6-N9))</f>
        <v>10742.729099999999</v>
      </c>
      <c r="O33" s="199"/>
      <c r="P33" s="198">
        <f>VALUE(P12-161.8/100*(P6-P9))</f>
        <v>11205.620899999998</v>
      </c>
      <c r="Q33" s="198"/>
      <c r="R33" s="198">
        <f>VALUE(R12-161.8/100*(R6-R9))</f>
        <v>11026.140599999999</v>
      </c>
      <c r="S33" s="198"/>
      <c r="T33" s="198">
        <f>VALUE(T12-161.8/100*(T6-T9))</f>
        <v>-771.46240000000182</v>
      </c>
      <c r="U33" s="199"/>
      <c r="V33" s="198">
        <f>VALUE(V12-161.8/100*(V6-V9))</f>
        <v>-1246.7499000000018</v>
      </c>
      <c r="W33" s="198"/>
      <c r="X33" s="198">
        <f>VALUE(X12-161.8/100*(X6-X9))</f>
        <v>0</v>
      </c>
    </row>
    <row r="34" spans="1:24"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10820.960475</v>
      </c>
      <c r="I34" s="169"/>
      <c r="J34" s="192">
        <f>VALUE(J12-170.07/100*(J6-J9))</f>
        <v>10789.327455000001</v>
      </c>
      <c r="K34" s="193"/>
      <c r="L34" s="192">
        <f>VALUE(L12-170.07/100*(L6-L9))</f>
        <v>11428.673059999999</v>
      </c>
      <c r="M34" s="192"/>
      <c r="N34" s="192">
        <f>VALUE(N12-170.07/100*(N6-N9))</f>
        <v>10709.231464999999</v>
      </c>
      <c r="O34" s="169"/>
      <c r="P34" s="192">
        <f>VALUE(P12-170.07/100*(P6-P9))</f>
        <v>11197.768534999999</v>
      </c>
      <c r="Q34" s="193"/>
      <c r="R34" s="192">
        <f>VALUE(R12-170.07/100*(R6-R9))</f>
        <v>11012.222189999999</v>
      </c>
      <c r="S34" s="192"/>
      <c r="T34" s="192">
        <f>VALUE(T12-170.07/100*(T6-T9))</f>
        <v>-810.89376000000175</v>
      </c>
      <c r="U34" s="169"/>
      <c r="V34" s="192">
        <f>VALUE(V12-170.07/100*(V6-V9))</f>
        <v>-1310.4743850000018</v>
      </c>
      <c r="W34" s="193"/>
      <c r="X34" s="192">
        <f>VALUE(X12-170.07/100*(X6-X9))</f>
        <v>0</v>
      </c>
    </row>
    <row r="35" spans="1:24"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10665.1</v>
      </c>
      <c r="I35" s="196"/>
      <c r="J35" s="195">
        <f>VALUE(J12-200/100*(J6-J9))</f>
        <v>10627.9</v>
      </c>
      <c r="K35" s="195"/>
      <c r="L35" s="195">
        <f>VALUE(L12-200/100*(L6-L9))</f>
        <v>11391.499999999998</v>
      </c>
      <c r="M35" s="195"/>
      <c r="N35" s="195">
        <f>VALUE(N12-200/100*(N6-N9))</f>
        <v>10587.999999999998</v>
      </c>
      <c r="O35" s="196"/>
      <c r="P35" s="195">
        <f>VALUE(P12-200/100*(P6-P9))</f>
        <v>11169.349999999999</v>
      </c>
      <c r="Q35" s="195"/>
      <c r="R35" s="195">
        <f>VALUE(R12-200/100*(R6-R9))</f>
        <v>10961.849999999999</v>
      </c>
      <c r="S35" s="195"/>
      <c r="T35" s="195">
        <f>VALUE(T12-200/100*(T6-T9))</f>
        <v>-953.60000000000218</v>
      </c>
      <c r="U35" s="196"/>
      <c r="V35" s="195">
        <f>VALUE(V12-200/100*(V6-V9))</f>
        <v>-1541.1000000000022</v>
      </c>
      <c r="W35" s="195"/>
      <c r="X35" s="195">
        <f>VALUE(X12-200/100*(X6-X9))</f>
        <v>0</v>
      </c>
    </row>
    <row r="36" spans="1:24"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10542.203000000001</v>
      </c>
      <c r="I36" s="169"/>
      <c r="J36" s="192">
        <f>VALUE(J12-223.6/100*(J6-J9))</f>
        <v>10500.6134</v>
      </c>
      <c r="K36" s="193"/>
      <c r="L36" s="192">
        <f>VALUE(L12-223.6/100*(L6-L9))</f>
        <v>11362.188799999998</v>
      </c>
      <c r="M36" s="192"/>
      <c r="N36" s="192">
        <f>VALUE(N12-223.6/100*(N6-N9))</f>
        <v>10492.408199999998</v>
      </c>
      <c r="O36" s="169"/>
      <c r="P36" s="192">
        <f>VALUE(P12-223.6/100*(P6-P9))</f>
        <v>11146.941799999999</v>
      </c>
      <c r="Q36" s="193"/>
      <c r="R36" s="192">
        <f>VALUE(R12-223.6/100*(R6-R9))</f>
        <v>10922.131199999998</v>
      </c>
      <c r="S36" s="192"/>
      <c r="T36" s="192">
        <f>VALUE(T12-223.6/100*(T6-T9))</f>
        <v>-1066.1248000000023</v>
      </c>
      <c r="U36" s="169"/>
      <c r="V36" s="192">
        <f>VALUE(V12-223.6/100*(V6-V9))</f>
        <v>-1722.9498000000024</v>
      </c>
      <c r="W36" s="193"/>
      <c r="X36" s="192">
        <f>VALUE(X12-223.6/100*(X6-X9))</f>
        <v>0</v>
      </c>
    </row>
    <row r="37" spans="1:24"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10466.173500000001</v>
      </c>
      <c r="I37" s="196"/>
      <c r="J37" s="195">
        <f>VALUE(J12-238.2/100*(J6-J9))</f>
        <v>10421.8683</v>
      </c>
      <c r="K37" s="195"/>
      <c r="L37" s="195">
        <f>VALUE(L12-238.2/100*(L6-L9))</f>
        <v>11344.055599999998</v>
      </c>
      <c r="M37" s="195"/>
      <c r="N37" s="195">
        <f>VALUE(N12-238.2/100*(N6-N9))</f>
        <v>10433.270899999998</v>
      </c>
      <c r="O37" s="196"/>
      <c r="P37" s="195">
        <f>VALUE(P12-238.2/100*(P6-P9))</f>
        <v>11133.079099999999</v>
      </c>
      <c r="Q37" s="195"/>
      <c r="R37" s="195">
        <f>VALUE(R12-238.2/100*(R6-R9))</f>
        <v>10897.559399999998</v>
      </c>
      <c r="S37" s="195"/>
      <c r="T37" s="195">
        <f>VALUE(T12-238.2/100*(T6-T9))</f>
        <v>-1135.7376000000024</v>
      </c>
      <c r="U37" s="196"/>
      <c r="V37" s="195">
        <f>VALUE(V12-238.2/100*(V6-V9))</f>
        <v>-1835.4501000000023</v>
      </c>
      <c r="W37" s="195"/>
      <c r="X37" s="195">
        <f>VALUE(X12-238.2/100*(X6-X9))</f>
        <v>0</v>
      </c>
    </row>
    <row r="38" spans="1:24"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10343.2765</v>
      </c>
      <c r="I38" s="196"/>
      <c r="J38" s="195">
        <f>VALUE(J12-261.8/100*(J6-J9))</f>
        <v>10294.581699999999</v>
      </c>
      <c r="K38" s="195"/>
      <c r="L38" s="195">
        <f>VALUE(L12-261.8/100*(L6-L9))</f>
        <v>11314.744399999998</v>
      </c>
      <c r="M38" s="195"/>
      <c r="N38" s="195">
        <f>VALUE(N12-261.8/100*(N6-N9))</f>
        <v>10337.679099999998</v>
      </c>
      <c r="O38" s="196"/>
      <c r="P38" s="195">
        <f>VALUE(P12-261.8/100*(P6-P9))</f>
        <v>11110.670899999997</v>
      </c>
      <c r="Q38" s="195"/>
      <c r="R38" s="195">
        <f>VALUE(R12-261.8/100*(R6-R9))</f>
        <v>10857.840599999998</v>
      </c>
      <c r="S38" s="195"/>
      <c r="T38" s="195">
        <f>VALUE(T12-261.8/100*(T6-T9))</f>
        <v>-1248.262400000003</v>
      </c>
      <c r="U38" s="196"/>
      <c r="V38" s="195">
        <f>VALUE(V12-261.8/100*(V6-V9))</f>
        <v>-2017.2999000000032</v>
      </c>
      <c r="W38" s="195"/>
      <c r="X38" s="195">
        <f>VALUE(X12-261.8/100*(X6-X9))</f>
        <v>0</v>
      </c>
    </row>
    <row r="39" spans="1:24"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10144.35</v>
      </c>
      <c r="I39" s="196"/>
      <c r="J39" s="195">
        <f>VALUE(J12-300/100*(J6-J9))</f>
        <v>10088.549999999999</v>
      </c>
      <c r="K39" s="195"/>
      <c r="L39" s="195">
        <f>VALUE(L12-300/100*(L6-L9))</f>
        <v>11267.299999999997</v>
      </c>
      <c r="M39" s="195"/>
      <c r="N39" s="195">
        <f>VALUE(N12-300/100*(N6-N9))</f>
        <v>10182.949999999997</v>
      </c>
      <c r="O39" s="196"/>
      <c r="P39" s="195">
        <f>VALUE(P12-300/100*(P6-P9))</f>
        <v>11074.399999999998</v>
      </c>
      <c r="Q39" s="195"/>
      <c r="R39" s="195">
        <f>VALUE(R12-300/100*(R6-R9))</f>
        <v>10793.549999999997</v>
      </c>
      <c r="S39" s="195"/>
      <c r="T39" s="195">
        <f>VALUE(T12-300/100*(T6-T9))</f>
        <v>-1430.4000000000033</v>
      </c>
      <c r="U39" s="196"/>
      <c r="V39" s="195">
        <f>VALUE(V12-300/100*(V6-V9))</f>
        <v>-2311.6500000000033</v>
      </c>
      <c r="W39" s="195"/>
      <c r="X39" s="195">
        <f>VALUE(X12-300/100*(X6-X9))</f>
        <v>0</v>
      </c>
    </row>
    <row r="40" spans="1:24"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10021.453</v>
      </c>
      <c r="I40" s="169"/>
      <c r="J40" s="192">
        <f>VALUE(J12-323.6/100*(J6-J9))</f>
        <v>9961.2633999999998</v>
      </c>
      <c r="K40" s="193"/>
      <c r="L40" s="192">
        <f>VALUE(L12-323.6/100*(L6-L9))</f>
        <v>11237.988799999997</v>
      </c>
      <c r="M40" s="192"/>
      <c r="N40" s="192">
        <f>VALUE(N12-323.6/100*(N6-N9))</f>
        <v>10087.358199999997</v>
      </c>
      <c r="O40" s="169"/>
      <c r="P40" s="192">
        <f>VALUE(P12-323.6/100*(P6-P9))</f>
        <v>11051.991799999998</v>
      </c>
      <c r="Q40" s="193"/>
      <c r="R40" s="192">
        <f>VALUE(R12-323.6/100*(R6-R9))</f>
        <v>10753.831199999997</v>
      </c>
      <c r="S40" s="192"/>
      <c r="T40" s="192">
        <f>VALUE(T12-323.6/100*(T6-T9))</f>
        <v>-1542.9248000000036</v>
      </c>
      <c r="U40" s="169"/>
      <c r="V40" s="192">
        <f>VALUE(V12-323.6/100*(V6-V9))</f>
        <v>-2493.4998000000037</v>
      </c>
      <c r="W40" s="193"/>
      <c r="X40" s="192">
        <f>VALUE(X12-323.6/100*(X6-X9))</f>
        <v>0</v>
      </c>
    </row>
    <row r="41" spans="1:24"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9945.4235000000008</v>
      </c>
      <c r="I41" s="196"/>
      <c r="J41" s="195">
        <f>VALUE(J12-338.2/100*(J6-J9))</f>
        <v>9882.5182999999997</v>
      </c>
      <c r="K41" s="195"/>
      <c r="L41" s="195">
        <f>VALUE(L12-338.2/100*(L6-L9))</f>
        <v>11219.855599999997</v>
      </c>
      <c r="M41" s="195"/>
      <c r="N41" s="195">
        <f>VALUE(N12-338.2/100*(N6-N9))</f>
        <v>10028.220899999997</v>
      </c>
      <c r="O41" s="196"/>
      <c r="P41" s="195">
        <f>VALUE(P12-338.2/100*(P6-P9))</f>
        <v>11038.129099999998</v>
      </c>
      <c r="Q41" s="195"/>
      <c r="R41" s="195">
        <f>VALUE(R12-338.2/100*(R6-R9))</f>
        <v>10729.259399999997</v>
      </c>
      <c r="S41" s="195"/>
      <c r="T41" s="195">
        <f>VALUE(T12-338.2/100*(T6-T9))</f>
        <v>-1612.5376000000035</v>
      </c>
      <c r="U41" s="196"/>
      <c r="V41" s="195">
        <f>VALUE(V12-338.2/100*(V6-V9))</f>
        <v>-2606.0001000000034</v>
      </c>
      <c r="W41" s="195"/>
      <c r="X41" s="195">
        <f>VALUE(X12-338.2/100*(X6-X9))</f>
        <v>0</v>
      </c>
    </row>
    <row r="42" spans="1:24"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9822.5264999999999</v>
      </c>
      <c r="I42" s="196"/>
      <c r="J42" s="195">
        <f>VALUE(J12-361.8/100*(J6-J9))</f>
        <v>9755.2316999999985</v>
      </c>
      <c r="K42" s="195"/>
      <c r="L42" s="195">
        <f>VALUE(L12-361.8/100*(L6-L9))</f>
        <v>11190.544399999997</v>
      </c>
      <c r="M42" s="195"/>
      <c r="N42" s="195">
        <f>VALUE(N12-361.8/100*(N6-N9))</f>
        <v>9932.6290999999965</v>
      </c>
      <c r="O42" s="196"/>
      <c r="P42" s="195">
        <f>VALUE(P12-361.8/100*(P6-P9))</f>
        <v>11015.720899999997</v>
      </c>
      <c r="Q42" s="195"/>
      <c r="R42" s="195">
        <f>VALUE(R12-361.8/100*(R6-R9))</f>
        <v>10689.540599999997</v>
      </c>
      <c r="S42" s="195"/>
      <c r="T42" s="195">
        <f>VALUE(T12-361.8/100*(T6-T9))</f>
        <v>-1725.0624000000041</v>
      </c>
      <c r="U42" s="196"/>
      <c r="V42" s="195">
        <f>VALUE(V12-361.8/100*(V6-V9))</f>
        <v>-2787.8499000000043</v>
      </c>
      <c r="W42" s="195"/>
      <c r="X42" s="195">
        <f>VALUE(X12-361.8/100*(X6-X9))</f>
        <v>0</v>
      </c>
    </row>
    <row r="43" spans="1:24"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9623.6</v>
      </c>
      <c r="I43" s="196"/>
      <c r="J43" s="195">
        <f>VALUE(J12-400/100*(J6-J9))</f>
        <v>9549.1999999999989</v>
      </c>
      <c r="K43" s="195"/>
      <c r="L43" s="195">
        <f>VALUE(L12-400/100*(L6-L9))</f>
        <v>11143.099999999997</v>
      </c>
      <c r="M43" s="195"/>
      <c r="N43" s="195">
        <f>VALUE(N12-400/100*(N6-N9))</f>
        <v>9777.899999999996</v>
      </c>
      <c r="O43" s="196"/>
      <c r="P43" s="195">
        <f>VALUE(P12-400/100*(P6-P9))</f>
        <v>10979.449999999997</v>
      </c>
      <c r="Q43" s="195"/>
      <c r="R43" s="195">
        <f>VALUE(R12-400/100*(R6-R9))</f>
        <v>10625.249999999996</v>
      </c>
      <c r="S43" s="195"/>
      <c r="T43" s="195">
        <f>VALUE(T12-400/100*(T6-T9))</f>
        <v>-1907.2000000000044</v>
      </c>
      <c r="U43" s="196"/>
      <c r="V43" s="195">
        <f>VALUE(V12-400/100*(V6-V9))</f>
        <v>-3082.2000000000044</v>
      </c>
      <c r="W43" s="195"/>
      <c r="X43" s="195">
        <f>VALUE(X12-400/100*(X6-X9))</f>
        <v>0</v>
      </c>
    </row>
    <row r="44" spans="1:24"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9500.7029999999995</v>
      </c>
      <c r="I44" s="169"/>
      <c r="J44" s="192">
        <f>VALUE(J12-423.6/100*(J6-J9))</f>
        <v>9421.9133999999976</v>
      </c>
      <c r="K44" s="193"/>
      <c r="L44" s="192">
        <f>VALUE(L12-423.6/100*(L6-L9))</f>
        <v>11113.788799999997</v>
      </c>
      <c r="M44" s="192"/>
      <c r="N44" s="192">
        <f>VALUE(N12-423.6/100*(N6-N9))</f>
        <v>9682.3081999999958</v>
      </c>
      <c r="O44" s="169"/>
      <c r="P44" s="192">
        <f>VALUE(P12-423.6/100*(P6-P9))</f>
        <v>10957.041799999997</v>
      </c>
      <c r="Q44" s="193"/>
      <c r="R44" s="192">
        <f>VALUE(R12-423.6/100*(R6-R9))</f>
        <v>10585.531199999996</v>
      </c>
      <c r="S44" s="192"/>
      <c r="T44" s="192">
        <f>VALUE(T12-423.6/100*(T6-T9))</f>
        <v>-2019.724800000005</v>
      </c>
      <c r="U44" s="169"/>
      <c r="V44" s="192">
        <f>VALUE(V12-423.6/100*(V6-V9))</f>
        <v>-3264.0498000000052</v>
      </c>
      <c r="W44" s="193"/>
      <c r="X44" s="192">
        <f>VALUE(X12-423.6/100*(X6-X9))</f>
        <v>0</v>
      </c>
    </row>
    <row r="45" spans="1:24"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9424.6735000000008</v>
      </c>
      <c r="I45" s="169"/>
      <c r="J45" s="192">
        <f>VALUE(J12-438.2/100*(J6-J9))</f>
        <v>9343.1682999999994</v>
      </c>
      <c r="K45" s="193"/>
      <c r="L45" s="192">
        <f>VALUE(L12-438.2/100*(L6-L9))</f>
        <v>11095.655599999996</v>
      </c>
      <c r="M45" s="192"/>
      <c r="N45" s="192">
        <f>VALUE(N12-438.2/100*(N6-N9))</f>
        <v>9623.1708999999955</v>
      </c>
      <c r="O45" s="169"/>
      <c r="P45" s="192">
        <f>VALUE(P12-438.2/100*(P6-P9))</f>
        <v>10943.179099999998</v>
      </c>
      <c r="Q45" s="193"/>
      <c r="R45" s="192">
        <f>VALUE(R12-438.2/100*(R6-R9))</f>
        <v>10560.959399999996</v>
      </c>
      <c r="S45" s="192"/>
      <c r="T45" s="192">
        <f>VALUE(T12-438.2/100*(T6-T9))</f>
        <v>-2089.3376000000048</v>
      </c>
      <c r="U45" s="169"/>
      <c r="V45" s="192">
        <f>VALUE(V12-438.2/100*(V6-V9))</f>
        <v>-3376.5501000000045</v>
      </c>
      <c r="W45" s="193"/>
      <c r="X45" s="192">
        <f>VALUE(X12-438.2/100*(X6-X9))</f>
        <v>0</v>
      </c>
    </row>
    <row r="46" spans="1:24"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9301.7764999999999</v>
      </c>
      <c r="I46" s="169"/>
      <c r="J46" s="192">
        <f>VALUE(J12-461.8/100*(J6-J9))</f>
        <v>9215.8816999999981</v>
      </c>
      <c r="K46" s="193"/>
      <c r="L46" s="192">
        <f>VALUE(L12-461.8/100*(L6-L9))</f>
        <v>11066.344399999996</v>
      </c>
      <c r="M46" s="192"/>
      <c r="N46" s="192">
        <f>VALUE(N12-461.8/100*(N6-N9))</f>
        <v>9527.5790999999954</v>
      </c>
      <c r="O46" s="169"/>
      <c r="P46" s="192">
        <f>VALUE(P12-461.8/100*(P6-P9))</f>
        <v>10920.770899999996</v>
      </c>
      <c r="Q46" s="193"/>
      <c r="R46" s="192">
        <f>VALUE(R12-461.8/100*(R6-R9))</f>
        <v>10521.240599999996</v>
      </c>
      <c r="S46" s="192"/>
      <c r="T46" s="192">
        <f>VALUE(T12-461.8/100*(T6-T9))</f>
        <v>-2201.862400000005</v>
      </c>
      <c r="U46" s="169"/>
      <c r="V46" s="192">
        <f>VALUE(V12-461.8/100*(V6-V9))</f>
        <v>-3558.3999000000053</v>
      </c>
      <c r="W46" s="193"/>
      <c r="X46" s="192">
        <f>VALUE(X12-461.8/100*(X6-X9))</f>
        <v>0</v>
      </c>
    </row>
    <row r="47" spans="1:24"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9102.85</v>
      </c>
      <c r="I47" s="169"/>
      <c r="J47" s="192">
        <f>VALUE(J12-500/100*(J6-J9))</f>
        <v>9009.8499999999985</v>
      </c>
      <c r="K47" s="193"/>
      <c r="L47" s="192">
        <f>VALUE(L12-500/100*(L6-L9))</f>
        <v>11018.899999999996</v>
      </c>
      <c r="M47" s="192"/>
      <c r="N47" s="192">
        <f>VALUE(N12-500/100*(N6-N9))</f>
        <v>9372.8499999999949</v>
      </c>
      <c r="O47" s="169"/>
      <c r="P47" s="192">
        <f>VALUE(P12-500/100*(P6-P9))</f>
        <v>10884.499999999996</v>
      </c>
      <c r="Q47" s="193"/>
      <c r="R47" s="192">
        <f>VALUE(R12-500/100*(R6-R9))</f>
        <v>10456.949999999995</v>
      </c>
      <c r="S47" s="192"/>
      <c r="T47" s="192">
        <f>VALUE(T12-500/100*(T6-T9))</f>
        <v>-2384.0000000000055</v>
      </c>
      <c r="U47" s="169"/>
      <c r="V47" s="192">
        <f>VALUE(V12-500/100*(V6-V9))</f>
        <v>-3852.7500000000055</v>
      </c>
      <c r="W47" s="193"/>
      <c r="X47" s="192">
        <f>VALUE(X12-500/100*(X6-X9))</f>
        <v>0</v>
      </c>
    </row>
    <row r="48" spans="1:24"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8979.9529999999995</v>
      </c>
      <c r="I48" s="169"/>
      <c r="J48" s="192">
        <f>VALUE(J12-523.6/100*(J6-J9))</f>
        <v>8882.5633999999991</v>
      </c>
      <c r="K48" s="193"/>
      <c r="L48" s="192">
        <f>VALUE(L12-523.6/100*(L6-L9))</f>
        <v>10989.588799999996</v>
      </c>
      <c r="M48" s="192"/>
      <c r="N48" s="192">
        <f>VALUE(N12-523.6/100*(N6-N9))</f>
        <v>9277.2581999999948</v>
      </c>
      <c r="O48" s="169"/>
      <c r="P48" s="192">
        <f>VALUE(P12-523.6/100*(P6-P9))</f>
        <v>10862.091799999997</v>
      </c>
      <c r="Q48" s="193"/>
      <c r="R48" s="192">
        <f>VALUE(R12-523.6/100*(R6-R9))</f>
        <v>10417.231199999995</v>
      </c>
      <c r="S48" s="192"/>
      <c r="T48" s="192">
        <f>VALUE(T12-523.6/100*(T6-T9))</f>
        <v>-2496.5248000000061</v>
      </c>
      <c r="U48" s="169"/>
      <c r="V48" s="192">
        <f>VALUE(V12-523.6/100*(V6-V9))</f>
        <v>-4034.5998000000063</v>
      </c>
      <c r="W48" s="193"/>
      <c r="X48" s="192">
        <f>VALUE(X12-523.6/100*(X6-X9))</f>
        <v>0</v>
      </c>
    </row>
    <row r="49" spans="1:24"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8903.9235000000008</v>
      </c>
      <c r="I49" s="169"/>
      <c r="J49" s="192">
        <f>VALUE(J12-538.2/100*(J6-J9))</f>
        <v>8803.818299999999</v>
      </c>
      <c r="K49" s="193"/>
      <c r="L49" s="192">
        <f>VALUE(L12-538.2/100*(L6-L9))</f>
        <v>10971.455599999996</v>
      </c>
      <c r="M49" s="192"/>
      <c r="N49" s="192">
        <f>VALUE(N12-538.2/100*(N6-N9))</f>
        <v>9218.1208999999944</v>
      </c>
      <c r="O49" s="169"/>
      <c r="P49" s="192">
        <f>VALUE(P12-538.2/100*(P6-P9))</f>
        <v>10848.229099999997</v>
      </c>
      <c r="Q49" s="193"/>
      <c r="R49" s="192">
        <f>VALUE(R12-538.2/100*(R6-R9))</f>
        <v>10392.659399999995</v>
      </c>
      <c r="S49" s="192"/>
      <c r="T49" s="192">
        <f>VALUE(T12-538.2/100*(T6-T9))</f>
        <v>-2566.1376000000059</v>
      </c>
      <c r="U49" s="169"/>
      <c r="V49" s="192">
        <f>VALUE(V12-538.2/100*(V6-V9))</f>
        <v>-4147.100100000006</v>
      </c>
      <c r="W49" s="193"/>
      <c r="X49" s="192">
        <f>VALUE(X12-538.2/100*(X6-X9))</f>
        <v>0</v>
      </c>
    </row>
    <row r="50" spans="1:24"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8781.0264999999999</v>
      </c>
      <c r="I50" s="169"/>
      <c r="J50" s="192">
        <f>VALUE(J12-561.8/100*(J6-J9))</f>
        <v>8676.5316999999995</v>
      </c>
      <c r="K50" s="193"/>
      <c r="L50" s="192">
        <f>VALUE(L12-561.8/100*(L6-L9))</f>
        <v>10942.144399999996</v>
      </c>
      <c r="M50" s="192"/>
      <c r="N50" s="192">
        <f>VALUE(N12-561.8/100*(N6-N9))</f>
        <v>9122.5290999999943</v>
      </c>
      <c r="O50" s="169"/>
      <c r="P50" s="192">
        <f>VALUE(P12-561.8/100*(P6-P9))</f>
        <v>10825.820899999995</v>
      </c>
      <c r="Q50" s="193"/>
      <c r="R50" s="192">
        <f>VALUE(R12-561.8/100*(R6-R9))</f>
        <v>10352.940599999994</v>
      </c>
      <c r="S50" s="192"/>
      <c r="T50" s="192">
        <f>VALUE(T12-561.8/100*(T6-T9))</f>
        <v>-2678.6624000000061</v>
      </c>
      <c r="U50" s="169"/>
      <c r="V50" s="192">
        <f>VALUE(V12-561.8/100*(V6-V9))</f>
        <v>-4328.949900000006</v>
      </c>
      <c r="W50" s="193"/>
      <c r="X50" s="192">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sqref="A1: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99" t="s">
        <v>75</v>
      </c>
    </row>
    <row r="2" spans="1:1" ht="14.7" customHeight="1" x14ac:dyDescent="0.3">
      <c r="A2" s="91" t="s">
        <v>76</v>
      </c>
    </row>
    <row r="3" spans="1:1" ht="14.7" customHeight="1" x14ac:dyDescent="0.3">
      <c r="A3" s="91" t="s">
        <v>77</v>
      </c>
    </row>
    <row r="4" spans="1:1" ht="14.7" customHeight="1" x14ac:dyDescent="0.3">
      <c r="A4" s="91" t="s">
        <v>78</v>
      </c>
    </row>
    <row r="5" spans="1:1" ht="14.7" customHeight="1" x14ac:dyDescent="0.3">
      <c r="A5" s="91" t="s">
        <v>79</v>
      </c>
    </row>
    <row r="6" spans="1:1" ht="14.7" customHeight="1" x14ac:dyDescent="0.3">
      <c r="A6" s="91" t="s">
        <v>68</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75"/>
  <sheetViews>
    <sheetView showGridLines="0" topLeftCell="EQ1" zoomScaleNormal="100" workbookViewId="0">
      <selection activeCell="FF3" sqref="FF3"/>
    </sheetView>
  </sheetViews>
  <sheetFormatPr defaultColWidth="8.6640625" defaultRowHeight="14.7" customHeight="1" x14ac:dyDescent="0.3"/>
  <cols>
    <col min="1" max="4" width="8.6640625" style="33" customWidth="1"/>
    <col min="5" max="49" width="10.6640625" style="33" customWidth="1"/>
    <col min="50" max="163" width="10.6640625" style="91" customWidth="1"/>
    <col min="164" max="370" width="8.6640625" style="33" customWidth="1"/>
  </cols>
  <sheetData>
    <row r="1" spans="1:163"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row>
    <row r="2" spans="1:16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row>
    <row r="3" spans="1:16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row>
    <row r="4" spans="1:16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row>
    <row r="5" spans="1:163"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row>
    <row r="6" spans="1:16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G6" si="7">FC10+FC50</f>
        <v>11713.166666666666</v>
      </c>
      <c r="FD6" s="15">
        <f t="shared" si="7"/>
        <v>11793.216666666664</v>
      </c>
      <c r="FE6" s="15">
        <f t="shared" si="7"/>
        <v>11767.883333333337</v>
      </c>
      <c r="FF6" s="15">
        <f t="shared" si="7"/>
        <v>11749.983333333332</v>
      </c>
      <c r="FG6" s="15">
        <f t="shared" si="7"/>
        <v>11814.350000000004</v>
      </c>
    </row>
    <row r="7" spans="1:163"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G7" si="15">(FC6+FC8)/2</f>
        <v>11689.474999999999</v>
      </c>
      <c r="FD7" s="16">
        <f t="shared" si="15"/>
        <v>11762.424999999997</v>
      </c>
      <c r="FE7" s="16">
        <f t="shared" si="15"/>
        <v>11752.575000000003</v>
      </c>
      <c r="FF7" s="16">
        <f t="shared" si="15"/>
        <v>11731.774999999998</v>
      </c>
      <c r="FG7" s="16">
        <f t="shared" si="15"/>
        <v>11770.850000000002</v>
      </c>
    </row>
    <row r="8" spans="1:163"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G8" si="23">FC14+FC50</f>
        <v>11665.783333333333</v>
      </c>
      <c r="FD8" s="17">
        <f t="shared" si="23"/>
        <v>11731.633333333331</v>
      </c>
      <c r="FE8" s="17">
        <f t="shared" si="23"/>
        <v>11737.266666666668</v>
      </c>
      <c r="FF8" s="17">
        <f t="shared" si="23"/>
        <v>11713.566666666666</v>
      </c>
      <c r="FG8" s="17">
        <f t="shared" si="23"/>
        <v>11727.350000000002</v>
      </c>
    </row>
    <row r="9" spans="1:163"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G9" si="31">(FC8+FC10)/2</f>
        <v>11646.424999999999</v>
      </c>
      <c r="FD9" s="16">
        <f t="shared" si="31"/>
        <v>11714.374999999998</v>
      </c>
      <c r="FE9" s="16">
        <f t="shared" si="31"/>
        <v>11724.825000000003</v>
      </c>
      <c r="FF9" s="16">
        <f t="shared" si="31"/>
        <v>11684.399999999998</v>
      </c>
      <c r="FG9" s="16">
        <f t="shared" si="31"/>
        <v>11650.325000000003</v>
      </c>
    </row>
    <row r="10" spans="1:163"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G10" si="39">(2*FC14)-FC3</f>
        <v>11627.066666666666</v>
      </c>
      <c r="FD10" s="18">
        <f t="shared" si="39"/>
        <v>11697.116666666665</v>
      </c>
      <c r="FE10" s="18">
        <f t="shared" si="39"/>
        <v>11712.383333333337</v>
      </c>
      <c r="FF10" s="18">
        <f t="shared" si="39"/>
        <v>11655.233333333332</v>
      </c>
      <c r="FG10" s="18">
        <f t="shared" si="39"/>
        <v>11573.300000000003</v>
      </c>
    </row>
    <row r="11" spans="1:163"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G11" si="47">(FC10+FC14)/2</f>
        <v>11603.375</v>
      </c>
      <c r="FD11" s="16">
        <f t="shared" si="47"/>
        <v>11666.324999999999</v>
      </c>
      <c r="FE11" s="16">
        <f t="shared" si="47"/>
        <v>11697.075000000003</v>
      </c>
      <c r="FF11" s="16">
        <f t="shared" si="47"/>
        <v>11637.024999999998</v>
      </c>
      <c r="FG11" s="16">
        <f t="shared" si="47"/>
        <v>11529.800000000003</v>
      </c>
    </row>
    <row r="12" spans="1:16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G13" si="55">FC14+FC57/2</f>
        <v>11584.016666666666</v>
      </c>
      <c r="FD13" s="20">
        <f t="shared" si="55"/>
        <v>11649.066666666666</v>
      </c>
      <c r="FE13" s="20">
        <f t="shared" si="55"/>
        <v>11684.633333333337</v>
      </c>
      <c r="FF13" s="20">
        <f t="shared" si="55"/>
        <v>11629.775</v>
      </c>
      <c r="FG13" s="20">
        <f t="shared" si="55"/>
        <v>11519.825000000001</v>
      </c>
    </row>
    <row r="14" spans="1:163"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G14" si="63">(FC2+FC3+FC4)/3</f>
        <v>11579.683333333332</v>
      </c>
      <c r="FD14" s="11">
        <f t="shared" si="63"/>
        <v>11635.533333333333</v>
      </c>
      <c r="FE14" s="11">
        <f t="shared" si="63"/>
        <v>11681.766666666668</v>
      </c>
      <c r="FF14" s="11">
        <f t="shared" si="63"/>
        <v>11618.816666666666</v>
      </c>
      <c r="FG14" s="11">
        <f t="shared" si="63"/>
        <v>11486.300000000001</v>
      </c>
    </row>
    <row r="15" spans="1:163"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G15" si="71">FC14-FC57/2</f>
        <v>11575.349999999999</v>
      </c>
      <c r="FD15" s="21">
        <f t="shared" si="71"/>
        <v>11622</v>
      </c>
      <c r="FE15" s="21">
        <f t="shared" si="71"/>
        <v>11678.9</v>
      </c>
      <c r="FF15" s="21">
        <f t="shared" si="71"/>
        <v>11607.858333333332</v>
      </c>
      <c r="FG15" s="21">
        <f t="shared" si="71"/>
        <v>11452.775000000001</v>
      </c>
    </row>
    <row r="16" spans="1:16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G17" si="79">(FC14+FC18)/2</f>
        <v>11560.324999999999</v>
      </c>
      <c r="FD17" s="16">
        <f t="shared" si="79"/>
        <v>11618.275</v>
      </c>
      <c r="FE17" s="16">
        <f t="shared" si="79"/>
        <v>11669.325000000003</v>
      </c>
      <c r="FF17" s="16">
        <f t="shared" si="79"/>
        <v>11589.649999999998</v>
      </c>
      <c r="FG17" s="16">
        <f t="shared" si="79"/>
        <v>11409.275000000001</v>
      </c>
    </row>
    <row r="18" spans="1:163"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G18" si="87">2*FC14-FC2</f>
        <v>11540.966666666665</v>
      </c>
      <c r="FD18" s="22">
        <f t="shared" si="87"/>
        <v>11601.016666666666</v>
      </c>
      <c r="FE18" s="22">
        <f t="shared" si="87"/>
        <v>11656.883333333337</v>
      </c>
      <c r="FF18" s="22">
        <f t="shared" si="87"/>
        <v>11560.483333333332</v>
      </c>
      <c r="FG18" s="22">
        <f t="shared" si="87"/>
        <v>11332.250000000002</v>
      </c>
    </row>
    <row r="19" spans="1:163"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G19" si="95">(FC18+FC20)/2</f>
        <v>11517.274999999998</v>
      </c>
      <c r="FD19" s="16">
        <f t="shared" si="95"/>
        <v>11570.225</v>
      </c>
      <c r="FE19" s="16">
        <f t="shared" si="95"/>
        <v>11641.575000000003</v>
      </c>
      <c r="FF19" s="16">
        <f t="shared" si="95"/>
        <v>11542.274999999998</v>
      </c>
      <c r="FG19" s="16">
        <f t="shared" si="95"/>
        <v>11288.75</v>
      </c>
    </row>
    <row r="20" spans="1:163"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G20" si="103">FC14-FC50</f>
        <v>11493.583333333332</v>
      </c>
      <c r="FD20" s="23">
        <f t="shared" si="103"/>
        <v>11539.433333333334</v>
      </c>
      <c r="FE20" s="23">
        <f t="shared" si="103"/>
        <v>11626.266666666668</v>
      </c>
      <c r="FF20" s="23">
        <f t="shared" si="103"/>
        <v>11524.066666666666</v>
      </c>
      <c r="FG20" s="23">
        <f t="shared" si="103"/>
        <v>11245.25</v>
      </c>
    </row>
    <row r="21" spans="1:163"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G21" si="111">(FC20+FC22)/2</f>
        <v>11474.224999999999</v>
      </c>
      <c r="FD21" s="16">
        <f t="shared" si="111"/>
        <v>11522.175000000001</v>
      </c>
      <c r="FE21" s="16">
        <f t="shared" si="111"/>
        <v>11613.825000000003</v>
      </c>
      <c r="FF21" s="16">
        <f t="shared" si="111"/>
        <v>11494.899999999998</v>
      </c>
      <c r="FG21" s="16">
        <f t="shared" si="111"/>
        <v>11168.225</v>
      </c>
    </row>
    <row r="22" spans="1:163"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G22" si="119">FC18-FC50</f>
        <v>11454.866666666665</v>
      </c>
      <c r="FD22" s="24">
        <f t="shared" si="119"/>
        <v>11504.916666666668</v>
      </c>
      <c r="FE22" s="24">
        <f t="shared" si="119"/>
        <v>11601.383333333337</v>
      </c>
      <c r="FF22" s="24">
        <f t="shared" si="119"/>
        <v>11465.733333333332</v>
      </c>
      <c r="FG22" s="24">
        <f t="shared" si="119"/>
        <v>11091.2</v>
      </c>
    </row>
    <row r="23" spans="1:163"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row>
    <row r="24" spans="1:163"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G24" si="127">(FC2/FC3)*FC4</f>
        <v>11674.868468562214</v>
      </c>
      <c r="FD24" s="17">
        <f t="shared" si="127"/>
        <v>11759.436072386694</v>
      </c>
      <c r="FE24" s="17">
        <f t="shared" si="127"/>
        <v>11743.173152435596</v>
      </c>
      <c r="FF24" s="17">
        <f t="shared" si="127"/>
        <v>11691.768617471336</v>
      </c>
      <c r="FG24" s="17">
        <f t="shared" si="127"/>
        <v>11660.721863403895</v>
      </c>
    </row>
    <row r="25" spans="1:163"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G25" si="135">FC26+1.168*(FC26-FC27)</f>
        <v>11663.36032</v>
      </c>
      <c r="FD25" s="16">
        <f t="shared" si="135"/>
        <v>11746.322319999999</v>
      </c>
      <c r="FE25" s="16">
        <f t="shared" si="135"/>
        <v>11735.851599999998</v>
      </c>
      <c r="FF25" s="16">
        <f t="shared" si="135"/>
        <v>11679.446199999998</v>
      </c>
      <c r="FG25" s="16">
        <f t="shared" si="135"/>
        <v>11629.252760000003</v>
      </c>
    </row>
    <row r="26" spans="1:163"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G26" si="143">FC4+FC51/2</f>
        <v>11635.705</v>
      </c>
      <c r="FD26" s="18">
        <f t="shared" si="143"/>
        <v>11715.455</v>
      </c>
      <c r="FE26" s="18">
        <f t="shared" si="143"/>
        <v>11718.025</v>
      </c>
      <c r="FF26" s="18">
        <f t="shared" si="143"/>
        <v>11649.012499999999</v>
      </c>
      <c r="FG26" s="18">
        <f t="shared" si="143"/>
        <v>11551.827500000001</v>
      </c>
    </row>
    <row r="27" spans="1:163"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G27" si="151">FC4+FC51/4</f>
        <v>11612.0275</v>
      </c>
      <c r="FD27" s="7">
        <f t="shared" si="151"/>
        <v>11689.0275</v>
      </c>
      <c r="FE27" s="7">
        <f t="shared" si="151"/>
        <v>11702.762500000001</v>
      </c>
      <c r="FF27" s="7">
        <f t="shared" si="151"/>
        <v>11622.956249999999</v>
      </c>
      <c r="FG27" s="7">
        <f t="shared" si="151"/>
        <v>11485.53875</v>
      </c>
    </row>
    <row r="28" spans="1:163"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G28" si="159">FC4+FC51/6</f>
        <v>11604.135</v>
      </c>
      <c r="FD28" s="16">
        <f t="shared" si="159"/>
        <v>11680.218333333334</v>
      </c>
      <c r="FE28" s="16">
        <f t="shared" si="159"/>
        <v>11697.674999999999</v>
      </c>
      <c r="FF28" s="16">
        <f t="shared" si="159"/>
        <v>11614.270833333332</v>
      </c>
      <c r="FG28" s="16">
        <f t="shared" si="159"/>
        <v>11463.442500000001</v>
      </c>
    </row>
    <row r="29" spans="1:163"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G29" si="167">FC4+FC51/12</f>
        <v>11596.2425</v>
      </c>
      <c r="FD29" s="16">
        <f t="shared" si="167"/>
        <v>11671.409166666666</v>
      </c>
      <c r="FE29" s="16">
        <f t="shared" si="167"/>
        <v>11692.5875</v>
      </c>
      <c r="FF29" s="16">
        <f t="shared" si="167"/>
        <v>11605.585416666667</v>
      </c>
      <c r="FG29" s="16">
        <f t="shared" si="167"/>
        <v>11441.346250000001</v>
      </c>
    </row>
    <row r="30" spans="1:163"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G30" si="175">FC4</f>
        <v>11588.35</v>
      </c>
      <c r="FD30" s="11">
        <f t="shared" si="175"/>
        <v>11662.6</v>
      </c>
      <c r="FE30" s="11">
        <f t="shared" si="175"/>
        <v>11687.5</v>
      </c>
      <c r="FF30" s="11">
        <f t="shared" si="175"/>
        <v>11596.9</v>
      </c>
      <c r="FG30" s="11">
        <f t="shared" si="175"/>
        <v>11419.25</v>
      </c>
    </row>
    <row r="31" spans="1:163"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G31" si="183">FC4-FC51/12</f>
        <v>11580.4575</v>
      </c>
      <c r="FD31" s="16">
        <f t="shared" si="183"/>
        <v>11653.790833333334</v>
      </c>
      <c r="FE31" s="16">
        <f t="shared" si="183"/>
        <v>11682.4125</v>
      </c>
      <c r="FF31" s="16">
        <f t="shared" si="183"/>
        <v>11588.214583333332</v>
      </c>
      <c r="FG31" s="16">
        <f t="shared" si="183"/>
        <v>11397.153749999999</v>
      </c>
    </row>
    <row r="32" spans="1:163"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G32" si="191">FC4-FC51/6</f>
        <v>11572.565000000001</v>
      </c>
      <c r="FD32" s="16">
        <f t="shared" si="191"/>
        <v>11644.981666666667</v>
      </c>
      <c r="FE32" s="16">
        <f t="shared" si="191"/>
        <v>11677.325000000001</v>
      </c>
      <c r="FF32" s="16">
        <f t="shared" si="191"/>
        <v>11579.529166666667</v>
      </c>
      <c r="FG32" s="16">
        <f t="shared" si="191"/>
        <v>11375.057499999999</v>
      </c>
    </row>
    <row r="33" spans="1:163"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G33" si="199">FC4-FC51/4</f>
        <v>11564.672500000001</v>
      </c>
      <c r="FD33" s="10">
        <f t="shared" si="199"/>
        <v>11636.172500000001</v>
      </c>
      <c r="FE33" s="10">
        <f t="shared" si="199"/>
        <v>11672.237499999999</v>
      </c>
      <c r="FF33" s="10">
        <f t="shared" si="199"/>
        <v>11570.84375</v>
      </c>
      <c r="FG33" s="10">
        <f t="shared" si="199"/>
        <v>11352.96125</v>
      </c>
    </row>
    <row r="34" spans="1:163"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G34" si="207">FC4-FC51/2</f>
        <v>11540.995000000001</v>
      </c>
      <c r="FD34" s="22">
        <f t="shared" si="207"/>
        <v>11609.745000000001</v>
      </c>
      <c r="FE34" s="22">
        <f t="shared" si="207"/>
        <v>11656.975</v>
      </c>
      <c r="FF34" s="22">
        <f t="shared" si="207"/>
        <v>11544.7875</v>
      </c>
      <c r="FG34" s="22">
        <f t="shared" si="207"/>
        <v>11286.672499999999</v>
      </c>
    </row>
    <row r="35" spans="1:163"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G35" si="215">FC34-1.168*(FC33-FC34)</f>
        <v>11513.339680000001</v>
      </c>
      <c r="FD35" s="16">
        <f t="shared" si="215"/>
        <v>11578.877680000001</v>
      </c>
      <c r="FE35" s="16">
        <f t="shared" si="215"/>
        <v>11639.148400000002</v>
      </c>
      <c r="FF35" s="16">
        <f t="shared" si="215"/>
        <v>11514.353800000001</v>
      </c>
      <c r="FG35" s="16">
        <f t="shared" si="215"/>
        <v>11209.247239999997</v>
      </c>
    </row>
    <row r="36" spans="1:163"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G36" si="223">FC4-(FC24-FC4)</f>
        <v>11501.831531437787</v>
      </c>
      <c r="FD36" s="23">
        <f t="shared" si="223"/>
        <v>11565.763927613307</v>
      </c>
      <c r="FE36" s="23">
        <f t="shared" si="223"/>
        <v>11631.826847564404</v>
      </c>
      <c r="FF36" s="23">
        <f t="shared" si="223"/>
        <v>11502.031382528663</v>
      </c>
      <c r="FG36" s="23">
        <f t="shared" si="223"/>
        <v>11177.778136596105</v>
      </c>
    </row>
    <row r="37" spans="1:163"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row>
    <row r="38" spans="1:16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row>
    <row r="39" spans="1:16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row>
    <row r="40" spans="1:16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row>
    <row r="41" spans="1:16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row>
    <row r="42" spans="1:16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row>
    <row r="43" spans="1:163"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G43" si="232">FC4</f>
        <v>11588.35</v>
      </c>
      <c r="FD43" s="11">
        <f t="shared" si="232"/>
        <v>11662.6</v>
      </c>
      <c r="FE43" s="11">
        <f t="shared" si="232"/>
        <v>11687.5</v>
      </c>
      <c r="FF43" s="11">
        <f t="shared" si="232"/>
        <v>11596.9</v>
      </c>
      <c r="FG43" s="11">
        <f t="shared" si="232"/>
        <v>11419.25</v>
      </c>
    </row>
    <row r="44" spans="1:16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row>
    <row r="45" spans="1:16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row>
    <row r="46" spans="1:16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row>
    <row r="47" spans="1:16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row>
    <row r="48" spans="1:16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row>
    <row r="49" spans="1:163"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row>
    <row r="50" spans="1:163"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G50" si="240">ABS(FC2-FC3)</f>
        <v>86.100000000000364</v>
      </c>
      <c r="FD50" s="16">
        <f t="shared" si="240"/>
        <v>96.099999999998545</v>
      </c>
      <c r="FE50" s="16">
        <f t="shared" si="240"/>
        <v>55.5</v>
      </c>
      <c r="FF50" s="16">
        <f t="shared" si="240"/>
        <v>94.75</v>
      </c>
      <c r="FG50" s="16">
        <f t="shared" si="240"/>
        <v>241.05000000000109</v>
      </c>
    </row>
    <row r="51" spans="1:163"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G51" si="248">FC50*1.1</f>
        <v>94.710000000000406</v>
      </c>
      <c r="FD51" s="16">
        <f t="shared" si="248"/>
        <v>105.7099999999984</v>
      </c>
      <c r="FE51" s="16">
        <f t="shared" si="248"/>
        <v>61.050000000000004</v>
      </c>
      <c r="FF51" s="16">
        <f t="shared" si="248"/>
        <v>104.22500000000001</v>
      </c>
      <c r="FG51" s="16">
        <f t="shared" si="248"/>
        <v>265.15500000000122</v>
      </c>
    </row>
    <row r="52" spans="1:163"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G52" si="256">(FC2+FC3)</f>
        <v>23150.699999999997</v>
      </c>
      <c r="FD52" s="16">
        <f t="shared" si="256"/>
        <v>23244</v>
      </c>
      <c r="FE52" s="16">
        <f t="shared" si="256"/>
        <v>23357.8</v>
      </c>
      <c r="FF52" s="16">
        <f t="shared" si="256"/>
        <v>23259.55</v>
      </c>
      <c r="FG52" s="16">
        <f t="shared" si="256"/>
        <v>23039.65</v>
      </c>
    </row>
    <row r="53" spans="1:163"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G53" si="264">(FC2+FC3)/2</f>
        <v>11575.349999999999</v>
      </c>
      <c r="FD53" s="16">
        <f t="shared" si="264"/>
        <v>11622</v>
      </c>
      <c r="FE53" s="16">
        <f t="shared" si="264"/>
        <v>11678.9</v>
      </c>
      <c r="FF53" s="16">
        <f t="shared" si="264"/>
        <v>11629.775</v>
      </c>
      <c r="FG53" s="16">
        <f t="shared" si="264"/>
        <v>11519.825000000001</v>
      </c>
    </row>
    <row r="54" spans="1:163"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G54" si="272">FC55-FC56+FC55</f>
        <v>11584.016666666666</v>
      </c>
      <c r="FD54" s="16">
        <f t="shared" si="272"/>
        <v>11649.066666666666</v>
      </c>
      <c r="FE54" s="16">
        <f t="shared" si="272"/>
        <v>11684.633333333337</v>
      </c>
      <c r="FF54" s="16">
        <f t="shared" si="272"/>
        <v>11607.858333333332</v>
      </c>
      <c r="FG54" s="16">
        <f t="shared" si="272"/>
        <v>11452.775000000001</v>
      </c>
    </row>
    <row r="55" spans="1:163"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G55" si="280">(FC2+FC3+FC4)/3</f>
        <v>11579.683333333332</v>
      </c>
      <c r="FD55" s="16">
        <f t="shared" si="280"/>
        <v>11635.533333333333</v>
      </c>
      <c r="FE55" s="16">
        <f t="shared" si="280"/>
        <v>11681.766666666668</v>
      </c>
      <c r="FF55" s="16">
        <f t="shared" si="280"/>
        <v>11618.816666666666</v>
      </c>
      <c r="FG55" s="16">
        <f t="shared" si="280"/>
        <v>11486.300000000001</v>
      </c>
    </row>
    <row r="56" spans="1:163"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G56" si="288">FC53</f>
        <v>11575.349999999999</v>
      </c>
      <c r="FD56" s="16">
        <f t="shared" si="288"/>
        <v>11622</v>
      </c>
      <c r="FE56" s="16">
        <f t="shared" si="288"/>
        <v>11678.9</v>
      </c>
      <c r="FF56" s="16">
        <f t="shared" si="288"/>
        <v>11629.775</v>
      </c>
      <c r="FG56" s="16">
        <f t="shared" si="288"/>
        <v>11519.825000000001</v>
      </c>
    </row>
    <row r="57" spans="1:163"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G57" si="298">ABS(FC54-FC56)</f>
        <v>8.6666666666678793</v>
      </c>
      <c r="FD57" s="31">
        <f t="shared" si="298"/>
        <v>27.066666666665697</v>
      </c>
      <c r="FE57" s="31">
        <f t="shared" si="298"/>
        <v>5.7333333333372138</v>
      </c>
      <c r="FF57" s="31">
        <f t="shared" si="298"/>
        <v>21.916666666667879</v>
      </c>
      <c r="FG57" s="31">
        <f t="shared" si="298"/>
        <v>67.049999999999272</v>
      </c>
    </row>
    <row r="58" spans="1:16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2019-07-24T19:47:18Z</dcterms:modified>
</cp:coreProperties>
</file>