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12768" windowHeight="3624"/>
  </bookViews>
  <sheets>
    <sheet name="Nifty" sheetId="2" r:id="rId1"/>
    <sheet name="Fibonacci" sheetId="3" r:id="rId2"/>
    <sheet name="Emeter" sheetId="7" r:id="rId3"/>
    <sheet name="Archives" sheetId="6" r:id="rId4"/>
  </sheets>
  <calcPr calcId="162913"/>
</workbook>
</file>

<file path=xl/calcChain.xml><?xml version="1.0" encoding="utf-8"?>
<calcChain xmlns="http://schemas.openxmlformats.org/spreadsheetml/2006/main">
  <c r="I55" i="2" l="1"/>
  <c r="I53" i="2"/>
  <c r="I56" i="2" s="1"/>
  <c r="I52" i="2"/>
  <c r="I50" i="2"/>
  <c r="I8" i="2" s="1"/>
  <c r="I43" i="2"/>
  <c r="I30" i="2"/>
  <c r="I24" i="2"/>
  <c r="I36" i="2" s="1"/>
  <c r="I18" i="2"/>
  <c r="I22" i="2" s="1"/>
  <c r="I14" i="2"/>
  <c r="I10" i="2"/>
  <c r="I6" i="2" s="1"/>
  <c r="I7" i="2" s="1"/>
  <c r="I9" i="2" l="1"/>
  <c r="I11" i="2"/>
  <c r="I20" i="2"/>
  <c r="I21" i="2" s="1"/>
  <c r="I54" i="2"/>
  <c r="I57" i="2" s="1"/>
  <c r="I13" i="2" s="1"/>
  <c r="I19" i="2"/>
  <c r="I51" i="2"/>
  <c r="I15" i="2"/>
  <c r="I17" i="2"/>
  <c r="BB56" i="6"/>
  <c r="BB54" i="6" s="1"/>
  <c r="BB57" i="6" s="1"/>
  <c r="AZ56" i="6"/>
  <c r="AY56" i="6"/>
  <c r="AX56" i="6"/>
  <c r="AX54" i="6" s="1"/>
  <c r="AX57" i="6" s="1"/>
  <c r="BB55" i="6"/>
  <c r="BA55" i="6"/>
  <c r="AZ55" i="6"/>
  <c r="AY55" i="6"/>
  <c r="AY54" i="6" s="1"/>
  <c r="AY57" i="6" s="1"/>
  <c r="AY13" i="6" s="1"/>
  <c r="AX55" i="6"/>
  <c r="AZ54" i="6"/>
  <c r="AZ57" i="6" s="1"/>
  <c r="AZ13" i="6" s="1"/>
  <c r="BB53" i="6"/>
  <c r="BA53" i="6"/>
  <c r="BA56" i="6" s="1"/>
  <c r="BA54" i="6" s="1"/>
  <c r="BA57" i="6" s="1"/>
  <c r="AZ53" i="6"/>
  <c r="AY53" i="6"/>
  <c r="AX53" i="6"/>
  <c r="BB52" i="6"/>
  <c r="BA52" i="6"/>
  <c r="AZ52" i="6"/>
  <c r="AY52" i="6"/>
  <c r="AX52" i="6"/>
  <c r="AY51" i="6"/>
  <c r="AY34" i="6" s="1"/>
  <c r="BB50" i="6"/>
  <c r="BB51" i="6" s="1"/>
  <c r="BA50" i="6"/>
  <c r="BA8" i="6" s="1"/>
  <c r="BA9" i="6" s="1"/>
  <c r="AZ50" i="6"/>
  <c r="AZ8" i="6" s="1"/>
  <c r="AY50" i="6"/>
  <c r="AX50" i="6"/>
  <c r="AX51" i="6" s="1"/>
  <c r="BB43" i="6"/>
  <c r="BA43" i="6"/>
  <c r="AZ43" i="6"/>
  <c r="AY43" i="6"/>
  <c r="AX43" i="6"/>
  <c r="BB36" i="6"/>
  <c r="AY31" i="6"/>
  <c r="BB30" i="6"/>
  <c r="BA30" i="6"/>
  <c r="AZ30" i="6"/>
  <c r="AY30" i="6"/>
  <c r="AX30" i="6"/>
  <c r="AY27" i="6"/>
  <c r="BB24" i="6"/>
  <c r="BA24" i="6"/>
  <c r="BA36" i="6" s="1"/>
  <c r="AZ24" i="6"/>
  <c r="AZ36" i="6" s="1"/>
  <c r="AY24" i="6"/>
  <c r="AY36" i="6" s="1"/>
  <c r="AX24" i="6"/>
  <c r="AX36" i="6" s="1"/>
  <c r="BA20" i="6"/>
  <c r="BA18" i="6"/>
  <c r="BA19" i="6" s="1"/>
  <c r="AZ18" i="6"/>
  <c r="AZ19" i="6" s="1"/>
  <c r="AY18" i="6"/>
  <c r="BA17" i="6"/>
  <c r="AZ17" i="6"/>
  <c r="BB14" i="6"/>
  <c r="BB18" i="6" s="1"/>
  <c r="BA14" i="6"/>
  <c r="AZ14" i="6"/>
  <c r="AZ20" i="6" s="1"/>
  <c r="AY14" i="6"/>
  <c r="AY17" i="6" s="1"/>
  <c r="AX14" i="6"/>
  <c r="AX13" i="6" s="1"/>
  <c r="BA10" i="6"/>
  <c r="BA11" i="6" s="1"/>
  <c r="AY8" i="6"/>
  <c r="BA6" i="6"/>
  <c r="BA7" i="6" s="1"/>
  <c r="I29" i="2" l="1"/>
  <c r="I27" i="2"/>
  <c r="I34" i="2"/>
  <c r="I26" i="2"/>
  <c r="I32" i="2"/>
  <c r="I33" i="2"/>
  <c r="I31" i="2"/>
  <c r="I28" i="2"/>
  <c r="AX31" i="6"/>
  <c r="AX34" i="6"/>
  <c r="AX26" i="6"/>
  <c r="AX29" i="6"/>
  <c r="AX32" i="6"/>
  <c r="AX27" i="6"/>
  <c r="AX33" i="6"/>
  <c r="AX28" i="6"/>
  <c r="AZ9" i="6"/>
  <c r="BA21" i="6"/>
  <c r="BA13" i="6"/>
  <c r="BA15" i="6"/>
  <c r="BB27" i="6"/>
  <c r="BB33" i="6"/>
  <c r="BB31" i="6"/>
  <c r="BB34" i="6"/>
  <c r="BB26" i="6"/>
  <c r="BB29" i="6"/>
  <c r="BB32" i="6"/>
  <c r="BB28" i="6"/>
  <c r="BB22" i="6"/>
  <c r="BB19" i="6"/>
  <c r="AY22" i="6"/>
  <c r="BB10" i="6"/>
  <c r="AX15" i="6"/>
  <c r="BB20" i="6"/>
  <c r="BB21" i="6" s="1"/>
  <c r="AZ22" i="6"/>
  <c r="AZ21" i="6" s="1"/>
  <c r="AY28" i="6"/>
  <c r="AZ51" i="6"/>
  <c r="AY15" i="6"/>
  <c r="BB17" i="6"/>
  <c r="BA22" i="6"/>
  <c r="AY33" i="6"/>
  <c r="AY35" i="6" s="1"/>
  <c r="BA51" i="6"/>
  <c r="AX8" i="6"/>
  <c r="AX9" i="6" s="1"/>
  <c r="BB13" i="6"/>
  <c r="AZ15" i="6"/>
  <c r="AX18" i="6"/>
  <c r="AX10" i="6"/>
  <c r="BB15" i="6"/>
  <c r="AX20" i="6"/>
  <c r="AY32" i="6"/>
  <c r="AY10" i="6"/>
  <c r="AY20" i="6"/>
  <c r="AY21" i="6" s="1"/>
  <c r="AY29" i="6"/>
  <c r="BB8" i="6"/>
  <c r="BB9" i="6" s="1"/>
  <c r="AZ10" i="6"/>
  <c r="AY26" i="6"/>
  <c r="AY25" i="6" s="1"/>
  <c r="H55" i="2"/>
  <c r="H53" i="2"/>
  <c r="H56" i="2" s="1"/>
  <c r="H54" i="2" s="1"/>
  <c r="H57" i="2" s="1"/>
  <c r="H52" i="2"/>
  <c r="H50" i="2"/>
  <c r="H43" i="2"/>
  <c r="H30" i="2"/>
  <c r="H24" i="2"/>
  <c r="H36" i="2" s="1"/>
  <c r="H14" i="2"/>
  <c r="H20" i="2" s="1"/>
  <c r="I25" i="2" l="1"/>
  <c r="I35" i="2"/>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H10" i="2"/>
  <c r="H11" i="2" s="1"/>
  <c r="H15" i="2"/>
  <c r="H13" i="2"/>
  <c r="H51" i="2"/>
  <c r="H8" i="2"/>
  <c r="H18" i="2"/>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H9" i="2" l="1"/>
  <c r="BA25" i="6"/>
  <c r="BA35" i="6"/>
  <c r="AZ25" i="6"/>
  <c r="AZ35" i="6"/>
  <c r="H6" i="2"/>
  <c r="H19" i="2"/>
  <c r="H17" i="2"/>
  <c r="H22" i="2"/>
  <c r="H21" i="2" s="1"/>
  <c r="H29" i="2"/>
  <c r="H28" i="2"/>
  <c r="H27" i="2"/>
  <c r="H34" i="2"/>
  <c r="H26" i="2"/>
  <c r="H33" i="2"/>
  <c r="H32" i="2"/>
  <c r="H31" i="2"/>
  <c r="H7" i="2"/>
  <c r="AT56" i="6"/>
  <c r="AP56" i="6"/>
  <c r="AP54" i="6" s="1"/>
  <c r="AP57" i="6" s="1"/>
  <c r="AH56" i="6"/>
  <c r="AH54" i="6" s="1"/>
  <c r="AH57" i="6" s="1"/>
  <c r="AD56" i="6"/>
  <c r="R56" i="6"/>
  <c r="R54" i="6" s="1"/>
  <c r="R57" i="6" s="1"/>
  <c r="J56" i="6"/>
  <c r="J54" i="6" s="1"/>
  <c r="J57" i="6" s="1"/>
  <c r="AW55" i="6"/>
  <c r="AV55" i="6"/>
  <c r="AU55" i="6"/>
  <c r="AT55" i="6"/>
  <c r="AT54" i="6" s="1"/>
  <c r="AT57" i="6" s="1"/>
  <c r="AS55" i="6"/>
  <c r="AR55" i="6"/>
  <c r="AQ55" i="6"/>
  <c r="AP55" i="6"/>
  <c r="AO55" i="6"/>
  <c r="AN55" i="6"/>
  <c r="AM55" i="6"/>
  <c r="AL55" i="6"/>
  <c r="AK55" i="6"/>
  <c r="AJ55" i="6"/>
  <c r="AI55" i="6"/>
  <c r="AI54" i="6" s="1"/>
  <c r="AI57" i="6" s="1"/>
  <c r="AH55" i="6"/>
  <c r="AG55" i="6"/>
  <c r="AF55" i="6"/>
  <c r="AE55" i="6"/>
  <c r="AD55" i="6"/>
  <c r="AD54" i="6" s="1"/>
  <c r="AD57" i="6" s="1"/>
  <c r="AC55" i="6"/>
  <c r="AB55" i="6"/>
  <c r="AA55" i="6"/>
  <c r="Z55" i="6"/>
  <c r="Y55" i="6"/>
  <c r="X55" i="6"/>
  <c r="W55" i="6"/>
  <c r="V55" i="6"/>
  <c r="U55" i="6"/>
  <c r="T55" i="6"/>
  <c r="S55" i="6"/>
  <c r="S54" i="6" s="1"/>
  <c r="S57" i="6" s="1"/>
  <c r="S13" i="6" s="1"/>
  <c r="R55" i="6"/>
  <c r="Q55" i="6"/>
  <c r="P55" i="6"/>
  <c r="O55" i="6"/>
  <c r="N55" i="6"/>
  <c r="M55" i="6"/>
  <c r="L55" i="6"/>
  <c r="K55" i="6"/>
  <c r="J55" i="6"/>
  <c r="I55" i="6"/>
  <c r="H55" i="6"/>
  <c r="G55" i="6"/>
  <c r="F55" i="6"/>
  <c r="E55" i="6"/>
  <c r="AJ54" i="6"/>
  <c r="AJ57" i="6" s="1"/>
  <c r="T54" i="6"/>
  <c r="T57" i="6" s="1"/>
  <c r="AW53" i="6"/>
  <c r="AW56" i="6" s="1"/>
  <c r="AV53" i="6"/>
  <c r="AV56" i="6" s="1"/>
  <c r="AV54" i="6" s="1"/>
  <c r="AV57" i="6" s="1"/>
  <c r="AV13" i="6" s="1"/>
  <c r="AU53" i="6"/>
  <c r="AU56" i="6" s="1"/>
  <c r="AT53" i="6"/>
  <c r="AS53" i="6"/>
  <c r="AS56" i="6" s="1"/>
  <c r="AR53" i="6"/>
  <c r="AR56" i="6" s="1"/>
  <c r="AQ53" i="6"/>
  <c r="AQ56" i="6" s="1"/>
  <c r="AQ54" i="6" s="1"/>
  <c r="AQ57" i="6" s="1"/>
  <c r="AP53" i="6"/>
  <c r="AO53" i="6"/>
  <c r="AO56" i="6" s="1"/>
  <c r="AN53" i="6"/>
  <c r="AN56" i="6" s="1"/>
  <c r="AN54" i="6" s="1"/>
  <c r="AN57" i="6" s="1"/>
  <c r="AN13" i="6" s="1"/>
  <c r="AM53" i="6"/>
  <c r="AM56" i="6" s="1"/>
  <c r="AL53" i="6"/>
  <c r="AL56" i="6" s="1"/>
  <c r="AK53" i="6"/>
  <c r="AK56" i="6" s="1"/>
  <c r="AJ53" i="6"/>
  <c r="AJ56" i="6" s="1"/>
  <c r="AI53" i="6"/>
  <c r="AI56" i="6" s="1"/>
  <c r="AH53" i="6"/>
  <c r="AG53" i="6"/>
  <c r="AG56" i="6" s="1"/>
  <c r="AF53" i="6"/>
  <c r="AF56" i="6" s="1"/>
  <c r="AF54" i="6" s="1"/>
  <c r="AF57" i="6" s="1"/>
  <c r="AE53" i="6"/>
  <c r="AE56" i="6" s="1"/>
  <c r="AD53" i="6"/>
  <c r="AC53" i="6"/>
  <c r="AC56" i="6" s="1"/>
  <c r="AB53" i="6"/>
  <c r="AB56" i="6" s="1"/>
  <c r="AA53" i="6"/>
  <c r="AA56" i="6" s="1"/>
  <c r="AA54" i="6" s="1"/>
  <c r="AA57" i="6" s="1"/>
  <c r="Z53" i="6"/>
  <c r="Z56" i="6" s="1"/>
  <c r="Z54" i="6" s="1"/>
  <c r="Z57" i="6" s="1"/>
  <c r="Y53" i="6"/>
  <c r="Y56" i="6" s="1"/>
  <c r="X53" i="6"/>
  <c r="X56" i="6" s="1"/>
  <c r="X54" i="6" s="1"/>
  <c r="X57" i="6" s="1"/>
  <c r="X13" i="6" s="1"/>
  <c r="W53" i="6"/>
  <c r="W56" i="6" s="1"/>
  <c r="V53" i="6"/>
  <c r="V56" i="6" s="1"/>
  <c r="U53" i="6"/>
  <c r="U56" i="6" s="1"/>
  <c r="T53" i="6"/>
  <c r="T56" i="6" s="1"/>
  <c r="S53" i="6"/>
  <c r="S56" i="6" s="1"/>
  <c r="R53" i="6"/>
  <c r="Q53" i="6"/>
  <c r="Q56" i="6" s="1"/>
  <c r="P53" i="6"/>
  <c r="P56" i="6" s="1"/>
  <c r="P54" i="6" s="1"/>
  <c r="P57" i="6" s="1"/>
  <c r="P13" i="6" s="1"/>
  <c r="O53" i="6"/>
  <c r="O56" i="6" s="1"/>
  <c r="N53" i="6"/>
  <c r="N56" i="6" s="1"/>
  <c r="M53" i="6"/>
  <c r="M56" i="6" s="1"/>
  <c r="L53" i="6"/>
  <c r="L56" i="6" s="1"/>
  <c r="K53" i="6"/>
  <c r="K56" i="6" s="1"/>
  <c r="K54" i="6" s="1"/>
  <c r="K57" i="6" s="1"/>
  <c r="J53" i="6"/>
  <c r="I53" i="6"/>
  <c r="I56" i="6" s="1"/>
  <c r="H53" i="6"/>
  <c r="H56" i="6" s="1"/>
  <c r="H54" i="6" s="1"/>
  <c r="H57" i="6" s="1"/>
  <c r="H13"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Q51" i="6"/>
  <c r="AQ32" i="6" s="1"/>
  <c r="AM51" i="6"/>
  <c r="AM28" i="6" s="1"/>
  <c r="S51" i="6"/>
  <c r="S31" i="6" s="1"/>
  <c r="K51" i="6"/>
  <c r="K26" i="6" s="1"/>
  <c r="K25" i="6" s="1"/>
  <c r="G51" i="6"/>
  <c r="G27" i="6" s="1"/>
  <c r="AW50" i="6"/>
  <c r="AW51" i="6" s="1"/>
  <c r="AV50" i="6"/>
  <c r="AV51" i="6" s="1"/>
  <c r="AU50" i="6"/>
  <c r="AU51" i="6" s="1"/>
  <c r="AT50" i="6"/>
  <c r="AT51" i="6" s="1"/>
  <c r="AT33" i="6" s="1"/>
  <c r="AS50" i="6"/>
  <c r="AS51" i="6" s="1"/>
  <c r="AR50" i="6"/>
  <c r="AR51" i="6" s="1"/>
  <c r="AR27" i="6" s="1"/>
  <c r="AR25" i="6" s="1"/>
  <c r="AQ50" i="6"/>
  <c r="AP50" i="6"/>
  <c r="AP51" i="6" s="1"/>
  <c r="AO50" i="6"/>
  <c r="AO51" i="6" s="1"/>
  <c r="AN50" i="6"/>
  <c r="AN51" i="6" s="1"/>
  <c r="AM50" i="6"/>
  <c r="AL50" i="6"/>
  <c r="AL51" i="6" s="1"/>
  <c r="AL33" i="6" s="1"/>
  <c r="AK50" i="6"/>
  <c r="AK51"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T50" i="6"/>
  <c r="T51" i="6" s="1"/>
  <c r="T34" i="6" s="1"/>
  <c r="S50" i="6"/>
  <c r="R50" i="6"/>
  <c r="R8" i="6" s="1"/>
  <c r="R9" i="6" s="1"/>
  <c r="Q50" i="6"/>
  <c r="Q51" i="6" s="1"/>
  <c r="P50" i="6"/>
  <c r="P51" i="6" s="1"/>
  <c r="O50" i="6"/>
  <c r="O51" i="6" s="1"/>
  <c r="N50" i="6"/>
  <c r="N51" i="6" s="1"/>
  <c r="N33" i="6" s="1"/>
  <c r="M50" i="6"/>
  <c r="M51" i="6" s="1"/>
  <c r="M32" i="6" s="1"/>
  <c r="L50" i="6"/>
  <c r="L51" i="6" s="1"/>
  <c r="L27" i="6" s="1"/>
  <c r="K50" i="6"/>
  <c r="J50" i="6"/>
  <c r="J51" i="6" s="1"/>
  <c r="I50" i="6"/>
  <c r="I51" i="6" s="1"/>
  <c r="H50" i="6"/>
  <c r="H51" i="6" s="1"/>
  <c r="G50" i="6"/>
  <c r="F50" i="6"/>
  <c r="F51" i="6" s="1"/>
  <c r="F28" i="6" s="1"/>
  <c r="E50" i="6"/>
  <c r="E51"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M36" i="6"/>
  <c r="AW34" i="6"/>
  <c r="AG34" i="6"/>
  <c r="Q34" i="6"/>
  <c r="K34" i="6"/>
  <c r="AS33" i="6"/>
  <c r="AO33" i="6"/>
  <c r="AK33" i="6"/>
  <c r="AC33" i="6"/>
  <c r="Y33" i="6"/>
  <c r="U33" i="6"/>
  <c r="M33" i="6"/>
  <c r="I33" i="6"/>
  <c r="F33" i="6"/>
  <c r="E33" i="6"/>
  <c r="AS32" i="6"/>
  <c r="AK32" i="6"/>
  <c r="U32" i="6"/>
  <c r="F32" i="6"/>
  <c r="E32" i="6"/>
  <c r="K31"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R29" i="6"/>
  <c r="AK29" i="6"/>
  <c r="AC29" i="6"/>
  <c r="U29" i="6"/>
  <c r="T29" i="6"/>
  <c r="M29" i="6"/>
  <c r="L29" i="6"/>
  <c r="E29" i="6"/>
  <c r="AW28" i="6"/>
  <c r="AO28" i="6"/>
  <c r="AG28" i="6"/>
  <c r="Y28" i="6"/>
  <c r="Q28" i="6"/>
  <c r="I28" i="6"/>
  <c r="AM27" i="6"/>
  <c r="AJ27" i="6"/>
  <c r="T27" i="6"/>
  <c r="K27" i="6"/>
  <c r="AW26" i="6"/>
  <c r="AR26" i="6"/>
  <c r="AO26" i="6"/>
  <c r="AG26" i="6"/>
  <c r="Y26" i="6"/>
  <c r="Q26" i="6"/>
  <c r="L26" i="6"/>
  <c r="L25" i="6" s="1"/>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V22" i="6"/>
  <c r="AG20" i="6"/>
  <c r="J20" i="6"/>
  <c r="AV18" i="6"/>
  <c r="AV17" i="6" s="1"/>
  <c r="AN18" i="6"/>
  <c r="AN22" i="6" s="1"/>
  <c r="AF18" i="6"/>
  <c r="AF17" i="6" s="1"/>
  <c r="AC18" i="6"/>
  <c r="U18" i="6"/>
  <c r="P18" i="6"/>
  <c r="P17" i="6" s="1"/>
  <c r="E18" i="6"/>
  <c r="AW17" i="6"/>
  <c r="AW14" i="6"/>
  <c r="AW18" i="6" s="1"/>
  <c r="AV14" i="6"/>
  <c r="AV20" i="6" s="1"/>
  <c r="AU14" i="6"/>
  <c r="AU8" i="6" s="1"/>
  <c r="AT14" i="6"/>
  <c r="AT15" i="6" s="1"/>
  <c r="AS14" i="6"/>
  <c r="AS20" i="6" s="1"/>
  <c r="AR14" i="6"/>
  <c r="AR8" i="6" s="1"/>
  <c r="AQ14" i="6"/>
  <c r="AQ20" i="6" s="1"/>
  <c r="AP14" i="6"/>
  <c r="AP20" i="6" s="1"/>
  <c r="AO14" i="6"/>
  <c r="AO18" i="6" s="1"/>
  <c r="AN14" i="6"/>
  <c r="AN20" i="6" s="1"/>
  <c r="AM14" i="6"/>
  <c r="AM10" i="6" s="1"/>
  <c r="AL14" i="6"/>
  <c r="AK14" i="6"/>
  <c r="AK20" i="6" s="1"/>
  <c r="AJ14" i="6"/>
  <c r="AJ13" i="6" s="1"/>
  <c r="AI14" i="6"/>
  <c r="AI8" i="6" s="1"/>
  <c r="AH14" i="6"/>
  <c r="AG14" i="6"/>
  <c r="AG18" i="6" s="1"/>
  <c r="AF14" i="6"/>
  <c r="AF20" i="6" s="1"/>
  <c r="AE14" i="6"/>
  <c r="AD14" i="6"/>
  <c r="AD20" i="6" s="1"/>
  <c r="AC14" i="6"/>
  <c r="AC20" i="6" s="1"/>
  <c r="AB14" i="6"/>
  <c r="AA14" i="6"/>
  <c r="AA8" i="6" s="1"/>
  <c r="Z14" i="6"/>
  <c r="Z20" i="6" s="1"/>
  <c r="Y14" i="6"/>
  <c r="Y18" i="6" s="1"/>
  <c r="X14" i="6"/>
  <c r="X20" i="6" s="1"/>
  <c r="W14" i="6"/>
  <c r="V14" i="6"/>
  <c r="U14" i="6"/>
  <c r="U20" i="6" s="1"/>
  <c r="T14" i="6"/>
  <c r="T18" i="6" s="1"/>
  <c r="S14" i="6"/>
  <c r="S8" i="6" s="1"/>
  <c r="R14" i="6"/>
  <c r="Q14" i="6"/>
  <c r="Q18" i="6" s="1"/>
  <c r="P14" i="6"/>
  <c r="P20" i="6" s="1"/>
  <c r="O14" i="6"/>
  <c r="O10" i="6" s="1"/>
  <c r="N14" i="6"/>
  <c r="N20" i="6" s="1"/>
  <c r="M14" i="6"/>
  <c r="M20" i="6" s="1"/>
  <c r="L14" i="6"/>
  <c r="K14" i="6"/>
  <c r="K8" i="6" s="1"/>
  <c r="J14" i="6"/>
  <c r="I14" i="6"/>
  <c r="I18" i="6" s="1"/>
  <c r="H14" i="6"/>
  <c r="H20" i="6" s="1"/>
  <c r="G14" i="6"/>
  <c r="G10" i="6" s="1"/>
  <c r="F14" i="6"/>
  <c r="E14" i="6"/>
  <c r="E20" i="6" s="1"/>
  <c r="AF13" i="6"/>
  <c r="T13" i="6"/>
  <c r="AL11" i="6"/>
  <c r="AD11" i="6"/>
  <c r="U11" i="6"/>
  <c r="E11" i="6"/>
  <c r="AV10" i="6"/>
  <c r="AV11" i="6" s="1"/>
  <c r="AT10" i="6"/>
  <c r="AT11" i="6" s="1"/>
  <c r="AS10" i="6"/>
  <c r="AS11" i="6" s="1"/>
  <c r="AP10" i="6"/>
  <c r="AP11" i="6" s="1"/>
  <c r="AN10" i="6"/>
  <c r="AL10" i="6"/>
  <c r="AK10" i="6"/>
  <c r="AK11" i="6" s="1"/>
  <c r="AJ10" i="6"/>
  <c r="AJ11" i="6" s="1"/>
  <c r="AH10" i="6"/>
  <c r="AH11" i="6" s="1"/>
  <c r="AF10" i="6"/>
  <c r="AD10" i="6"/>
  <c r="AC10" i="6"/>
  <c r="AC11" i="6" s="1"/>
  <c r="AB10" i="6"/>
  <c r="AB6" i="6" s="1"/>
  <c r="AB7" i="6" s="1"/>
  <c r="Z10" i="6"/>
  <c r="Z11" i="6" s="1"/>
  <c r="X10" i="6"/>
  <c r="V10" i="6"/>
  <c r="V11" i="6" s="1"/>
  <c r="U10" i="6"/>
  <c r="T10" i="6"/>
  <c r="T11" i="6" s="1"/>
  <c r="R10" i="6"/>
  <c r="R11" i="6" s="1"/>
  <c r="P10" i="6"/>
  <c r="P6" i="6" s="1"/>
  <c r="N10" i="6"/>
  <c r="N11" i="6" s="1"/>
  <c r="M10" i="6"/>
  <c r="M11" i="6" s="1"/>
  <c r="L10" i="6"/>
  <c r="L11" i="6" s="1"/>
  <c r="J10" i="6"/>
  <c r="J11" i="6" s="1"/>
  <c r="H10" i="6"/>
  <c r="F10" i="6"/>
  <c r="F11" i="6" s="1"/>
  <c r="E10" i="6"/>
  <c r="E6" i="6" s="1"/>
  <c r="E7" i="6" s="1"/>
  <c r="AC9" i="6"/>
  <c r="AW8" i="6"/>
  <c r="AS8" i="6"/>
  <c r="AP8" i="6"/>
  <c r="AP9" i="6" s="1"/>
  <c r="AM8" i="6"/>
  <c r="AM9" i="6" s="1"/>
  <c r="AK8" i="6"/>
  <c r="AK9" i="6" s="1"/>
  <c r="AH8" i="6"/>
  <c r="AG8" i="6"/>
  <c r="AC8" i="6"/>
  <c r="AB8" i="6"/>
  <c r="W8" i="6"/>
  <c r="U8" i="6"/>
  <c r="U9" i="6" s="1"/>
  <c r="N8" i="6"/>
  <c r="N9" i="6" s="1"/>
  <c r="M8" i="6"/>
  <c r="M9" i="6" s="1"/>
  <c r="L8" i="6"/>
  <c r="J8" i="6"/>
  <c r="J9" i="6" s="1"/>
  <c r="E8" i="6"/>
  <c r="E9" i="6" s="1"/>
  <c r="AT6" i="6"/>
  <c r="AC6" i="6"/>
  <c r="AC7" i="6" s="1"/>
  <c r="U6" i="6"/>
  <c r="T6" i="6"/>
  <c r="M6" i="6"/>
  <c r="M7" i="6" s="1"/>
  <c r="F6"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G55" i="2"/>
  <c r="F55" i="2"/>
  <c r="E55" i="2"/>
  <c r="G53" i="2"/>
  <c r="G56" i="2" s="1"/>
  <c r="G54" i="2" s="1"/>
  <c r="G57" i="2" s="1"/>
  <c r="F53" i="2"/>
  <c r="F56" i="2" s="1"/>
  <c r="E53" i="2"/>
  <c r="E56" i="2" s="1"/>
  <c r="G52" i="2"/>
  <c r="F52" i="2"/>
  <c r="E52" i="2"/>
  <c r="G50" i="2"/>
  <c r="G51" i="2" s="1"/>
  <c r="F50" i="2"/>
  <c r="F51" i="2" s="1"/>
  <c r="E50" i="2"/>
  <c r="G43" i="2"/>
  <c r="F43" i="2"/>
  <c r="E43" i="2"/>
  <c r="G30" i="2"/>
  <c r="F30" i="2"/>
  <c r="E30" i="2"/>
  <c r="G24" i="2"/>
  <c r="G36" i="2" s="1"/>
  <c r="F24" i="2"/>
  <c r="F36" i="2" s="1"/>
  <c r="E24" i="2"/>
  <c r="E36" i="2" s="1"/>
  <c r="G14" i="2"/>
  <c r="F14" i="2"/>
  <c r="F18" i="2" s="1"/>
  <c r="E14" i="2"/>
  <c r="E18" i="2" s="1"/>
  <c r="E54" i="2" l="1"/>
  <c r="E57" i="2" s="1"/>
  <c r="E13" i="2" s="1"/>
  <c r="F54" i="2"/>
  <c r="F57" i="2" s="1"/>
  <c r="F13" i="2" s="1"/>
  <c r="H25" i="2"/>
  <c r="H35" i="2"/>
  <c r="G11" i="6"/>
  <c r="G6" i="6"/>
  <c r="G7" i="6" s="1"/>
  <c r="O11" i="6"/>
  <c r="O6" i="6"/>
  <c r="AM11" i="6"/>
  <c r="AM6" i="6"/>
  <c r="AM7" i="6" s="1"/>
  <c r="J29" i="6"/>
  <c r="J32" i="6"/>
  <c r="J31" i="6"/>
  <c r="J28" i="6"/>
  <c r="Z28" i="6"/>
  <c r="Z31" i="6"/>
  <c r="Z29" i="6"/>
  <c r="Z32" i="6"/>
  <c r="AP31" i="6"/>
  <c r="AP32" i="6"/>
  <c r="AP28" i="6"/>
  <c r="AP29" i="6"/>
  <c r="AI9" i="6"/>
  <c r="AA31" i="6"/>
  <c r="AA26" i="6"/>
  <c r="AA25" i="6" s="1"/>
  <c r="AA34" i="6"/>
  <c r="AA27" i="6"/>
  <c r="AA32" i="6"/>
  <c r="AI27" i="6"/>
  <c r="AI31" i="6"/>
  <c r="AI26" i="6"/>
  <c r="AI25" i="6" s="1"/>
  <c r="AS9" i="6"/>
  <c r="AI13" i="6"/>
  <c r="AG19" i="6"/>
  <c r="AW19"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AS6" i="6"/>
  <c r="AS7" i="6" s="1"/>
  <c r="V8" i="6"/>
  <c r="V9" i="6" s="1"/>
  <c r="AE8" i="6"/>
  <c r="AO8" i="6"/>
  <c r="K10" i="6"/>
  <c r="S10" i="6"/>
  <c r="S9" i="6" s="1"/>
  <c r="AA10" i="6"/>
  <c r="AA9" i="6" s="1"/>
  <c r="AI10" i="6"/>
  <c r="AQ10" i="6"/>
  <c r="K13" i="6"/>
  <c r="AD15" i="6"/>
  <c r="H17" i="6"/>
  <c r="X18" i="6"/>
  <c r="I20" i="6"/>
  <c r="AF22" i="6"/>
  <c r="AF21" i="6" s="1"/>
  <c r="T26" i="6"/>
  <c r="AQ26" i="6"/>
  <c r="AQ25" i="6" s="1"/>
  <c r="S27" i="6"/>
  <c r="AL27" i="6"/>
  <c r="N28" i="6"/>
  <c r="L34" i="6"/>
  <c r="AR34" i="6"/>
  <c r="R51" i="6"/>
  <c r="R28" i="6" s="1"/>
  <c r="L54" i="6"/>
  <c r="L57" i="6" s="1"/>
  <c r="L13" i="6" s="1"/>
  <c r="AB54" i="6"/>
  <c r="AB57" i="6" s="1"/>
  <c r="AR54" i="6"/>
  <c r="AR57" i="6" s="1"/>
  <c r="AR13" i="6" s="1"/>
  <c r="F8" i="6"/>
  <c r="F9" i="6" s="1"/>
  <c r="AH9" i="6"/>
  <c r="AQ27" i="6"/>
  <c r="N54" i="6"/>
  <c r="N57" i="6" s="1"/>
  <c r="N15" i="6" s="1"/>
  <c r="V6" i="6"/>
  <c r="V7" i="6" s="1"/>
  <c r="AJ6" i="6"/>
  <c r="G8" i="6"/>
  <c r="G9" i="6" s="1"/>
  <c r="Q8" i="6"/>
  <c r="Z8" i="6"/>
  <c r="Z9" i="6" s="1"/>
  <c r="AB11" i="6"/>
  <c r="AM15" i="6"/>
  <c r="T17" i="6"/>
  <c r="H18" i="6"/>
  <c r="H22" i="6" s="1"/>
  <c r="AJ18" i="6"/>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U7" i="6"/>
  <c r="O8" i="6"/>
  <c r="O9" i="6" s="1"/>
  <c r="Y8" i="6"/>
  <c r="AQ8" i="6"/>
  <c r="K20" i="6"/>
  <c r="AO20" i="6"/>
  <c r="AO19" i="6" s="1"/>
  <c r="V27" i="6"/>
  <c r="V28" i="6"/>
  <c r="L6" i="6"/>
  <c r="L7" i="6" s="1"/>
  <c r="AK6" i="6"/>
  <c r="AK7" i="6" s="1"/>
  <c r="I8" i="6"/>
  <c r="AJ8" i="6"/>
  <c r="AJ9" i="6" s="1"/>
  <c r="W10" i="6"/>
  <c r="AE10" i="6"/>
  <c r="AW10" i="6"/>
  <c r="U15" i="6"/>
  <c r="U17" i="6"/>
  <c r="M18" i="6"/>
  <c r="M17" i="6" s="1"/>
  <c r="AK18" i="6"/>
  <c r="Q20" i="6"/>
  <c r="Q19" i="6" s="1"/>
  <c r="AB27" i="6"/>
  <c r="AT27" i="6"/>
  <c r="AB29" i="6"/>
  <c r="N32" i="6"/>
  <c r="AB9" i="6"/>
  <c r="AL6" i="6"/>
  <c r="AT8" i="6"/>
  <c r="AT9" i="6" s="1"/>
  <c r="Y20" i="6"/>
  <c r="Y19" i="6" s="1"/>
  <c r="AT20" i="6"/>
  <c r="AD27" i="6"/>
  <c r="N6" i="6"/>
  <c r="N7" i="6" s="1"/>
  <c r="T8" i="6"/>
  <c r="T9" i="6" s="1"/>
  <c r="AL8" i="6"/>
  <c r="AL9" i="6" s="1"/>
  <c r="I10" i="6"/>
  <c r="I6" i="6" s="1"/>
  <c r="I7" i="6" s="1"/>
  <c r="Q10" i="6"/>
  <c r="Q11" i="6" s="1"/>
  <c r="Y10" i="6"/>
  <c r="Y11" i="6" s="1"/>
  <c r="AG10" i="6"/>
  <c r="AG11" i="6" s="1"/>
  <c r="AO10" i="6"/>
  <c r="AO6" i="6" s="1"/>
  <c r="AO7" i="6" s="1"/>
  <c r="P21" i="6"/>
  <c r="AV21" i="6"/>
  <c r="Z15" i="6"/>
  <c r="AC17" i="6"/>
  <c r="AS18" i="6"/>
  <c r="AS17" i="6" s="1"/>
  <c r="AW20" i="6"/>
  <c r="AJ26" i="6"/>
  <c r="AJ25" i="6" s="1"/>
  <c r="AJ29" i="6"/>
  <c r="V32" i="6"/>
  <c r="L9" i="6"/>
  <c r="AD8" i="6"/>
  <c r="AD9" i="6" s="1"/>
  <c r="I19" i="6"/>
  <c r="G20" i="2"/>
  <c r="E10" i="2"/>
  <c r="E11" i="2" s="1"/>
  <c r="E15" i="2"/>
  <c r="X11" i="6"/>
  <c r="X6" i="6"/>
  <c r="AF11" i="6"/>
  <c r="AF6" i="6"/>
  <c r="AN6" i="6"/>
  <c r="AN11" i="6"/>
  <c r="AJ22"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H19" i="6"/>
  <c r="X19" i="6"/>
  <c r="AN21" i="6"/>
  <c r="AN19" i="6"/>
  <c r="T22" i="6"/>
  <c r="H6" i="6"/>
  <c r="H11" i="6"/>
  <c r="P11" i="6"/>
  <c r="E17" i="2"/>
  <c r="G33" i="2"/>
  <c r="G29" i="2"/>
  <c r="G32" i="2"/>
  <c r="G34" i="2"/>
  <c r="G26" i="2"/>
  <c r="G31" i="2"/>
  <c r="G27" i="2"/>
  <c r="G28" i="2"/>
  <c r="I17" i="6"/>
  <c r="E19" i="6"/>
  <c r="E22" i="6"/>
  <c r="E21" i="6" s="1"/>
  <c r="U19" i="6"/>
  <c r="U22" i="6"/>
  <c r="U21" i="6" s="1"/>
  <c r="AK19" i="6"/>
  <c r="AK22" i="6"/>
  <c r="AK21" i="6" s="1"/>
  <c r="Q22" i="6"/>
  <c r="AG22" i="6"/>
  <c r="AG21" i="6" s="1"/>
  <c r="AW22" i="6"/>
  <c r="AW21" i="6" s="1"/>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25" i="6" s="1"/>
  <c r="AV31" i="6"/>
  <c r="AV33" i="6"/>
  <c r="AV34" i="6"/>
  <c r="AO11" i="6"/>
  <c r="I13" i="6"/>
  <c r="J18" i="6"/>
  <c r="J13" i="6"/>
  <c r="R18" i="6"/>
  <c r="R17" i="6" s="1"/>
  <c r="R13" i="6"/>
  <c r="Z18" i="6"/>
  <c r="Z17" i="6" s="1"/>
  <c r="Z13" i="6"/>
  <c r="AH18" i="6"/>
  <c r="AH13" i="6"/>
  <c r="AP18" i="6"/>
  <c r="AP17" i="6" s="1"/>
  <c r="AP13" i="6"/>
  <c r="Q15" i="6"/>
  <c r="AP15" i="6"/>
  <c r="AK17" i="6"/>
  <c r="H31" i="6"/>
  <c r="AN31" i="6"/>
  <c r="G8" i="2"/>
  <c r="F10" i="2"/>
  <c r="G13" i="2"/>
  <c r="G18" i="2"/>
  <c r="G17" i="2" s="1"/>
  <c r="F20" i="2"/>
  <c r="I11" i="6"/>
  <c r="K15" i="6"/>
  <c r="S15" i="6"/>
  <c r="AA15" i="6"/>
  <c r="AI15" i="6"/>
  <c r="AQ15" i="6"/>
  <c r="R15" i="6"/>
  <c r="Y17" i="6"/>
  <c r="AN17" i="6"/>
  <c r="K18" i="6"/>
  <c r="AA18" i="6"/>
  <c r="AQ18" i="6"/>
  <c r="AQ17" i="6" s="1"/>
  <c r="G34" i="6"/>
  <c r="G26" i="6"/>
  <c r="G25" i="6" s="1"/>
  <c r="G29" i="6"/>
  <c r="G32" i="6"/>
  <c r="G33" i="6"/>
  <c r="G31" i="6"/>
  <c r="AH27" i="6"/>
  <c r="AH33" i="6"/>
  <c r="AH34" i="6"/>
  <c r="AH26" i="6"/>
  <c r="AH31" i="6"/>
  <c r="AH28" i="6"/>
  <c r="AH32" i="6"/>
  <c r="AH29" i="6"/>
  <c r="O54" i="6"/>
  <c r="O57" i="6" s="1"/>
  <c r="AV6" i="6"/>
  <c r="I9" i="6"/>
  <c r="Q9" i="6"/>
  <c r="Y9" i="6"/>
  <c r="AO9" i="6"/>
  <c r="Y13" i="6"/>
  <c r="AW13" i="6"/>
  <c r="L15" i="6"/>
  <c r="L20" i="6"/>
  <c r="T15" i="6"/>
  <c r="T20" i="6"/>
  <c r="T21" i="6" s="1"/>
  <c r="AB15" i="6"/>
  <c r="AB20" i="6"/>
  <c r="AJ15" i="6"/>
  <c r="AJ17" i="6"/>
  <c r="AJ20" i="6"/>
  <c r="AJ21" i="6" s="1"/>
  <c r="AR17" i="6"/>
  <c r="AR20" i="6"/>
  <c r="AR10" i="6"/>
  <c r="AO17" i="6"/>
  <c r="L18" i="6"/>
  <c r="AB18" i="6"/>
  <c r="AB17" i="6" s="1"/>
  <c r="AR18" i="6"/>
  <c r="R20" i="6"/>
  <c r="AH20" i="6"/>
  <c r="Q6" i="6"/>
  <c r="Q7" i="6" s="1"/>
  <c r="Y6" i="6"/>
  <c r="Y7" i="6" s="1"/>
  <c r="AA13" i="6"/>
  <c r="AH15" i="6"/>
  <c r="M19" i="6"/>
  <c r="M22" i="6"/>
  <c r="M21" i="6" s="1"/>
  <c r="AC19" i="6"/>
  <c r="AC22" i="6"/>
  <c r="AC21" i="6" s="1"/>
  <c r="AS19" i="6"/>
  <c r="AS22" i="6"/>
  <c r="AS21" i="6" s="1"/>
  <c r="AF19" i="6"/>
  <c r="AV19" i="6"/>
  <c r="S20" i="6"/>
  <c r="AI20" i="6"/>
  <c r="I22" i="6"/>
  <c r="I21" i="6" s="1"/>
  <c r="Y22" i="6"/>
  <c r="AO22" i="6"/>
  <c r="AO21" i="6" s="1"/>
  <c r="AM34" i="6"/>
  <c r="AM26" i="6"/>
  <c r="AM25" i="6" s="1"/>
  <c r="AM29" i="6"/>
  <c r="AM32" i="6"/>
  <c r="AM33" i="6"/>
  <c r="AM31" i="6"/>
  <c r="E8" i="2"/>
  <c r="J6" i="6"/>
  <c r="J7" i="6" s="1"/>
  <c r="R6" i="6"/>
  <c r="R7" i="6" s="1"/>
  <c r="Z6" i="6"/>
  <c r="Z7" i="6" s="1"/>
  <c r="AH6" i="6"/>
  <c r="AH7" i="6" s="1"/>
  <c r="AP6" i="6"/>
  <c r="AP7" i="6" s="1"/>
  <c r="H8" i="6"/>
  <c r="H9" i="6" s="1"/>
  <c r="P8" i="6"/>
  <c r="P9" i="6" s="1"/>
  <c r="X8" i="6"/>
  <c r="X9" i="6" s="1"/>
  <c r="AF8" i="6"/>
  <c r="AF9" i="6" s="1"/>
  <c r="AN8" i="6"/>
  <c r="AN9" i="6" s="1"/>
  <c r="AV8" i="6"/>
  <c r="AV9" i="6" s="1"/>
  <c r="AB13" i="6"/>
  <c r="F18" i="6"/>
  <c r="N13" i="6"/>
  <c r="N17" i="6"/>
  <c r="N18" i="6"/>
  <c r="V18" i="6"/>
  <c r="V17" i="6" s="1"/>
  <c r="AD13" i="6"/>
  <c r="AD18" i="6"/>
  <c r="AL18" i="6"/>
  <c r="AT13" i="6"/>
  <c r="AT17" i="6"/>
  <c r="AT18" i="6"/>
  <c r="J15" i="6"/>
  <c r="Q17" i="6"/>
  <c r="F20" i="6"/>
  <c r="V20" i="6"/>
  <c r="AL20" i="6"/>
  <c r="G28" i="6"/>
  <c r="X31" i="6"/>
  <c r="R34" i="6"/>
  <c r="R26" i="6"/>
  <c r="R31" i="6"/>
  <c r="R32" i="6"/>
  <c r="R29" i="6"/>
  <c r="F8" i="2"/>
  <c r="F9" i="2" s="1"/>
  <c r="G10" i="2"/>
  <c r="G15" i="2"/>
  <c r="AQ13" i="6"/>
  <c r="G20" i="6"/>
  <c r="G18" i="6"/>
  <c r="O17" i="6"/>
  <c r="O20" i="6"/>
  <c r="O18" i="6"/>
  <c r="W20" i="6"/>
  <c r="W18" i="6"/>
  <c r="W17" i="6" s="1"/>
  <c r="AE20" i="6"/>
  <c r="AE18" i="6"/>
  <c r="AM20" i="6"/>
  <c r="AM18" i="6"/>
  <c r="AU20" i="6"/>
  <c r="AU10" i="6"/>
  <c r="AU18" i="6"/>
  <c r="E17" i="6"/>
  <c r="S18" i="6"/>
  <c r="S17" i="6" s="1"/>
  <c r="AI18" i="6"/>
  <c r="T25"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AN15" i="6"/>
  <c r="AV15" i="6"/>
  <c r="Q29" i="6"/>
  <c r="AG29" i="6"/>
  <c r="AW29" i="6"/>
  <c r="S34" i="6"/>
  <c r="AI34" i="6"/>
  <c r="AI35" i="6" s="1"/>
  <c r="Q33" i="6"/>
  <c r="Q35" i="6" s="1"/>
  <c r="AG33" i="6"/>
  <c r="AG35" i="6" s="1"/>
  <c r="AW33" i="6"/>
  <c r="AW35" i="6" s="1"/>
  <c r="L33" i="6"/>
  <c r="L35" i="6" s="1"/>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35" i="6" s="1"/>
  <c r="U26" i="6"/>
  <c r="U27" i="6"/>
  <c r="AC28" i="6"/>
  <c r="AC31" i="6"/>
  <c r="AC34" i="6"/>
  <c r="AC35" i="6" s="1"/>
  <c r="AC26" i="6"/>
  <c r="AC27" i="6"/>
  <c r="AK28" i="6"/>
  <c r="AK31" i="6"/>
  <c r="AK34" i="6"/>
  <c r="AK35" i="6" s="1"/>
  <c r="AK26" i="6"/>
  <c r="AK25" i="6" s="1"/>
  <c r="AK27" i="6"/>
  <c r="AS28" i="6"/>
  <c r="AS31" i="6"/>
  <c r="AS34" i="6"/>
  <c r="AS35" i="6" s="1"/>
  <c r="AS26" i="6"/>
  <c r="AS27" i="6"/>
  <c r="K33" i="6"/>
  <c r="K35" i="6" s="1"/>
  <c r="K28" i="6"/>
  <c r="K29" i="6"/>
  <c r="AA33" i="6"/>
  <c r="AA35" i="6" s="1"/>
  <c r="AA28" i="6"/>
  <c r="AA29" i="6"/>
  <c r="AQ33" i="6"/>
  <c r="AQ28" i="6"/>
  <c r="AQ29" i="6"/>
  <c r="S32" i="6"/>
  <c r="AI32" i="6"/>
  <c r="I34" i="6"/>
  <c r="I35" i="6" s="1"/>
  <c r="Y34" i="6"/>
  <c r="Y35" i="6" s="1"/>
  <c r="AO34" i="6"/>
  <c r="AO35" i="6" s="1"/>
  <c r="F31" i="6"/>
  <c r="F34" i="6"/>
  <c r="F35" i="6" s="1"/>
  <c r="F26" i="6"/>
  <c r="F25" i="6" s="1"/>
  <c r="F29" i="6"/>
  <c r="N31" i="6"/>
  <c r="N34" i="6"/>
  <c r="N35" i="6" s="1"/>
  <c r="N26" i="6"/>
  <c r="N25" i="6" s="1"/>
  <c r="N29" i="6"/>
  <c r="V31" i="6"/>
  <c r="V34" i="6"/>
  <c r="V35" i="6" s="1"/>
  <c r="V26" i="6"/>
  <c r="V25" i="6" s="1"/>
  <c r="V29" i="6"/>
  <c r="AD31" i="6"/>
  <c r="AD34" i="6"/>
  <c r="AD35" i="6" s="1"/>
  <c r="AD26" i="6"/>
  <c r="AD25" i="6" s="1"/>
  <c r="AD29" i="6"/>
  <c r="AL31" i="6"/>
  <c r="AL34" i="6"/>
  <c r="AL35" i="6" s="1"/>
  <c r="AL26" i="6"/>
  <c r="AL25" i="6" s="1"/>
  <c r="AL29" i="6"/>
  <c r="AT31" i="6"/>
  <c r="AT34" i="6"/>
  <c r="AT35" i="6" s="1"/>
  <c r="AT26" i="6"/>
  <c r="AT25" i="6" s="1"/>
  <c r="AT29" i="6"/>
  <c r="I29" i="6"/>
  <c r="Y29" i="6"/>
  <c r="AO29" i="6"/>
  <c r="E6" i="2" l="1"/>
  <c r="F15" i="2"/>
  <c r="AC25" i="6"/>
  <c r="W11" i="6"/>
  <c r="W6" i="6"/>
  <c r="W7" i="6" s="1"/>
  <c r="K6" i="6"/>
  <c r="K7" i="6" s="1"/>
  <c r="K11" i="6"/>
  <c r="AC13" i="6"/>
  <c r="AC15" i="6"/>
  <c r="M25" i="6"/>
  <c r="R33" i="6"/>
  <c r="R35" i="6" s="1"/>
  <c r="AT7" i="6"/>
  <c r="AL7" i="6"/>
  <c r="AU13" i="6"/>
  <c r="E15" i="6"/>
  <c r="S25" i="6"/>
  <c r="AP35" i="6"/>
  <c r="R27" i="6"/>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R25" i="6"/>
  <c r="AE11" i="6"/>
  <c r="AE6" i="6"/>
  <c r="AE7" i="6" s="1"/>
  <c r="AB25" i="6"/>
  <c r="S11" i="6"/>
  <c r="S6" i="6"/>
  <c r="S7" i="6" s="1"/>
  <c r="AK13" i="6"/>
  <c r="AK15" i="6"/>
  <c r="W9" i="6"/>
  <c r="E9" i="2"/>
  <c r="F21" i="2"/>
  <c r="F25" i="2"/>
  <c r="G25" i="2"/>
  <c r="F35" i="2"/>
  <c r="AL15" i="6"/>
  <c r="AE22" i="6"/>
  <c r="AE21" i="6" s="1"/>
  <c r="AE19" i="6"/>
  <c r="L19" i="6"/>
  <c r="L22" i="6"/>
  <c r="L21" i="6" s="1"/>
  <c r="O13" i="6"/>
  <c r="O15" i="6"/>
  <c r="AA22" i="6"/>
  <c r="AA21" i="6" s="1"/>
  <c r="AA19" i="6"/>
  <c r="G9" i="2"/>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G19" i="2"/>
  <c r="G22" i="2"/>
  <c r="G21" i="2" s="1"/>
  <c r="P35" i="6"/>
  <c r="F19" i="2"/>
  <c r="V15" i="6"/>
  <c r="P7" i="6"/>
  <c r="AI22" i="6"/>
  <c r="AI21" i="6" s="1"/>
  <c r="AI19" i="6"/>
  <c r="AU17" i="6"/>
  <c r="V22" i="6"/>
  <c r="V21" i="6" s="1"/>
  <c r="V19" i="6"/>
  <c r="F13" i="6"/>
  <c r="AH21" i="6"/>
  <c r="AH19" i="6"/>
  <c r="AH22" i="6"/>
  <c r="AH17" i="6"/>
  <c r="X25" i="6"/>
  <c r="AR9" i="6"/>
  <c r="S22" i="6"/>
  <c r="S21" i="6" s="1"/>
  <c r="S19" i="6"/>
  <c r="AM22" i="6"/>
  <c r="AM19" i="6"/>
  <c r="AH25" i="6"/>
  <c r="K17" i="6"/>
  <c r="AN25" i="6"/>
  <c r="G35" i="2"/>
  <c r="E7" i="2"/>
  <c r="AS25" i="6"/>
  <c r="Z25" i="6"/>
  <c r="S35" i="6"/>
  <c r="AM21" i="6"/>
  <c r="O22" i="6"/>
  <c r="O19" i="6"/>
  <c r="AL22" i="6"/>
  <c r="AL21" i="6" s="1"/>
  <c r="AL19" i="6"/>
  <c r="AR19" i="6"/>
  <c r="AR22" i="6"/>
  <c r="AR21" i="6" s="1"/>
  <c r="G35" i="6"/>
  <c r="J17" i="6"/>
  <c r="Z19" i="6"/>
  <c r="Z22" i="6"/>
  <c r="Z21" i="6" s="1"/>
  <c r="P25" i="6"/>
  <c r="H7" i="6"/>
  <c r="E21" i="2"/>
  <c r="W25" i="6"/>
  <c r="AU25" i="6"/>
  <c r="AE25" i="6"/>
  <c r="O25" i="6"/>
  <c r="AN7" i="6"/>
  <c r="L17" i="6"/>
  <c r="Z35" i="6"/>
  <c r="AM17" i="6"/>
  <c r="O21" i="6"/>
  <c r="G6" i="2"/>
  <c r="G7" i="2" s="1"/>
  <c r="G11" i="2"/>
  <c r="AL17" i="6"/>
  <c r="N22" i="6"/>
  <c r="N21" i="6" s="1"/>
  <c r="N19" i="6"/>
  <c r="AB19" i="6"/>
  <c r="AB22" i="6"/>
  <c r="AB21" i="6" s="1"/>
  <c r="AQ22" i="6"/>
  <c r="AQ21" i="6" s="1"/>
  <c r="AQ19" i="6"/>
  <c r="AI17" i="6"/>
  <c r="F6" i="2"/>
  <c r="F7" i="2" s="1"/>
  <c r="F11" i="2"/>
  <c r="AF25" i="6"/>
  <c r="E31" i="2"/>
  <c r="E27" i="2"/>
  <c r="E29" i="2"/>
  <c r="E32" i="2"/>
  <c r="E28" i="2"/>
  <c r="E33" i="2"/>
  <c r="E26" i="2"/>
  <c r="E34" i="2"/>
  <c r="E35" i="2" s="1"/>
  <c r="W35" i="6"/>
  <c r="AU35" i="6"/>
  <c r="AE35" i="6"/>
  <c r="O35" i="6"/>
  <c r="AF7" i="6"/>
  <c r="E25" i="2" l="1"/>
</calcChain>
</file>

<file path=xl/sharedStrings.xml><?xml version="1.0" encoding="utf-8"?>
<sst xmlns="http://schemas.openxmlformats.org/spreadsheetml/2006/main" count="132" uniqueCount="65">
  <si>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</si>
  <si>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</si>
  <si>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</si>
  <si>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</si>
  <si>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</si>
  <si>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</si>
  <si>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</si>
  <si>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</si>
  <si>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</si>
  <si>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</si>
  <si>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</si>
  <si>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</si>
  <si>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</si>
  <si>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</si>
  <si>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</si>
  <si>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</si>
  <si>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</si>
  <si>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</si>
  <si>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</si>
  <si>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</si>
  <si>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</si>
  <si>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</si>
  <si>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</si>
  <si>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</si>
  <si>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</si>
  <si>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</si>
  <si>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</si>
  <si>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</si>
  <si>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</si>
  <si>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</si>
  <si>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</si>
  <si>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</si>
  <si>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</si>
  <si>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</si>
  <si>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</si>
  <si>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</si>
  <si>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</si>
  <si>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</si>
  <si>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</si>
  <si>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</si>
  <si>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</si>
  <si>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</si>
  <si>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</si>
  <si>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</si>
  <si>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</si>
  <si>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</si>
  <si>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</si>
  <si>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</si>
  <si>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</si>
  <si>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</si>
  <si>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</si>
  <si>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</si>
  <si>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</si>
  <si>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</si>
  <si>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</si>
  <si>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</si>
  <si>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</si>
  <si>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</si>
  <si>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</si>
  <si>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</si>
  <si>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</si>
  <si>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</si>
  <si>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</si>
  <si>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Updated for-Feb/07/2019 Nifty closed on a strong bull note at 11062 level .So today on upside first intra resistance is at 11100-05 .Next resistance are 11138-43,11167-72,11202-07,11237-42,11272-77,11335-40 level.On downside first support is at 11024-19 next support are at 10986-81,10957-53,10922-17,10887-82,10850-45,10828-23,10780-75,10730-25,10710-05,10680-75,10636-31,10595-90,10554-49,10505-00,10450-45,10400-95,10344-40,10310-05,10251-46,10191-86,10138-33,10088-83,10033-28,10002-97,9961-56,9905-00,9874-69,984-38,9807-02 level. Market is in bull zone .So today for intraday on upside intra resistance are at 11105 and 11143 level and On downside be alert below 11019 and avoid all longs below 10981 level as selling may intensify below that level . Have a look </t>
  </si>
  <si>
    <t>FIB0NACCI RATIOS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</si>
</sst>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4"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57"/>
  <sheetViews>
    <sheetView showGridLines="0" tabSelected="1" zoomScaleNormal="100" workbookViewId="0">
      <selection activeCell="O26" sqref="O26"/>
    </sheetView>
  </sheetViews>
  <sheetFormatPr defaultColWidth="8.77734375" defaultRowHeight="14.55" customHeight="1" x14ac:dyDescent="0.3"/>
  <cols>
    <col min="1" max="4" width="8.77734375" style="1" customWidth="1"/>
    <col min="5" max="7" width="10.77734375" style="1" customWidth="1"/>
    <col min="8" max="9" width="10.77734375" style="106" customWidth="1"/>
    <col min="10" max="251" width="8.77734375" style="1" customWidth="1"/>
  </cols>
  <sheetData>
    <row r="1" spans="1:9" ht="14.55" customHeight="1" x14ac:dyDescent="0.3">
      <c r="A1" s="135"/>
      <c r="B1" s="136"/>
      <c r="C1" s="136"/>
      <c r="D1" s="136"/>
      <c r="E1" s="2" t="s">
        <v>0</v>
      </c>
      <c r="F1" s="2" t="s">
        <v>1</v>
      </c>
      <c r="G1" s="3">
        <v>43503</v>
      </c>
      <c r="H1" s="3">
        <v>43504</v>
      </c>
      <c r="I1" s="3">
        <v>43507</v>
      </c>
    </row>
    <row r="2" spans="1:9" ht="14.55" customHeight="1" x14ac:dyDescent="0.3">
      <c r="A2" s="4"/>
      <c r="B2" s="5"/>
      <c r="C2" s="5"/>
      <c r="D2" s="6" t="s">
        <v>2</v>
      </c>
      <c r="E2" s="7">
        <v>10987.45</v>
      </c>
      <c r="F2" s="7">
        <v>11118.1</v>
      </c>
      <c r="G2" s="7">
        <v>11118.1</v>
      </c>
      <c r="H2" s="7">
        <v>11041.2</v>
      </c>
      <c r="I2" s="7">
        <v>10930.9</v>
      </c>
    </row>
    <row r="3" spans="1:9" ht="14.55" customHeight="1" x14ac:dyDescent="0.3">
      <c r="A3" s="4"/>
      <c r="B3" s="8"/>
      <c r="C3" s="9"/>
      <c r="D3" s="6" t="s">
        <v>3</v>
      </c>
      <c r="E3" s="10">
        <v>10583.65</v>
      </c>
      <c r="F3" s="10">
        <v>10814.15</v>
      </c>
      <c r="G3" s="10">
        <v>11043.6</v>
      </c>
      <c r="H3" s="10">
        <v>10925.45</v>
      </c>
      <c r="I3" s="10">
        <v>10857.1</v>
      </c>
    </row>
    <row r="4" spans="1:9" ht="14.55" customHeight="1" x14ac:dyDescent="0.3">
      <c r="A4" s="4"/>
      <c r="B4" s="8"/>
      <c r="C4" s="9"/>
      <c r="D4" s="6" t="s">
        <v>4</v>
      </c>
      <c r="E4" s="11">
        <v>10830.95</v>
      </c>
      <c r="F4" s="11">
        <v>10943.6</v>
      </c>
      <c r="G4" s="11">
        <v>11069.4</v>
      </c>
      <c r="H4" s="11">
        <v>10943.6</v>
      </c>
      <c r="I4" s="11">
        <v>10888.8</v>
      </c>
    </row>
    <row r="5" spans="1:9" ht="14.55" customHeight="1" x14ac:dyDescent="0.3">
      <c r="A5" s="133" t="s">
        <v>5</v>
      </c>
      <c r="B5" s="134"/>
      <c r="C5" s="134"/>
      <c r="D5" s="134"/>
      <c r="E5" s="5"/>
      <c r="F5" s="5"/>
      <c r="G5" s="5"/>
      <c r="H5" s="5"/>
      <c r="I5" s="5"/>
    </row>
    <row r="6" spans="1:9" ht="14.55" customHeight="1" x14ac:dyDescent="0.3">
      <c r="A6" s="12"/>
      <c r="B6" s="13"/>
      <c r="C6" s="13"/>
      <c r="D6" s="14" t="s">
        <v>6</v>
      </c>
      <c r="E6" s="15">
        <f t="shared" ref="E6:G6" si="0">E10+E50</f>
        <v>11421.516666666666</v>
      </c>
      <c r="F6" s="15">
        <f t="shared" si="0"/>
        <v>11407.033333333335</v>
      </c>
      <c r="G6" s="15">
        <f t="shared" si="0"/>
        <v>11184.966666666665</v>
      </c>
      <c r="H6" s="15">
        <f t="shared" ref="H6:I6" si="1">H10+H50</f>
        <v>11130.466666666667</v>
      </c>
      <c r="I6" s="15">
        <f t="shared" si="1"/>
        <v>11001.233333333332</v>
      </c>
    </row>
    <row r="7" spans="1:9" ht="14.55" hidden="1" customHeight="1" x14ac:dyDescent="0.3">
      <c r="A7" s="12"/>
      <c r="B7" s="13"/>
      <c r="C7" s="13"/>
      <c r="D7" s="14" t="s">
        <v>7</v>
      </c>
      <c r="E7" s="16">
        <f t="shared" ref="E7:G7" si="2">(E6+E8)/2</f>
        <v>11313</v>
      </c>
      <c r="F7" s="16">
        <f t="shared" si="2"/>
        <v>11334.800000000001</v>
      </c>
      <c r="G7" s="16">
        <f t="shared" si="2"/>
        <v>11168.25</v>
      </c>
      <c r="H7" s="16">
        <f t="shared" ref="H7:I7" si="3">(H6+H8)/2</f>
        <v>11108.150000000001</v>
      </c>
      <c r="I7" s="16">
        <f t="shared" si="3"/>
        <v>10983.649999999998</v>
      </c>
    </row>
    <row r="8" spans="1:9" ht="14.55" customHeight="1" x14ac:dyDescent="0.3">
      <c r="A8" s="12"/>
      <c r="B8" s="13"/>
      <c r="C8" s="13"/>
      <c r="D8" s="14" t="s">
        <v>8</v>
      </c>
      <c r="E8" s="17">
        <f t="shared" ref="E8:G8" si="4">E14+E50</f>
        <v>11204.483333333334</v>
      </c>
      <c r="F8" s="17">
        <f t="shared" si="4"/>
        <v>11262.566666666668</v>
      </c>
      <c r="G8" s="17">
        <f t="shared" si="4"/>
        <v>11151.533333333333</v>
      </c>
      <c r="H8" s="17">
        <f t="shared" ref="H8:I8" si="5">H14+H50</f>
        <v>11085.833333333334</v>
      </c>
      <c r="I8" s="17">
        <f t="shared" si="5"/>
        <v>10966.066666666666</v>
      </c>
    </row>
    <row r="9" spans="1:9" ht="14.55" hidden="1" customHeight="1" x14ac:dyDescent="0.3">
      <c r="A9" s="12"/>
      <c r="B9" s="13"/>
      <c r="C9" s="13"/>
      <c r="D9" s="14" t="s">
        <v>9</v>
      </c>
      <c r="E9" s="16">
        <f t="shared" ref="E9:G9" si="6">(E8+E10)/2</f>
        <v>11111.099999999999</v>
      </c>
      <c r="F9" s="16">
        <f t="shared" si="6"/>
        <v>11182.825000000001</v>
      </c>
      <c r="G9" s="16">
        <f t="shared" si="6"/>
        <v>11131</v>
      </c>
      <c r="H9" s="16">
        <f t="shared" ref="H9:I9" si="7">(H8+H10)/2</f>
        <v>11050.275000000001</v>
      </c>
      <c r="I9" s="16">
        <f t="shared" si="7"/>
        <v>10946.75</v>
      </c>
    </row>
    <row r="10" spans="1:9" ht="14.55" customHeight="1" x14ac:dyDescent="0.3">
      <c r="A10" s="12"/>
      <c r="B10" s="13"/>
      <c r="C10" s="13"/>
      <c r="D10" s="14" t="s">
        <v>10</v>
      </c>
      <c r="E10" s="18">
        <f t="shared" ref="E10:G10" si="8">(2*E14)-E3</f>
        <v>11017.716666666665</v>
      </c>
      <c r="F10" s="18">
        <f t="shared" si="8"/>
        <v>11103.083333333334</v>
      </c>
      <c r="G10" s="18">
        <f t="shared" si="8"/>
        <v>11110.466666666665</v>
      </c>
      <c r="H10" s="18">
        <f t="shared" ref="H10:I10" si="9">(2*H14)-H3</f>
        <v>11014.716666666667</v>
      </c>
      <c r="I10" s="18">
        <f t="shared" si="9"/>
        <v>10927.433333333332</v>
      </c>
    </row>
    <row r="11" spans="1:9" ht="14.55" hidden="1" customHeight="1" x14ac:dyDescent="0.3">
      <c r="A11" s="12"/>
      <c r="B11" s="13"/>
      <c r="C11" s="13"/>
      <c r="D11" s="14" t="s">
        <v>11</v>
      </c>
      <c r="E11" s="16">
        <f t="shared" ref="E11:G11" si="10">(E10+E14)/2</f>
        <v>10909.199999999999</v>
      </c>
      <c r="F11" s="16">
        <f t="shared" si="10"/>
        <v>11030.85</v>
      </c>
      <c r="G11" s="16">
        <f t="shared" si="10"/>
        <v>11093.75</v>
      </c>
      <c r="H11" s="16">
        <f t="shared" ref="H11:I11" si="11">(H10+H14)/2</f>
        <v>10992.400000000001</v>
      </c>
      <c r="I11" s="16">
        <f t="shared" si="11"/>
        <v>10909.849999999999</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G13" si="12">E14+E57/2</f>
        <v>10815.816666666666</v>
      </c>
      <c r="F13" s="20">
        <f t="shared" si="12"/>
        <v>10966.125</v>
      </c>
      <c r="G13" s="20">
        <f t="shared" si="12"/>
        <v>11080.85</v>
      </c>
      <c r="H13" s="20">
        <f t="shared" ref="H13:I13" si="13">H14+H57/2</f>
        <v>10983.325000000001</v>
      </c>
      <c r="I13" s="20">
        <f t="shared" si="13"/>
        <v>10894</v>
      </c>
    </row>
    <row r="14" spans="1:9" ht="14.55" customHeight="1" x14ac:dyDescent="0.3">
      <c r="A14" s="12"/>
      <c r="B14" s="13"/>
      <c r="C14" s="13"/>
      <c r="D14" s="14" t="s">
        <v>13</v>
      </c>
      <c r="E14" s="11">
        <f t="shared" ref="E14:G14" si="14">(E2+E3+E4)/3</f>
        <v>10800.683333333332</v>
      </c>
      <c r="F14" s="11">
        <f t="shared" si="14"/>
        <v>10958.616666666667</v>
      </c>
      <c r="G14" s="11">
        <f t="shared" si="14"/>
        <v>11077.033333333333</v>
      </c>
      <c r="H14" s="11">
        <f t="shared" ref="H14:I14" si="15">(H2+H3+H4)/3</f>
        <v>10970.083333333334</v>
      </c>
      <c r="I14" s="11">
        <f t="shared" si="15"/>
        <v>10892.266666666666</v>
      </c>
    </row>
    <row r="15" spans="1:9" ht="14.55" customHeight="1" x14ac:dyDescent="0.3">
      <c r="A15" s="12"/>
      <c r="B15" s="13"/>
      <c r="C15" s="13"/>
      <c r="D15" s="14" t="s">
        <v>14</v>
      </c>
      <c r="E15" s="21">
        <f t="shared" ref="E15:G15" si="16">E14-E57/2</f>
        <v>10785.55</v>
      </c>
      <c r="F15" s="21">
        <f t="shared" si="16"/>
        <v>10951.108333333334</v>
      </c>
      <c r="G15" s="21">
        <f t="shared" si="16"/>
        <v>11073.216666666665</v>
      </c>
      <c r="H15" s="21">
        <f t="shared" ref="H15:I15" si="17">H14-H57/2</f>
        <v>10956.841666666667</v>
      </c>
      <c r="I15" s="21">
        <f t="shared" si="17"/>
        <v>10890.533333333333</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G17" si="18">(E14+E18)/2</f>
        <v>10707.3</v>
      </c>
      <c r="F17" s="16">
        <f t="shared" si="18"/>
        <v>10878.875</v>
      </c>
      <c r="G17" s="16">
        <f t="shared" si="18"/>
        <v>11056.5</v>
      </c>
      <c r="H17" s="16">
        <f t="shared" ref="H17:I17" si="19">(H14+H18)/2</f>
        <v>10934.525000000001</v>
      </c>
      <c r="I17" s="16">
        <f t="shared" si="19"/>
        <v>10872.95</v>
      </c>
    </row>
    <row r="18" spans="1:9" ht="14.55" customHeight="1" x14ac:dyDescent="0.3">
      <c r="A18" s="12"/>
      <c r="B18" s="13"/>
      <c r="C18" s="13"/>
      <c r="D18" s="14" t="s">
        <v>16</v>
      </c>
      <c r="E18" s="22">
        <f t="shared" ref="E18:G18" si="20">2*E14-E2</f>
        <v>10613.916666666664</v>
      </c>
      <c r="F18" s="22">
        <f t="shared" si="20"/>
        <v>10799.133333333333</v>
      </c>
      <c r="G18" s="22">
        <f t="shared" si="20"/>
        <v>11035.966666666665</v>
      </c>
      <c r="H18" s="22">
        <f t="shared" ref="H18:I18" si="21">2*H14-H2</f>
        <v>10898.966666666667</v>
      </c>
      <c r="I18" s="22">
        <f t="shared" si="21"/>
        <v>10853.633333333333</v>
      </c>
    </row>
    <row r="19" spans="1:9" ht="14.55" hidden="1" customHeight="1" x14ac:dyDescent="0.3">
      <c r="A19" s="12"/>
      <c r="B19" s="13"/>
      <c r="C19" s="13"/>
      <c r="D19" s="14" t="s">
        <v>17</v>
      </c>
      <c r="E19" s="16">
        <f t="shared" ref="E19:G19" si="22">(E18+E20)/2</f>
        <v>10505.399999999998</v>
      </c>
      <c r="F19" s="16">
        <f t="shared" si="22"/>
        <v>10726.9</v>
      </c>
      <c r="G19" s="16">
        <f t="shared" si="22"/>
        <v>11019.25</v>
      </c>
      <c r="H19" s="16">
        <f t="shared" ref="H19:I19" si="23">(H18+H20)/2</f>
        <v>10876.650000000001</v>
      </c>
      <c r="I19" s="16">
        <f t="shared" si="23"/>
        <v>10836.05</v>
      </c>
    </row>
    <row r="20" spans="1:9" ht="14.55" customHeight="1" x14ac:dyDescent="0.3">
      <c r="A20" s="12"/>
      <c r="B20" s="13"/>
      <c r="C20" s="13"/>
      <c r="D20" s="14" t="s">
        <v>18</v>
      </c>
      <c r="E20" s="23">
        <f t="shared" ref="E20:G20" si="24">E14-E50</f>
        <v>10396.883333333331</v>
      </c>
      <c r="F20" s="23">
        <f t="shared" si="24"/>
        <v>10654.666666666666</v>
      </c>
      <c r="G20" s="23">
        <f t="shared" si="24"/>
        <v>11002.533333333333</v>
      </c>
      <c r="H20" s="23">
        <f t="shared" ref="H20:I20" si="25">H14-H50</f>
        <v>10854.333333333334</v>
      </c>
      <c r="I20" s="23">
        <f t="shared" si="25"/>
        <v>10818.466666666667</v>
      </c>
    </row>
    <row r="21" spans="1:9" ht="14.55" hidden="1" customHeight="1" x14ac:dyDescent="0.3">
      <c r="A21" s="12"/>
      <c r="B21" s="13"/>
      <c r="C21" s="13"/>
      <c r="D21" s="14" t="s">
        <v>19</v>
      </c>
      <c r="E21" s="16">
        <f t="shared" ref="E21:G21" si="26">(E20+E22)/2</f>
        <v>10303.499999999996</v>
      </c>
      <c r="F21" s="16">
        <f t="shared" si="26"/>
        <v>10574.924999999999</v>
      </c>
      <c r="G21" s="16">
        <f t="shared" si="26"/>
        <v>10982</v>
      </c>
      <c r="H21" s="16">
        <f t="shared" ref="H21:I21" si="27">(H20+H22)/2</f>
        <v>10818.775000000001</v>
      </c>
      <c r="I21" s="16">
        <f t="shared" si="27"/>
        <v>10799.150000000001</v>
      </c>
    </row>
    <row r="22" spans="1:9" ht="14.55" customHeight="1" x14ac:dyDescent="0.3">
      <c r="A22" s="12"/>
      <c r="B22" s="13"/>
      <c r="C22" s="13"/>
      <c r="D22" s="14" t="s">
        <v>20</v>
      </c>
      <c r="E22" s="24">
        <f t="shared" ref="E22:G22" si="28">E18-E50</f>
        <v>10210.116666666663</v>
      </c>
      <c r="F22" s="24">
        <f t="shared" si="28"/>
        <v>10495.183333333332</v>
      </c>
      <c r="G22" s="24">
        <f t="shared" si="28"/>
        <v>10961.466666666665</v>
      </c>
      <c r="H22" s="24">
        <f t="shared" ref="H22:I22" si="29">H18-H50</f>
        <v>10783.216666666667</v>
      </c>
      <c r="I22" s="24">
        <f t="shared" si="29"/>
        <v>10779.833333333334</v>
      </c>
    </row>
    <row r="23" spans="1:9" ht="14.55" customHeight="1" x14ac:dyDescent="0.3">
      <c r="A23" s="133" t="s">
        <v>21</v>
      </c>
      <c r="B23" s="134"/>
      <c r="C23" s="134"/>
      <c r="D23" s="134"/>
      <c r="E23" s="25"/>
      <c r="F23" s="25"/>
      <c r="G23" s="25"/>
      <c r="H23" s="25"/>
      <c r="I23" s="25"/>
    </row>
    <row r="24" spans="1:9" ht="14.55" customHeight="1" x14ac:dyDescent="0.3">
      <c r="A24" s="12"/>
      <c r="B24" s="13"/>
      <c r="C24" s="13"/>
      <c r="D24" s="14" t="s">
        <v>22</v>
      </c>
      <c r="E24" s="17">
        <f t="shared" ref="E24:G24" si="30">(E2/E3)*E4</f>
        <v>11244.185283668678</v>
      </c>
      <c r="F24" s="17">
        <f t="shared" si="30"/>
        <v>11251.188411479407</v>
      </c>
      <c r="G24" s="17">
        <f t="shared" si="30"/>
        <v>11144.074046506574</v>
      </c>
      <c r="H24" s="17">
        <f t="shared" ref="H24:I24" si="31">(H2/H3)*H4</f>
        <v>11059.542290706562</v>
      </c>
      <c r="I24" s="17">
        <f t="shared" si="31"/>
        <v>10962.815477429514</v>
      </c>
    </row>
    <row r="25" spans="1:9" ht="14.55" hidden="1" customHeight="1" x14ac:dyDescent="0.3">
      <c r="A25" s="12"/>
      <c r="B25" s="13"/>
      <c r="C25" s="13"/>
      <c r="D25" s="14" t="s">
        <v>23</v>
      </c>
      <c r="E25" s="16">
        <f t="shared" ref="E25:G25" si="32">E26+1.168*(E26-E27)</f>
        <v>11182.74056</v>
      </c>
      <c r="F25" s="16">
        <f t="shared" si="32"/>
        <v>11208.401240000001</v>
      </c>
      <c r="G25" s="16">
        <f t="shared" si="32"/>
        <v>11134.304400000001</v>
      </c>
      <c r="H25" s="16">
        <f t="shared" ref="H25:I25" si="33">H26+1.168*(H26-H27)</f>
        <v>11044.441400000002</v>
      </c>
      <c r="I25" s="16">
        <f t="shared" si="33"/>
        <v>10953.09456</v>
      </c>
    </row>
    <row r="26" spans="1:9" ht="14.55" customHeight="1" x14ac:dyDescent="0.3">
      <c r="A26" s="12"/>
      <c r="B26" s="13"/>
      <c r="C26" s="13"/>
      <c r="D26" s="14" t="s">
        <v>24</v>
      </c>
      <c r="E26" s="18">
        <f t="shared" ref="E26:G26" si="34">E4+E51/2</f>
        <v>11053.04</v>
      </c>
      <c r="F26" s="18">
        <f t="shared" si="34"/>
        <v>11110.772500000001</v>
      </c>
      <c r="G26" s="18">
        <f t="shared" si="34"/>
        <v>11110.375</v>
      </c>
      <c r="H26" s="18">
        <f t="shared" ref="H26:I26" si="35">H4+H51/2</f>
        <v>11007.262500000001</v>
      </c>
      <c r="I26" s="18">
        <f t="shared" si="35"/>
        <v>10929.39</v>
      </c>
    </row>
    <row r="27" spans="1:9" ht="14.55" customHeight="1" x14ac:dyDescent="0.3">
      <c r="A27" s="12"/>
      <c r="B27" s="13"/>
      <c r="C27" s="13"/>
      <c r="D27" s="14" t="s">
        <v>25</v>
      </c>
      <c r="E27" s="7">
        <f t="shared" ref="E27:G27" si="36">E4+E51/4</f>
        <v>10941.995000000001</v>
      </c>
      <c r="F27" s="7">
        <f t="shared" si="36"/>
        <v>11027.186250000001</v>
      </c>
      <c r="G27" s="7">
        <f t="shared" si="36"/>
        <v>11089.887499999999</v>
      </c>
      <c r="H27" s="7">
        <f t="shared" ref="H27:I27" si="37">H4+H51/4</f>
        <v>10975.43125</v>
      </c>
      <c r="I27" s="7">
        <f t="shared" si="37"/>
        <v>10909.094999999999</v>
      </c>
    </row>
    <row r="28" spans="1:9" ht="14.55" hidden="1" customHeight="1" x14ac:dyDescent="0.3">
      <c r="A28" s="12"/>
      <c r="B28" s="13"/>
      <c r="C28" s="13"/>
      <c r="D28" s="14" t="s">
        <v>26</v>
      </c>
      <c r="E28" s="16">
        <f t="shared" ref="E28:G28" si="38">E4+E51/6</f>
        <v>10904.980000000001</v>
      </c>
      <c r="F28" s="16">
        <f t="shared" si="38"/>
        <v>10999.324166666667</v>
      </c>
      <c r="G28" s="16">
        <f t="shared" si="38"/>
        <v>11083.058333333332</v>
      </c>
      <c r="H28" s="16">
        <f t="shared" ref="H28:I28" si="39">H4+H51/6</f>
        <v>10964.820833333333</v>
      </c>
      <c r="I28" s="16">
        <f t="shared" si="39"/>
        <v>10902.33</v>
      </c>
    </row>
    <row r="29" spans="1:9" ht="14.55" hidden="1" customHeight="1" x14ac:dyDescent="0.3">
      <c r="A29" s="12"/>
      <c r="B29" s="13"/>
      <c r="C29" s="13"/>
      <c r="D29" s="14" t="s">
        <v>27</v>
      </c>
      <c r="E29" s="16">
        <f t="shared" ref="E29:G29" si="40">E4+E51/12</f>
        <v>10867.965</v>
      </c>
      <c r="F29" s="16">
        <f t="shared" si="40"/>
        <v>10971.462083333334</v>
      </c>
      <c r="G29" s="16">
        <f t="shared" si="40"/>
        <v>11076.229166666666</v>
      </c>
      <c r="H29" s="16">
        <f t="shared" ref="H29:I29" si="41">H4+H51/12</f>
        <v>10954.210416666667</v>
      </c>
      <c r="I29" s="16">
        <f t="shared" si="41"/>
        <v>10895.564999999999</v>
      </c>
    </row>
    <row r="30" spans="1:9" ht="14.55" customHeight="1" x14ac:dyDescent="0.3">
      <c r="A30" s="12"/>
      <c r="B30" s="13"/>
      <c r="C30" s="13"/>
      <c r="D30" s="14" t="s">
        <v>4</v>
      </c>
      <c r="E30" s="11">
        <f t="shared" ref="E30:G30" si="42">E4</f>
        <v>10830.95</v>
      </c>
      <c r="F30" s="11">
        <f t="shared" si="42"/>
        <v>10943.6</v>
      </c>
      <c r="G30" s="11">
        <f t="shared" si="42"/>
        <v>11069.4</v>
      </c>
      <c r="H30" s="11">
        <f t="shared" ref="H30:I30" si="43">H4</f>
        <v>10943.6</v>
      </c>
      <c r="I30" s="11">
        <f t="shared" si="43"/>
        <v>10888.8</v>
      </c>
    </row>
    <row r="31" spans="1:9" ht="14.55" hidden="1" customHeight="1" x14ac:dyDescent="0.3">
      <c r="A31" s="12"/>
      <c r="B31" s="13"/>
      <c r="C31" s="13"/>
      <c r="D31" s="14" t="s">
        <v>28</v>
      </c>
      <c r="E31" s="16">
        <f t="shared" ref="E31:G31" si="44">E4-E51/12</f>
        <v>10793.935000000001</v>
      </c>
      <c r="F31" s="16">
        <f t="shared" si="44"/>
        <v>10915.737916666667</v>
      </c>
      <c r="G31" s="16">
        <f t="shared" si="44"/>
        <v>11062.570833333333</v>
      </c>
      <c r="H31" s="16">
        <f t="shared" ref="H31:I31" si="45">H4-H51/12</f>
        <v>10932.989583333334</v>
      </c>
      <c r="I31" s="16">
        <f t="shared" si="45"/>
        <v>10882.035</v>
      </c>
    </row>
    <row r="32" spans="1:9" ht="14.55" hidden="1" customHeight="1" x14ac:dyDescent="0.3">
      <c r="A32" s="12"/>
      <c r="B32" s="13"/>
      <c r="C32" s="13"/>
      <c r="D32" s="14" t="s">
        <v>29</v>
      </c>
      <c r="E32" s="16">
        <f t="shared" ref="E32:G32" si="46">E4-E51/6</f>
        <v>10756.92</v>
      </c>
      <c r="F32" s="16">
        <f t="shared" si="46"/>
        <v>10887.875833333334</v>
      </c>
      <c r="G32" s="16">
        <f t="shared" si="46"/>
        <v>11055.741666666667</v>
      </c>
      <c r="H32" s="16">
        <f t="shared" ref="H32:I32" si="47">H4-H51/6</f>
        <v>10922.379166666668</v>
      </c>
      <c r="I32" s="16">
        <f t="shared" si="47"/>
        <v>10875.269999999999</v>
      </c>
    </row>
    <row r="33" spans="1:10" ht="14.55" customHeight="1" x14ac:dyDescent="0.3">
      <c r="A33" s="12"/>
      <c r="B33" s="13"/>
      <c r="C33" s="13"/>
      <c r="D33" s="14" t="s">
        <v>30</v>
      </c>
      <c r="E33" s="10">
        <f t="shared" ref="E33:G33" si="48">E4-E51/4</f>
        <v>10719.905000000001</v>
      </c>
      <c r="F33" s="10">
        <f t="shared" si="48"/>
        <v>10860.01375</v>
      </c>
      <c r="G33" s="10">
        <f t="shared" si="48"/>
        <v>11048.9125</v>
      </c>
      <c r="H33" s="10">
        <f t="shared" ref="H33:I33" si="49">H4-H51/4</f>
        <v>10911.768750000001</v>
      </c>
      <c r="I33" s="10">
        <f t="shared" si="49"/>
        <v>10868.504999999999</v>
      </c>
    </row>
    <row r="34" spans="1:10" ht="14.55" customHeight="1" x14ac:dyDescent="0.3">
      <c r="A34" s="12"/>
      <c r="B34" s="13"/>
      <c r="C34" s="13"/>
      <c r="D34" s="14" t="s">
        <v>31</v>
      </c>
      <c r="E34" s="22">
        <f t="shared" ref="E34:G34" si="50">E4-E51/2</f>
        <v>10608.86</v>
      </c>
      <c r="F34" s="22">
        <f t="shared" si="50"/>
        <v>10776.4275</v>
      </c>
      <c r="G34" s="22">
        <f t="shared" si="50"/>
        <v>11028.424999999999</v>
      </c>
      <c r="H34" s="22">
        <f t="shared" ref="H34:I34" si="51">H4-H51/2</f>
        <v>10879.9375</v>
      </c>
      <c r="I34" s="22">
        <f t="shared" si="51"/>
        <v>10848.21</v>
      </c>
    </row>
    <row r="35" spans="1:10" ht="14.55" hidden="1" customHeight="1" x14ac:dyDescent="0.3">
      <c r="A35" s="12"/>
      <c r="B35" s="13"/>
      <c r="C35" s="13"/>
      <c r="D35" s="14" t="s">
        <v>32</v>
      </c>
      <c r="E35" s="16">
        <f t="shared" ref="E35:G35" si="52">E34-1.168*(E33-E34)</f>
        <v>10479.159440000001</v>
      </c>
      <c r="F35" s="16">
        <f t="shared" si="52"/>
        <v>10678.79876</v>
      </c>
      <c r="G35" s="16">
        <f t="shared" si="52"/>
        <v>11004.495599999998</v>
      </c>
      <c r="H35" s="16">
        <f t="shared" ref="H35:I35" si="53">H34-1.168*(H33-H34)</f>
        <v>10842.758599999999</v>
      </c>
      <c r="I35" s="16">
        <f t="shared" si="53"/>
        <v>10824.505439999999</v>
      </c>
    </row>
    <row r="36" spans="1:10" ht="14.55" customHeight="1" x14ac:dyDescent="0.3">
      <c r="A36" s="12"/>
      <c r="B36" s="13"/>
      <c r="C36" s="13"/>
      <c r="D36" s="14" t="s">
        <v>33</v>
      </c>
      <c r="E36" s="23">
        <f t="shared" ref="E36:G36" si="54">E4-(E24-E4)</f>
        <v>10417.714716331324</v>
      </c>
      <c r="F36" s="23">
        <f t="shared" si="54"/>
        <v>10636.011588520594</v>
      </c>
      <c r="G36" s="23">
        <f t="shared" si="54"/>
        <v>10994.725953493426</v>
      </c>
      <c r="H36" s="23">
        <f t="shared" ref="H36:I36" si="55">H4-(H24-H4)</f>
        <v>10827.657709293439</v>
      </c>
      <c r="I36" s="23">
        <f t="shared" si="55"/>
        <v>10814.784522570484</v>
      </c>
    </row>
    <row r="37" spans="1:10" ht="14.55" customHeight="1" x14ac:dyDescent="0.3">
      <c r="A37" s="133" t="s">
        <v>34</v>
      </c>
      <c r="B37" s="134"/>
      <c r="C37" s="134"/>
      <c r="D37" s="134"/>
      <c r="E37" s="26" t="s">
        <v>35</v>
      </c>
      <c r="F37" s="9"/>
      <c r="G37" s="27"/>
      <c r="H37" s="27"/>
      <c r="I37" s="27"/>
    </row>
    <row r="38" spans="1:10" ht="14.55" customHeight="1" x14ac:dyDescent="0.3">
      <c r="A38" s="30"/>
      <c r="B38" s="19"/>
      <c r="C38" s="19"/>
      <c r="D38" s="14" t="s">
        <v>36</v>
      </c>
      <c r="E38" s="15"/>
      <c r="F38" s="15"/>
      <c r="G38" s="15"/>
      <c r="H38" s="15"/>
      <c r="I38" s="15">
        <v>11062.246000000001</v>
      </c>
    </row>
    <row r="39" spans="1:10" ht="14.55" customHeight="1" x14ac:dyDescent="0.3">
      <c r="A39" s="30"/>
      <c r="B39" s="19"/>
      <c r="C39" s="19"/>
      <c r="D39" s="14" t="s">
        <v>37</v>
      </c>
      <c r="E39" s="17"/>
      <c r="F39" s="17"/>
      <c r="G39" s="17"/>
      <c r="H39" s="17"/>
      <c r="I39" s="17">
        <v>11018.398000000001</v>
      </c>
    </row>
    <row r="40" spans="1:10" ht="14.55" customHeight="1" x14ac:dyDescent="0.3">
      <c r="A40" s="12"/>
      <c r="B40" s="19"/>
      <c r="C40" s="13"/>
      <c r="D40" s="14" t="s">
        <v>38</v>
      </c>
      <c r="E40" s="18"/>
      <c r="F40" s="18"/>
      <c r="G40" s="18"/>
      <c r="H40" s="129">
        <v>10956.802</v>
      </c>
      <c r="I40" s="129">
        <v>10956.802</v>
      </c>
    </row>
    <row r="41" spans="1:10" ht="14.55" customHeight="1" x14ac:dyDescent="0.3">
      <c r="A41" s="12"/>
      <c r="B41" s="13"/>
      <c r="C41" s="13"/>
      <c r="D41" s="14" t="s">
        <v>39</v>
      </c>
      <c r="E41" s="7"/>
      <c r="F41" s="7"/>
      <c r="G41" s="7"/>
      <c r="H41" s="7">
        <v>10939.924999999999</v>
      </c>
      <c r="I41" s="7">
        <v>10939.924999999999</v>
      </c>
    </row>
    <row r="42" spans="1:10" ht="14.55" customHeight="1" x14ac:dyDescent="0.3">
      <c r="A42" s="12"/>
      <c r="B42" s="13"/>
      <c r="C42" s="13"/>
      <c r="D42" s="14" t="s">
        <v>39</v>
      </c>
      <c r="E42" s="20"/>
      <c r="F42" s="20"/>
      <c r="G42" s="20">
        <v>11213</v>
      </c>
      <c r="H42" s="20">
        <v>10920.3783</v>
      </c>
      <c r="I42" s="20">
        <v>10920.3783</v>
      </c>
      <c r="J42" s="106"/>
    </row>
    <row r="43" spans="1:10" ht="14.55" customHeight="1" x14ac:dyDescent="0.3">
      <c r="A43" s="12"/>
      <c r="B43" s="13"/>
      <c r="C43" s="13"/>
      <c r="D43" s="14" t="s">
        <v>4</v>
      </c>
      <c r="E43" s="11">
        <f t="shared" ref="E43:G43" si="56">E4</f>
        <v>10830.95</v>
      </c>
      <c r="F43" s="11">
        <f t="shared" si="56"/>
        <v>10943.6</v>
      </c>
      <c r="G43" s="11">
        <f t="shared" si="56"/>
        <v>11069.4</v>
      </c>
      <c r="H43" s="11">
        <f t="shared" ref="H43:I43" si="57">H4</f>
        <v>10943.6</v>
      </c>
      <c r="I43" s="11">
        <f t="shared" si="57"/>
        <v>10888.8</v>
      </c>
    </row>
    <row r="44" spans="1:10" ht="14.55" customHeight="1" x14ac:dyDescent="0.3">
      <c r="A44" s="12"/>
      <c r="B44" s="13"/>
      <c r="C44" s="13"/>
      <c r="D44" s="14" t="s">
        <v>40</v>
      </c>
      <c r="E44" s="21"/>
      <c r="F44" s="21"/>
      <c r="G44" s="21">
        <v>11046.202600000001</v>
      </c>
      <c r="H44" s="21">
        <v>10920.4401</v>
      </c>
      <c r="I44" s="21">
        <v>10920.4401</v>
      </c>
    </row>
    <row r="45" spans="1:10" ht="14.55" customHeight="1" x14ac:dyDescent="0.3">
      <c r="A45" s="12"/>
      <c r="B45" s="13"/>
      <c r="C45" s="13"/>
      <c r="D45" s="14" t="s">
        <v>41</v>
      </c>
      <c r="E45" s="10"/>
      <c r="F45" s="10"/>
      <c r="G45" s="10">
        <v>11001.7237</v>
      </c>
      <c r="H45" s="10">
        <v>10906.749114999999</v>
      </c>
      <c r="I45" s="10">
        <v>10906.749114999999</v>
      </c>
    </row>
    <row r="46" spans="1:10" ht="14.55" customHeight="1" x14ac:dyDescent="0.3">
      <c r="A46" s="12"/>
      <c r="B46" s="13"/>
      <c r="C46" s="13"/>
      <c r="D46" s="14" t="s">
        <v>42</v>
      </c>
      <c r="E46" s="22"/>
      <c r="F46" s="22"/>
      <c r="G46" s="22">
        <v>10991.969800000001</v>
      </c>
      <c r="H46" s="22">
        <v>10857.199999999999</v>
      </c>
      <c r="I46" s="22">
        <v>10857.199999999999</v>
      </c>
    </row>
    <row r="47" spans="1:10" ht="14.55" customHeight="1" x14ac:dyDescent="0.3">
      <c r="A47" s="12"/>
      <c r="B47" s="13"/>
      <c r="C47" s="13"/>
      <c r="D47" s="14" t="s">
        <v>43</v>
      </c>
      <c r="E47" s="23"/>
      <c r="F47" s="23"/>
      <c r="G47" s="23">
        <v>10913.9401</v>
      </c>
      <c r="H47" s="23">
        <v>10818.130199999998</v>
      </c>
      <c r="I47" s="23">
        <v>10818.130199999998</v>
      </c>
    </row>
    <row r="48" spans="1:10" ht="14.55" customHeight="1" x14ac:dyDescent="0.3">
      <c r="A48" s="12"/>
      <c r="B48" s="13"/>
      <c r="C48" s="13"/>
      <c r="D48" s="14" t="s">
        <v>44</v>
      </c>
      <c r="E48" s="24"/>
      <c r="F48" s="24"/>
      <c r="G48" s="24"/>
      <c r="H48" s="24"/>
      <c r="I48" s="24"/>
    </row>
    <row r="49" spans="1:9" ht="14.55" customHeight="1" x14ac:dyDescent="0.3">
      <c r="A49" s="133" t="s">
        <v>45</v>
      </c>
      <c r="B49" s="134"/>
      <c r="C49" s="134"/>
      <c r="D49" s="134"/>
      <c r="E49" s="25"/>
      <c r="F49" s="25"/>
      <c r="G49" s="25"/>
      <c r="H49" s="25"/>
      <c r="I49" s="25"/>
    </row>
    <row r="50" spans="1:9" ht="14.55" customHeight="1" x14ac:dyDescent="0.3">
      <c r="A50" s="12"/>
      <c r="B50" s="13"/>
      <c r="C50" s="13"/>
      <c r="D50" s="14" t="s">
        <v>46</v>
      </c>
      <c r="E50" s="16">
        <f t="shared" ref="E50:G50" si="58">ABS(E2-E3)</f>
        <v>403.80000000000109</v>
      </c>
      <c r="F50" s="16">
        <f t="shared" si="58"/>
        <v>303.95000000000073</v>
      </c>
      <c r="G50" s="16">
        <f t="shared" si="58"/>
        <v>74.5</v>
      </c>
      <c r="H50" s="16">
        <f t="shared" ref="H50:I50" si="59">ABS(H2-H3)</f>
        <v>115.75</v>
      </c>
      <c r="I50" s="16">
        <f t="shared" si="59"/>
        <v>73.799999999999272</v>
      </c>
    </row>
    <row r="51" spans="1:9" ht="14.55" customHeight="1" x14ac:dyDescent="0.3">
      <c r="A51" s="12"/>
      <c r="B51" s="13"/>
      <c r="C51" s="13"/>
      <c r="D51" s="14" t="s">
        <v>47</v>
      </c>
      <c r="E51" s="16">
        <f t="shared" ref="E51:G51" si="60">E50*1.1</f>
        <v>444.18000000000126</v>
      </c>
      <c r="F51" s="16">
        <f t="shared" si="60"/>
        <v>334.34500000000082</v>
      </c>
      <c r="G51" s="16">
        <f t="shared" si="60"/>
        <v>81.95</v>
      </c>
      <c r="H51" s="16">
        <f t="shared" ref="H51:I51" si="61">H50*1.1</f>
        <v>127.32500000000002</v>
      </c>
      <c r="I51" s="16">
        <f t="shared" si="61"/>
        <v>81.179999999999211</v>
      </c>
    </row>
    <row r="52" spans="1:9" ht="14.55" customHeight="1" x14ac:dyDescent="0.3">
      <c r="A52" s="12"/>
      <c r="B52" s="13"/>
      <c r="C52" s="13"/>
      <c r="D52" s="14" t="s">
        <v>48</v>
      </c>
      <c r="E52" s="16">
        <f t="shared" ref="E52:G52" si="62">(E2+E3)</f>
        <v>21571.1</v>
      </c>
      <c r="F52" s="16">
        <f t="shared" si="62"/>
        <v>21932.25</v>
      </c>
      <c r="G52" s="16">
        <f t="shared" si="62"/>
        <v>22161.7</v>
      </c>
      <c r="H52" s="16">
        <f t="shared" ref="H52:I52" si="63">(H2+H3)</f>
        <v>21966.65</v>
      </c>
      <c r="I52" s="16">
        <f t="shared" si="63"/>
        <v>21788</v>
      </c>
    </row>
    <row r="53" spans="1:9" ht="14.55" customHeight="1" x14ac:dyDescent="0.3">
      <c r="A53" s="12"/>
      <c r="B53" s="13"/>
      <c r="C53" s="13"/>
      <c r="D53" s="14" t="s">
        <v>49</v>
      </c>
      <c r="E53" s="16">
        <f t="shared" ref="E53:G53" si="64">(E2+E3)/2</f>
        <v>10785.55</v>
      </c>
      <c r="F53" s="16">
        <f t="shared" si="64"/>
        <v>10966.125</v>
      </c>
      <c r="G53" s="16">
        <f t="shared" si="64"/>
        <v>11080.85</v>
      </c>
      <c r="H53" s="16">
        <f t="shared" ref="H53:I53" si="65">(H2+H3)/2</f>
        <v>10983.325000000001</v>
      </c>
      <c r="I53" s="16">
        <f t="shared" si="65"/>
        <v>10894</v>
      </c>
    </row>
    <row r="54" spans="1:9" ht="14.55" customHeight="1" x14ac:dyDescent="0.3">
      <c r="A54" s="12"/>
      <c r="B54" s="13"/>
      <c r="C54" s="13"/>
      <c r="D54" s="14" t="s">
        <v>12</v>
      </c>
      <c r="E54" s="16">
        <f t="shared" ref="E54:G54" si="66">E55-E56+E55</f>
        <v>10815.816666666666</v>
      </c>
      <c r="F54" s="16">
        <f t="shared" si="66"/>
        <v>10951.108333333334</v>
      </c>
      <c r="G54" s="16">
        <f t="shared" si="66"/>
        <v>11073.216666666665</v>
      </c>
      <c r="H54" s="16">
        <f t="shared" ref="H54:I54" si="67">H55-H56+H55</f>
        <v>10956.841666666667</v>
      </c>
      <c r="I54" s="16">
        <f t="shared" si="67"/>
        <v>10890.533333333333</v>
      </c>
    </row>
    <row r="55" spans="1:9" ht="14.55" customHeight="1" x14ac:dyDescent="0.3">
      <c r="A55" s="12"/>
      <c r="B55" s="13"/>
      <c r="C55" s="13"/>
      <c r="D55" s="14" t="s">
        <v>50</v>
      </c>
      <c r="E55" s="16">
        <f t="shared" ref="E55:G55" si="68">(E2+E3+E4)/3</f>
        <v>10800.683333333332</v>
      </c>
      <c r="F55" s="16">
        <f t="shared" si="68"/>
        <v>10958.616666666667</v>
      </c>
      <c r="G55" s="16">
        <f t="shared" si="68"/>
        <v>11077.033333333333</v>
      </c>
      <c r="H55" s="16">
        <f t="shared" ref="H55:I55" si="69">(H2+H3+H4)/3</f>
        <v>10970.083333333334</v>
      </c>
      <c r="I55" s="16">
        <f t="shared" si="69"/>
        <v>10892.266666666666</v>
      </c>
    </row>
    <row r="56" spans="1:9" ht="14.55" customHeight="1" x14ac:dyDescent="0.3">
      <c r="A56" s="12"/>
      <c r="B56" s="13"/>
      <c r="C56" s="13"/>
      <c r="D56" s="14" t="s">
        <v>14</v>
      </c>
      <c r="E56" s="16">
        <f t="shared" ref="E56:G56" si="70">E53</f>
        <v>10785.55</v>
      </c>
      <c r="F56" s="16">
        <f t="shared" si="70"/>
        <v>10966.125</v>
      </c>
      <c r="G56" s="16">
        <f t="shared" si="70"/>
        <v>11080.85</v>
      </c>
      <c r="H56" s="16">
        <f t="shared" ref="H56:I56" si="71">H53</f>
        <v>10983.325000000001</v>
      </c>
      <c r="I56" s="16">
        <f t="shared" si="71"/>
        <v>10894</v>
      </c>
    </row>
    <row r="57" spans="1:9" ht="14.55" customHeight="1" x14ac:dyDescent="0.3">
      <c r="A57" s="12"/>
      <c r="B57" s="13"/>
      <c r="C57" s="13"/>
      <c r="D57" s="14" t="s">
        <v>51</v>
      </c>
      <c r="E57" s="31">
        <f>(E54-E56)</f>
        <v>30.266666666666424</v>
      </c>
      <c r="F57" s="31">
        <f t="shared" ref="F57:H57" si="72">ABS(F54-F56)</f>
        <v>15.016666666666424</v>
      </c>
      <c r="G57" s="31">
        <f t="shared" si="72"/>
        <v>7.6333333333350311</v>
      </c>
      <c r="H57" s="31">
        <f t="shared" si="72"/>
        <v>26.483333333333576</v>
      </c>
      <c r="I57" s="31">
        <f t="shared" ref="I57" si="73">ABS(I54-I56)</f>
        <v>3.4666666666671517</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21" sqref="H21"/>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64</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11022.75</v>
      </c>
      <c r="G6" s="114"/>
      <c r="H6" s="36">
        <v>11118.1</v>
      </c>
      <c r="I6" s="127"/>
      <c r="J6" s="37">
        <v>10857.1</v>
      </c>
      <c r="K6" s="128"/>
      <c r="L6" s="38">
        <v>10865.45</v>
      </c>
      <c r="M6" s="114"/>
      <c r="N6" s="36">
        <v>10583.65</v>
      </c>
      <c r="O6" s="127"/>
      <c r="P6" s="37">
        <v>10583.65</v>
      </c>
      <c r="Q6" s="128"/>
      <c r="R6" s="38">
        <v>10814.55</v>
      </c>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10952.55</v>
      </c>
      <c r="E9" s="128"/>
      <c r="F9" s="38">
        <v>10857.1</v>
      </c>
      <c r="G9" s="114"/>
      <c r="H9" s="36">
        <v>10857.1</v>
      </c>
      <c r="I9" s="127"/>
      <c r="J9" s="37">
        <v>10903.55</v>
      </c>
      <c r="K9" s="128"/>
      <c r="L9" s="38">
        <v>10920.5</v>
      </c>
      <c r="M9" s="114"/>
      <c r="N9" s="36">
        <v>10710.2</v>
      </c>
      <c r="O9" s="127"/>
      <c r="P9" s="37">
        <v>10987.45</v>
      </c>
      <c r="Q9" s="128"/>
      <c r="R9" s="38">
        <v>11072.6</v>
      </c>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11022.75</v>
      </c>
      <c r="E12" s="128" t="s">
        <v>58</v>
      </c>
      <c r="F12" s="38"/>
      <c r="G12" s="114"/>
      <c r="H12" s="36"/>
      <c r="I12" s="127"/>
      <c r="J12" s="37">
        <v>10865.45</v>
      </c>
      <c r="K12" s="128"/>
      <c r="L12" s="38">
        <v>10872.55</v>
      </c>
      <c r="M12" s="114"/>
      <c r="N12" s="36">
        <v>10613.15</v>
      </c>
      <c r="O12" s="127"/>
      <c r="P12" s="37">
        <v>10814.55</v>
      </c>
      <c r="Q12" s="128"/>
      <c r="R12" s="38">
        <v>10814.55</v>
      </c>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10991.6198</v>
      </c>
      <c r="E16" s="40"/>
      <c r="F16" s="40">
        <f>VALUE(23.6/100*(F6-F9)+F9)</f>
        <v>10896.1934</v>
      </c>
      <c r="G16" s="40"/>
      <c r="H16" s="40">
        <f>VALUE(23.6/100*(H6-H9)+H9)</f>
        <v>10918.696</v>
      </c>
      <c r="I16" s="41"/>
      <c r="J16" s="40">
        <f>VALUE(23.6/100*(J6-J9)+J9)</f>
        <v>10892.587799999999</v>
      </c>
      <c r="K16" s="40"/>
      <c r="L16" s="40">
        <f>VALUE(23.6/100*(L6-L9)+L9)</f>
        <v>10907.5082</v>
      </c>
      <c r="M16" s="40"/>
      <c r="N16" s="40">
        <f>VALUE(23.6/100*(N6-N9)+N9)</f>
        <v>10680.334200000001</v>
      </c>
      <c r="O16" s="41"/>
      <c r="P16" s="40">
        <f>VALUE(23.6/100*(P6-P9)+P9)</f>
        <v>10892.153200000001</v>
      </c>
      <c r="Q16" s="40"/>
      <c r="R16" s="40">
        <f>VALUE(23.6/100*(R6-R9)+R9)</f>
        <v>11011.700199999999</v>
      </c>
    </row>
    <row r="17" spans="1:18" ht="14.55" customHeight="1" x14ac:dyDescent="0.3">
      <c r="A17" s="42">
        <v>0.38200000000000001</v>
      </c>
      <c r="B17" s="43">
        <f>38.2/100*(B6-B9)+B9</f>
        <v>11072.306200000001</v>
      </c>
      <c r="C17" s="44"/>
      <c r="D17" s="43">
        <f>VALUE(38.2/100*(D6-D9)+D9)</f>
        <v>11015.7901</v>
      </c>
      <c r="E17" s="43"/>
      <c r="F17" s="43">
        <f>VALUE(38.2/100*(F6-F9)+F9)</f>
        <v>10920.3783</v>
      </c>
      <c r="G17" s="43"/>
      <c r="H17" s="43">
        <f>38.2/100*(H6-H9)+H9</f>
        <v>10956.802</v>
      </c>
      <c r="I17" s="44"/>
      <c r="J17" s="43">
        <f>VALUE(38.2/100*(J6-J9)+J9)</f>
        <v>10885.8061</v>
      </c>
      <c r="K17" s="43"/>
      <c r="L17" s="43">
        <f>VALUE(38.2/100*(L6-L9)+L9)</f>
        <v>10899.4709</v>
      </c>
      <c r="M17" s="43"/>
      <c r="N17" s="43">
        <f>38.2/100*(N6-N9)+N9</f>
        <v>10661.857900000001</v>
      </c>
      <c r="O17" s="44"/>
      <c r="P17" s="43">
        <f>VALUE(38.2/100*(P6-P9)+P9)</f>
        <v>10833.198400000001</v>
      </c>
      <c r="Q17" s="43"/>
      <c r="R17" s="43">
        <f>VALUE(38.2/100*(R6-R9)+R9)</f>
        <v>10974.0249</v>
      </c>
    </row>
    <row r="18" spans="1:18" ht="14.55" customHeight="1" x14ac:dyDescent="0.3">
      <c r="A18" s="39">
        <v>0.5</v>
      </c>
      <c r="B18" s="40">
        <f>VALUE(50/100*(B6-B9)+B9)</f>
        <v>11081.05</v>
      </c>
      <c r="C18" s="41"/>
      <c r="D18" s="40">
        <f>VALUE(50/100*(D6-D9)+D9)</f>
        <v>11035.325000000001</v>
      </c>
      <c r="E18" s="40"/>
      <c r="F18" s="40">
        <f>VALUE(50/100*(F6-F9)+F9)</f>
        <v>10939.924999999999</v>
      </c>
      <c r="G18" s="40"/>
      <c r="H18" s="40">
        <f>VALUE(50/100*(H6-H9)+H9)</f>
        <v>10987.6</v>
      </c>
      <c r="I18" s="41"/>
      <c r="J18" s="40">
        <f>VALUE(50/100*(J6-J9)+J9)</f>
        <v>10880.325000000001</v>
      </c>
      <c r="K18" s="40"/>
      <c r="L18" s="40">
        <f>VALUE(50/100*(L6-L9)+L9)</f>
        <v>10892.975</v>
      </c>
      <c r="M18" s="40"/>
      <c r="N18" s="40">
        <f>VALUE(50/100*(N6-N9)+N9)</f>
        <v>10646.924999999999</v>
      </c>
      <c r="O18" s="41"/>
      <c r="P18" s="40">
        <f>VALUE(50/100*(P6-P9)+P9)</f>
        <v>10785.55</v>
      </c>
      <c r="Q18" s="40"/>
      <c r="R18" s="40">
        <f>VALUE(50/100*(R6-R9)+R9)</f>
        <v>10943.575000000001</v>
      </c>
    </row>
    <row r="19" spans="1:18" ht="14.55" customHeight="1" x14ac:dyDescent="0.3">
      <c r="A19" s="39">
        <v>0.61799999999999999</v>
      </c>
      <c r="B19" s="40">
        <f>VALUE(61.8/100*(B6-B9)+B9)</f>
        <v>11089.793799999999</v>
      </c>
      <c r="C19" s="41"/>
      <c r="D19" s="40">
        <f>VALUE(61.8/100*(D6-D9)+D9)</f>
        <v>11054.859899999999</v>
      </c>
      <c r="E19" s="40"/>
      <c r="F19" s="40">
        <f>VALUE(61.8/100*(F6-F9)+F9)</f>
        <v>10959.4717</v>
      </c>
      <c r="G19" s="40"/>
      <c r="H19" s="40">
        <f>VALUE(61.8/100*(H6-H9)+H9)</f>
        <v>11018.398000000001</v>
      </c>
      <c r="I19" s="41"/>
      <c r="J19" s="40">
        <f>VALUE(61.8/100*(J6-J9)+J9)</f>
        <v>10874.8439</v>
      </c>
      <c r="K19" s="40"/>
      <c r="L19" s="40">
        <f>VALUE(61.8/100*(L6-L9)+L9)</f>
        <v>10886.4791</v>
      </c>
      <c r="M19" s="40"/>
      <c r="N19" s="40">
        <f>VALUE(61.8/100*(N6-N9)+N9)</f>
        <v>10631.992099999999</v>
      </c>
      <c r="O19" s="41"/>
      <c r="P19" s="40">
        <f>VALUE(61.8/100*(P6-P9)+P9)</f>
        <v>10737.901599999999</v>
      </c>
      <c r="Q19" s="40"/>
      <c r="R19" s="40">
        <f>VALUE(61.8/100*(R6-R9)+R9)</f>
        <v>10913.125099999999</v>
      </c>
    </row>
    <row r="20" spans="1:18" ht="14.55" customHeight="1" x14ac:dyDescent="0.3">
      <c r="A20" s="117">
        <v>0.70699999999999996</v>
      </c>
      <c r="B20" s="118">
        <f>VALUE(70.7/100*(B6-B9)+B9)</f>
        <v>11096.3887</v>
      </c>
      <c r="C20" s="108"/>
      <c r="D20" s="118">
        <f>VALUE(70.7/100*(D6-D9)+D9)</f>
        <v>11069.593849999999</v>
      </c>
      <c r="E20" s="119"/>
      <c r="F20" s="118">
        <f>VALUE(70.7/100*(F6-F9)+F9)</f>
        <v>10974.214550000001</v>
      </c>
      <c r="G20" s="118"/>
      <c r="H20" s="118">
        <f>VALUE(70.7/100*(H6-H9)+H9)</f>
        <v>11041.627</v>
      </c>
      <c r="I20" s="108"/>
      <c r="J20" s="118">
        <f>VALUE(70.7/100*(J6-J9)+J9)</f>
        <v>10870.709849999999</v>
      </c>
      <c r="K20" s="119"/>
      <c r="L20" s="118">
        <f>VALUE(70.7/100*(L6-L9)+L9)</f>
        <v>10881.57965</v>
      </c>
      <c r="M20" s="118"/>
      <c r="N20" s="118">
        <f>VALUE(70.7/100*(N6-N9)+N9)</f>
        <v>10620.729149999999</v>
      </c>
      <c r="O20" s="108"/>
      <c r="P20" s="118">
        <f>VALUE(70.7/100*(P6-P9)+P9)</f>
        <v>10701.963400000001</v>
      </c>
      <c r="Q20" s="119"/>
      <c r="R20" s="118">
        <f>VALUE(70.7/100*(R6-R9)+R9)</f>
        <v>10890.158649999999</v>
      </c>
    </row>
    <row r="21" spans="1:18" ht="14.55" customHeight="1" x14ac:dyDescent="0.3">
      <c r="A21" s="39">
        <v>0.78600000000000003</v>
      </c>
      <c r="B21" s="40">
        <f>VALUE(78.6/100*(B6-B9)+B9)</f>
        <v>11102.2426</v>
      </c>
      <c r="C21" s="41"/>
      <c r="D21" s="40">
        <f>VALUE(78.6/100*(D6-D9)+D9)</f>
        <v>11082.6723</v>
      </c>
      <c r="E21" s="40"/>
      <c r="F21" s="40">
        <f>VALUE(78.6/100*(F6-F9)+F9)</f>
        <v>10987.3009</v>
      </c>
      <c r="G21" s="40"/>
      <c r="H21" s="40">
        <f>VALUE(78.6/100*(H6-H9)+H9)</f>
        <v>11062.246000000001</v>
      </c>
      <c r="I21" s="41"/>
      <c r="J21" s="40">
        <f>VALUE(78.6/100*(J6-J9)+J9)</f>
        <v>10867.040300000001</v>
      </c>
      <c r="K21" s="40"/>
      <c r="L21" s="40">
        <f>VALUE(78.6/100*(L6-L9)+L9)</f>
        <v>10877.2307</v>
      </c>
      <c r="M21" s="40"/>
      <c r="N21" s="40">
        <f>VALUE(78.6/100*(N6-N9)+N9)</f>
        <v>10610.7317</v>
      </c>
      <c r="O21" s="41"/>
      <c r="P21" s="40">
        <f>VALUE(78.6/100*(P6-P9)+P9)</f>
        <v>10670.063200000001</v>
      </c>
      <c r="Q21" s="40"/>
      <c r="R21" s="40">
        <f>VALUE(78.6/100*(R6-R9)+R9)</f>
        <v>10869.7727</v>
      </c>
    </row>
    <row r="22" spans="1:18" ht="14.55" customHeight="1" x14ac:dyDescent="0.3">
      <c r="A22" s="117">
        <v>1</v>
      </c>
      <c r="B22" s="118">
        <f>VALUE(100/100*(B6-B9)+B9)</f>
        <v>11118.1</v>
      </c>
      <c r="C22" s="108"/>
      <c r="D22" s="118">
        <f>VALUE(100/100*(D6-D9)+D9)</f>
        <v>11118.1</v>
      </c>
      <c r="E22" s="119"/>
      <c r="F22" s="118">
        <f>VALUE(100/100*(F6-F9)+F9)</f>
        <v>11022.75</v>
      </c>
      <c r="G22" s="118"/>
      <c r="H22" s="118">
        <f>VALUE(100/100*(H6-H9)+H9)</f>
        <v>11118.1</v>
      </c>
      <c r="I22" s="108"/>
      <c r="J22" s="118">
        <f>VALUE(100/100*(J6-J9)+J9)</f>
        <v>10857.1</v>
      </c>
      <c r="K22" s="119"/>
      <c r="L22" s="118">
        <f>VALUE(100/100*(L6-L9)+L9)</f>
        <v>10865.45</v>
      </c>
      <c r="M22" s="118"/>
      <c r="N22" s="118">
        <f>VALUE(100/100*(N6-N9)+N9)</f>
        <v>10583.65</v>
      </c>
      <c r="O22" s="108"/>
      <c r="P22" s="118">
        <f>VALUE(100/100*(P6-P9)+P9)</f>
        <v>10583.65</v>
      </c>
      <c r="Q22" s="119"/>
      <c r="R22" s="118">
        <f>VALUE(100/100*(R6-R9)+R9)</f>
        <v>10814.55</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10959.509899999999</v>
      </c>
      <c r="E25" s="46"/>
      <c r="F25" s="46">
        <f>VALUE(F12-38.2/100*(F6-F9))</f>
        <v>-63.278299999999859</v>
      </c>
      <c r="G25" s="46"/>
      <c r="H25" s="46">
        <f>VALUE(H12-38.2/100*(H6-H9))</f>
        <v>-99.701999999999998</v>
      </c>
      <c r="I25" s="47"/>
      <c r="J25" s="46">
        <f>VALUE(J12-38.2/100*(J6-J9))</f>
        <v>10883.1939</v>
      </c>
      <c r="K25" s="46"/>
      <c r="L25" s="46">
        <f>VALUE(L12-38.2/100*(L6-L9))</f>
        <v>10893.579099999999</v>
      </c>
      <c r="M25" s="46"/>
      <c r="N25" s="46">
        <f>VALUE(N12-38.2/100*(N6-N9))</f>
        <v>10661.492099999999</v>
      </c>
      <c r="O25" s="47"/>
      <c r="P25" s="46">
        <f>VALUE(P12-38.2/100*(P6-P9))</f>
        <v>10968.801599999999</v>
      </c>
      <c r="Q25" s="46"/>
      <c r="R25" s="46">
        <f>VALUE(R12-38.2/100*(R6-R9))</f>
        <v>10913.125099999999</v>
      </c>
    </row>
    <row r="26" spans="1:18" ht="14.55" customHeight="1" x14ac:dyDescent="0.3">
      <c r="A26" s="45">
        <v>0.5</v>
      </c>
      <c r="B26" s="46">
        <f>VALUE(B12-50/100*(B6-B9))</f>
        <v>11076.099999999999</v>
      </c>
      <c r="C26" s="47"/>
      <c r="D26" s="46">
        <f>VALUE(D12-50/100*(D6-D9))</f>
        <v>10939.974999999999</v>
      </c>
      <c r="E26" s="46"/>
      <c r="F26" s="46">
        <f>VALUE(F12-50/100*(F6-F9))</f>
        <v>-82.824999999999818</v>
      </c>
      <c r="G26" s="46"/>
      <c r="H26" s="46">
        <f>VALUE(H12-50/100*(H6-H9))</f>
        <v>-130.5</v>
      </c>
      <c r="I26" s="47"/>
      <c r="J26" s="46">
        <f>VALUE(J12-50/100*(J6-J9))</f>
        <v>10888.674999999999</v>
      </c>
      <c r="K26" s="46"/>
      <c r="L26" s="46">
        <f>VALUE(L12-50/100*(L6-L9))</f>
        <v>10900.074999999999</v>
      </c>
      <c r="M26" s="46"/>
      <c r="N26" s="46">
        <f>VALUE(N12-50/100*(N6-N9))</f>
        <v>10676.424999999999</v>
      </c>
      <c r="O26" s="47"/>
      <c r="P26" s="46">
        <f>VALUE(P12-50/100*(P6-P9))</f>
        <v>11016.45</v>
      </c>
      <c r="Q26" s="46"/>
      <c r="R26" s="46">
        <f>VALUE(R12-50/100*(R6-R9))</f>
        <v>10943.575000000001</v>
      </c>
    </row>
    <row r="27" spans="1:18" ht="14.55" customHeight="1" x14ac:dyDescent="0.3">
      <c r="A27" s="130">
        <v>0.61799999999999999</v>
      </c>
      <c r="B27" s="131">
        <f>VALUE(B12-61.8/100*(B6-B9))</f>
        <v>11067.3562</v>
      </c>
      <c r="C27" s="132"/>
      <c r="D27" s="131">
        <f>VALUE(D12-61.8/100*(D6-D9))</f>
        <v>10920.4401</v>
      </c>
      <c r="E27" s="131"/>
      <c r="F27" s="131">
        <f>VALUE(F12-61.8/100*(F6-F9))</f>
        <v>-102.37169999999978</v>
      </c>
      <c r="G27" s="131"/>
      <c r="H27" s="131">
        <f>VALUE(H12-61.8/100*(H6-H9))</f>
        <v>-161.298</v>
      </c>
      <c r="I27" s="132"/>
      <c r="J27" s="131">
        <f>VALUE(J12-61.8/100*(J6-J9))</f>
        <v>10894.1561</v>
      </c>
      <c r="K27" s="131"/>
      <c r="L27" s="131">
        <f>VALUE(L12-61.8/100*(L6-L9))</f>
        <v>10906.570899999999</v>
      </c>
      <c r="M27" s="131"/>
      <c r="N27" s="131">
        <f>VALUE(N12-61.8/100*(N6-N9))</f>
        <v>10691.357900000001</v>
      </c>
      <c r="O27" s="132"/>
      <c r="P27" s="131">
        <f>VALUE(P12-61.8/100*(P6-P9))</f>
        <v>11064.098400000001</v>
      </c>
      <c r="Q27" s="131"/>
      <c r="R27" s="131">
        <f>VALUE(R12-61.8/100*(R6-R9))</f>
        <v>10974.0249</v>
      </c>
    </row>
    <row r="28" spans="1:18" ht="14.55" customHeight="1" x14ac:dyDescent="0.3">
      <c r="A28" s="117">
        <v>0.70699999999999996</v>
      </c>
      <c r="B28" s="118">
        <f>VALUE(B12-70.07/100*(B6-B9))</f>
        <v>11061.22813</v>
      </c>
      <c r="C28" s="108"/>
      <c r="D28" s="118">
        <f>VALUE(D12-70.07/100*(D6-D9))</f>
        <v>10906.749114999999</v>
      </c>
      <c r="E28" s="119"/>
      <c r="F28" s="118">
        <f>VALUE(F12-70.07/100*(F6-F9))</f>
        <v>-116.07095499999973</v>
      </c>
      <c r="G28" s="118"/>
      <c r="H28" s="118">
        <f>VALUE(H12-70.07/100*(H6-H9))</f>
        <v>-182.88269999999997</v>
      </c>
      <c r="I28" s="108"/>
      <c r="J28" s="118">
        <f>VALUE(J12-70.07/100*(J6-J9))</f>
        <v>10897.997514999999</v>
      </c>
      <c r="K28" s="119"/>
      <c r="L28" s="118">
        <f>VALUE(L12-70.07/100*(L6-L9))</f>
        <v>10911.123534999999</v>
      </c>
      <c r="M28" s="118"/>
      <c r="N28" s="118">
        <f>VALUE(N12-70.07/100*(N6-N9))</f>
        <v>10701.823585</v>
      </c>
      <c r="O28" s="108"/>
      <c r="P28" s="118">
        <f>VALUE(P12-70.07/100*(P6-P9))</f>
        <v>11097.49266</v>
      </c>
      <c r="Q28" s="119"/>
      <c r="R28" s="118">
        <f>VALUE(R12-70.07/100*(R6-R9))</f>
        <v>10995.365635</v>
      </c>
    </row>
    <row r="29" spans="1:18" ht="14.55" customHeight="1" x14ac:dyDescent="0.3">
      <c r="A29" s="45">
        <v>1</v>
      </c>
      <c r="B29" s="46">
        <f>VALUE(B12-100/100*(B6-B9))</f>
        <v>11039.05</v>
      </c>
      <c r="C29" s="47"/>
      <c r="D29" s="46">
        <f>VALUE(D12-100/100*(D6-D9))</f>
        <v>10857.199999999999</v>
      </c>
      <c r="E29" s="46"/>
      <c r="F29" s="46">
        <f>VALUE(F12-100/100*(F6-F9))</f>
        <v>-165.64999999999964</v>
      </c>
      <c r="G29" s="46"/>
      <c r="H29" s="46">
        <f>VALUE(H12-100/100*(H6-H9))</f>
        <v>-261</v>
      </c>
      <c r="I29" s="47"/>
      <c r="J29" s="46">
        <f>VALUE(J12-100/100*(J6-J9))</f>
        <v>10911.9</v>
      </c>
      <c r="K29" s="46"/>
      <c r="L29" s="46">
        <f>VALUE(L12-100/100*(L6-L9))</f>
        <v>10927.599999999999</v>
      </c>
      <c r="M29" s="46"/>
      <c r="N29" s="46">
        <f>VALUE(N12-100/100*(N6-N9))</f>
        <v>10739.7</v>
      </c>
      <c r="O29" s="47"/>
      <c r="P29" s="46">
        <f>VALUE(P12-100/100*(P6-P9))</f>
        <v>11218.35</v>
      </c>
      <c r="Q29" s="46"/>
      <c r="R29" s="46">
        <f>VALUE(R12-100/100*(R6-R9))</f>
        <v>11072.6</v>
      </c>
    </row>
    <row r="30" spans="1:18" ht="14.55" customHeight="1" x14ac:dyDescent="0.3">
      <c r="A30" s="117">
        <v>1.236</v>
      </c>
      <c r="B30" s="118">
        <f>VALUE(B12-123.6/100*(B6-B9))</f>
        <v>11021.562399999999</v>
      </c>
      <c r="C30" s="108"/>
      <c r="D30" s="118">
        <f>VALUE(D12-123.6/100*(D6-D9))</f>
        <v>10818.130199999998</v>
      </c>
      <c r="E30" s="119"/>
      <c r="F30" s="118">
        <f>VALUE(F12-123.6/100*(F6-F9))</f>
        <v>-204.74339999999955</v>
      </c>
      <c r="G30" s="118"/>
      <c r="H30" s="118">
        <f>VALUE(H12-123.6/100*(H6-H9))</f>
        <v>-322.596</v>
      </c>
      <c r="I30" s="108"/>
      <c r="J30" s="118">
        <f>VALUE(J12-123.6/100*(J6-J9))</f>
        <v>10922.8622</v>
      </c>
      <c r="K30" s="119"/>
      <c r="L30" s="118">
        <f>VALUE(L12-123.6/100*(L6-L9))</f>
        <v>10940.591799999998</v>
      </c>
      <c r="M30" s="118"/>
      <c r="N30" s="118">
        <f>VALUE(N12-123.6/100*(N6-N9))</f>
        <v>10769.5658</v>
      </c>
      <c r="O30" s="108"/>
      <c r="P30" s="118">
        <f>VALUE(P12-123.6/100*(P6-P9))</f>
        <v>11313.6468</v>
      </c>
      <c r="Q30" s="119"/>
      <c r="R30" s="118">
        <f>VALUE(R12-123.6/100*(R6-R9))</f>
        <v>11133.499800000001</v>
      </c>
    </row>
    <row r="31" spans="1:18" ht="14.55" customHeight="1" x14ac:dyDescent="0.3">
      <c r="A31" s="117">
        <v>1.3819999999999999</v>
      </c>
      <c r="B31" s="118">
        <f>VALUE(B12-138.2/100*(B6-B9))</f>
        <v>11010.743799999998</v>
      </c>
      <c r="C31" s="108"/>
      <c r="D31" s="118">
        <f>VALUE(D12-138.2/100*(D6-D9))</f>
        <v>10793.959899999998</v>
      </c>
      <c r="E31" s="119"/>
      <c r="F31" s="118">
        <f>VALUE(F12-138.2/100*(F6-F9))</f>
        <v>-228.92829999999947</v>
      </c>
      <c r="G31" s="118"/>
      <c r="H31" s="118">
        <f>VALUE(H12-138.2/100*(H6-H9))</f>
        <v>-360.702</v>
      </c>
      <c r="I31" s="108"/>
      <c r="J31" s="118">
        <f>VALUE(J12-138.2/100*(J6-J9))</f>
        <v>10929.643899999999</v>
      </c>
      <c r="K31" s="119"/>
      <c r="L31" s="118">
        <f>VALUE(L12-138.2/100*(L6-L9))</f>
        <v>10948.629099999998</v>
      </c>
      <c r="M31" s="118"/>
      <c r="N31" s="118">
        <f>VALUE(N12-138.2/100*(N6-N9))</f>
        <v>10788.042100000001</v>
      </c>
      <c r="O31" s="108"/>
      <c r="P31" s="118">
        <f>VALUE(P12-138.2/100*(P6-P9))</f>
        <v>11372.6016</v>
      </c>
      <c r="Q31" s="119"/>
      <c r="R31" s="118">
        <f>VALUE(R12-138.2/100*(R6-R9))</f>
        <v>11171.1751</v>
      </c>
    </row>
    <row r="32" spans="1:18" ht="14.55" customHeight="1" x14ac:dyDescent="0.3">
      <c r="A32" s="117">
        <v>1.5</v>
      </c>
      <c r="B32" s="118">
        <f>VALUE(B12-150/100*(B6-B9))</f>
        <v>11002</v>
      </c>
      <c r="C32" s="108"/>
      <c r="D32" s="118">
        <f>VALUE(D12-150/100*(D6-D9))</f>
        <v>10774.424999999999</v>
      </c>
      <c r="E32" s="119"/>
      <c r="F32" s="118">
        <f>VALUE(F12-150/100*(F6-F9))</f>
        <v>-248.47499999999945</v>
      </c>
      <c r="G32" s="118"/>
      <c r="H32" s="118">
        <f>VALUE(H12-150/100*(H6-H9))</f>
        <v>-391.5</v>
      </c>
      <c r="I32" s="108"/>
      <c r="J32" s="118">
        <f>VALUE(J12-150/100*(J6-J9))</f>
        <v>10935.125</v>
      </c>
      <c r="K32" s="119"/>
      <c r="L32" s="118">
        <f>VALUE(L12-150/100*(L6-L9))</f>
        <v>10955.124999999998</v>
      </c>
      <c r="M32" s="118"/>
      <c r="N32" s="118">
        <f>VALUE(N12-150/100*(N6-N9))</f>
        <v>10802.975000000002</v>
      </c>
      <c r="O32" s="108"/>
      <c r="P32" s="118">
        <f>VALUE(P12-150/100*(P6-P9))</f>
        <v>11420.25</v>
      </c>
      <c r="Q32" s="119"/>
      <c r="R32" s="118">
        <f>VALUE(R12-150/100*(R6-R9))</f>
        <v>11201.625</v>
      </c>
    </row>
    <row r="33" spans="1:18" ht="14.55" customHeight="1" x14ac:dyDescent="0.3">
      <c r="A33" s="130">
        <v>1.6180000000000001</v>
      </c>
      <c r="B33" s="131">
        <f>VALUE(B12-161.8/100*(B6-B9))</f>
        <v>10993.2562</v>
      </c>
      <c r="C33" s="132"/>
      <c r="D33" s="131">
        <f>VALUE(D12-161.8/100*(D6-D9))</f>
        <v>10754.890099999999</v>
      </c>
      <c r="E33" s="131"/>
      <c r="F33" s="131">
        <f>VALUE(F12-161.8/100*(F6-F9))</f>
        <v>-268.02169999999944</v>
      </c>
      <c r="G33" s="131"/>
      <c r="H33" s="131">
        <f>VALUE(H12-161.8/100*(H6-H9))</f>
        <v>-422.298</v>
      </c>
      <c r="I33" s="132"/>
      <c r="J33" s="131">
        <f>VALUE(J12-161.8/100*(J6-J9))</f>
        <v>10940.606099999999</v>
      </c>
      <c r="K33" s="131"/>
      <c r="L33" s="131">
        <f>VALUE(L12-161.8/100*(L6-L9))</f>
        <v>10961.620899999998</v>
      </c>
      <c r="M33" s="131"/>
      <c r="N33" s="131">
        <f>VALUE(N12-161.8/100*(N6-N9))</f>
        <v>10817.907900000002</v>
      </c>
      <c r="O33" s="132"/>
      <c r="P33" s="131">
        <f>VALUE(P12-161.8/100*(P6-P9))</f>
        <v>11467.898400000002</v>
      </c>
      <c r="Q33" s="131"/>
      <c r="R33" s="131">
        <f>VALUE(R12-161.8/100*(R6-R9))</f>
        <v>11232.074900000001</v>
      </c>
    </row>
    <row r="34" spans="1:18" ht="14.55" customHeight="1" x14ac:dyDescent="0.3">
      <c r="A34" s="117">
        <v>1.7070000000000001</v>
      </c>
      <c r="B34" s="118">
        <f>VALUE(B12-170.07/100*(B6-B9))</f>
        <v>10987.128129999999</v>
      </c>
      <c r="C34" s="108"/>
      <c r="D34" s="118">
        <f>VALUE(D12-170.07/100*(D6-D9))</f>
        <v>10741.199114999998</v>
      </c>
      <c r="E34" s="119"/>
      <c r="F34" s="118">
        <f>VALUE(F12-170.07/100*(F6-F9))</f>
        <v>-281.72095499999938</v>
      </c>
      <c r="G34" s="118"/>
      <c r="H34" s="118">
        <f>VALUE(H12-170.07/100*(H6-H9))</f>
        <v>-443.88269999999994</v>
      </c>
      <c r="I34" s="108"/>
      <c r="J34" s="118">
        <f>VALUE(J12-170.07/100*(J6-J9))</f>
        <v>10944.447514999998</v>
      </c>
      <c r="K34" s="119"/>
      <c r="L34" s="118">
        <f>VALUE(L12-170.07/100*(L6-L9))</f>
        <v>10966.173534999998</v>
      </c>
      <c r="M34" s="118"/>
      <c r="N34" s="118">
        <f>VALUE(N12-170.07/100*(N6-N9))</f>
        <v>10828.373585000001</v>
      </c>
      <c r="O34" s="108"/>
      <c r="P34" s="118">
        <f>VALUE(P12-170.07/100*(P6-P9))</f>
        <v>11501.292660000001</v>
      </c>
      <c r="Q34" s="119"/>
      <c r="R34" s="118">
        <f>VALUE(R12-170.07/100*(R6-R9))</f>
        <v>11253.415635000001</v>
      </c>
    </row>
    <row r="35" spans="1:18" ht="14.55" customHeight="1" x14ac:dyDescent="0.3">
      <c r="A35" s="45">
        <v>2</v>
      </c>
      <c r="B35" s="46">
        <f>VALUE(B12-200/100*(B6-B9))</f>
        <v>10964.949999999999</v>
      </c>
      <c r="C35" s="47"/>
      <c r="D35" s="46">
        <f>VALUE(D12-200/100*(D6-D9))</f>
        <v>10691.649999999998</v>
      </c>
      <c r="E35" s="46"/>
      <c r="F35" s="46">
        <f>VALUE(F12-200/100*(F6-F9))</f>
        <v>-331.29999999999927</v>
      </c>
      <c r="G35" s="46"/>
      <c r="H35" s="46">
        <f>VALUE(H12-200/100*(H6-H9))</f>
        <v>-522</v>
      </c>
      <c r="I35" s="47"/>
      <c r="J35" s="46">
        <f>VALUE(J12-200/100*(J6-J9))</f>
        <v>10958.349999999999</v>
      </c>
      <c r="K35" s="46"/>
      <c r="L35" s="46">
        <f>VALUE(L12-200/100*(L6-L9))</f>
        <v>10982.649999999998</v>
      </c>
      <c r="M35" s="46"/>
      <c r="N35" s="46">
        <f>VALUE(N12-200/100*(N6-N9))</f>
        <v>10866.250000000002</v>
      </c>
      <c r="O35" s="47"/>
      <c r="P35" s="46">
        <f>VALUE(P12-200/100*(P6-P9))</f>
        <v>11622.150000000001</v>
      </c>
      <c r="Q35" s="46"/>
      <c r="R35" s="46">
        <f>VALUE(R12-200/100*(R6-R9))</f>
        <v>11330.650000000001</v>
      </c>
    </row>
    <row r="36" spans="1:18" ht="14.55" customHeight="1" x14ac:dyDescent="0.3">
      <c r="A36" s="117">
        <v>2.2360000000000002</v>
      </c>
      <c r="B36" s="118">
        <f>VALUE(B12-223.6/100*(B6-B9))</f>
        <v>10947.462399999999</v>
      </c>
      <c r="C36" s="108"/>
      <c r="D36" s="118">
        <f>VALUE(D12-223.6/100*(D6-D9))</f>
        <v>10652.580199999997</v>
      </c>
      <c r="E36" s="119"/>
      <c r="F36" s="118">
        <f>VALUE(F12-223.6/100*(F6-F9))</f>
        <v>-370.39339999999913</v>
      </c>
      <c r="G36" s="118"/>
      <c r="H36" s="118">
        <f>VALUE(H12-223.6/100*(H6-H9))</f>
        <v>-583.59599999999989</v>
      </c>
      <c r="I36" s="108"/>
      <c r="J36" s="118">
        <f>VALUE(J12-223.6/100*(J6-J9))</f>
        <v>10969.312199999998</v>
      </c>
      <c r="K36" s="119"/>
      <c r="L36" s="118">
        <f>VALUE(L12-223.6/100*(L6-L9))</f>
        <v>10995.641799999998</v>
      </c>
      <c r="M36" s="118"/>
      <c r="N36" s="118">
        <f>VALUE(N12-223.6/100*(N6-N9))</f>
        <v>10896.115800000001</v>
      </c>
      <c r="O36" s="108"/>
      <c r="P36" s="118">
        <f>VALUE(P12-223.6/100*(P6-P9))</f>
        <v>11717.446800000002</v>
      </c>
      <c r="Q36" s="119"/>
      <c r="R36" s="118">
        <f>VALUE(R12-223.6/100*(R6-R9))</f>
        <v>11391.549800000001</v>
      </c>
    </row>
    <row r="37" spans="1:18" ht="14.55" customHeight="1" x14ac:dyDescent="0.3">
      <c r="A37" s="45">
        <v>2.3820000000000001</v>
      </c>
      <c r="B37" s="46">
        <f>VALUE(B12-238.2/100*(B6-B9))</f>
        <v>10936.643799999998</v>
      </c>
      <c r="C37" s="47"/>
      <c r="D37" s="46">
        <f>VALUE(D12-238.2/100*(D6-D9))</f>
        <v>10628.409899999997</v>
      </c>
      <c r="E37" s="46"/>
      <c r="F37" s="46">
        <f>VALUE(F12-238.2/100*(F6-F9))</f>
        <v>-394.5782999999991</v>
      </c>
      <c r="G37" s="46"/>
      <c r="H37" s="46">
        <f>VALUE(H12-238.2/100*(H6-H9))</f>
        <v>-621.70199999999988</v>
      </c>
      <c r="I37" s="47"/>
      <c r="J37" s="46">
        <f>VALUE(J12-238.2/100*(J6-J9))</f>
        <v>10976.093899999998</v>
      </c>
      <c r="K37" s="46"/>
      <c r="L37" s="46">
        <f>VALUE(L12-238.2/100*(L6-L9))</f>
        <v>11003.679099999998</v>
      </c>
      <c r="M37" s="46"/>
      <c r="N37" s="46">
        <f>VALUE(N12-238.2/100*(N6-N9))</f>
        <v>10914.592100000002</v>
      </c>
      <c r="O37" s="47"/>
      <c r="P37" s="46">
        <f>VALUE(P12-238.2/100*(P6-P9))</f>
        <v>11776.401600000001</v>
      </c>
      <c r="Q37" s="46"/>
      <c r="R37" s="46">
        <f>VALUE(R12-238.2/100*(R6-R9))</f>
        <v>11429.225100000001</v>
      </c>
    </row>
    <row r="38" spans="1:18" ht="14.55" customHeight="1" x14ac:dyDescent="0.3">
      <c r="A38" s="45">
        <v>2.6179999999999999</v>
      </c>
      <c r="B38" s="46">
        <f>VALUE(B12-261.8/100*(B6-B9))</f>
        <v>10919.156199999999</v>
      </c>
      <c r="C38" s="47"/>
      <c r="D38" s="46">
        <f>VALUE(D12-261.8/100*(D6-D9))</f>
        <v>10589.340099999998</v>
      </c>
      <c r="E38" s="46"/>
      <c r="F38" s="46">
        <f>VALUE(F12-261.8/100*(F6-F9))</f>
        <v>-433.67169999999908</v>
      </c>
      <c r="G38" s="46"/>
      <c r="H38" s="46">
        <f>VALUE(H12-261.8/100*(H6-H9))</f>
        <v>-683.29800000000012</v>
      </c>
      <c r="I38" s="47"/>
      <c r="J38" s="46">
        <f>VALUE(J12-261.8/100*(J6-J9))</f>
        <v>10987.056099999998</v>
      </c>
      <c r="K38" s="46"/>
      <c r="L38" s="46">
        <f>VALUE(L12-261.8/100*(L6-L9))</f>
        <v>11016.670899999997</v>
      </c>
      <c r="M38" s="46"/>
      <c r="N38" s="46">
        <f>VALUE(N12-261.8/100*(N6-N9))</f>
        <v>10944.457900000003</v>
      </c>
      <c r="O38" s="47"/>
      <c r="P38" s="46">
        <f>VALUE(P12-261.8/100*(P6-P9))</f>
        <v>11871.698400000003</v>
      </c>
      <c r="Q38" s="46"/>
      <c r="R38" s="46">
        <f>VALUE(R12-261.8/100*(R6-R9))</f>
        <v>11490.124900000003</v>
      </c>
    </row>
    <row r="39" spans="1:18" ht="14.55" customHeight="1" x14ac:dyDescent="0.3">
      <c r="A39" s="45">
        <v>3</v>
      </c>
      <c r="B39" s="46">
        <f>VALUE(B12-300/100*(B6-B9))</f>
        <v>10890.849999999999</v>
      </c>
      <c r="C39" s="47"/>
      <c r="D39" s="46">
        <f>VALUE(D12-300/100*(D6-D9))</f>
        <v>10526.099999999997</v>
      </c>
      <c r="E39" s="46"/>
      <c r="F39" s="46">
        <f>VALUE(F12-300/100*(F6-F9))</f>
        <v>-496.94999999999891</v>
      </c>
      <c r="G39" s="46"/>
      <c r="H39" s="46">
        <f>VALUE(H12-300/100*(H6-H9))</f>
        <v>-783</v>
      </c>
      <c r="I39" s="47"/>
      <c r="J39" s="46">
        <f>VALUE(J12-300/100*(J6-J9))</f>
        <v>11004.799999999997</v>
      </c>
      <c r="K39" s="46"/>
      <c r="L39" s="46">
        <f>VALUE(L12-300/100*(L6-L9))</f>
        <v>11037.699999999997</v>
      </c>
      <c r="M39" s="46"/>
      <c r="N39" s="46">
        <f>VALUE(N12-300/100*(N6-N9))</f>
        <v>10992.800000000003</v>
      </c>
      <c r="O39" s="47"/>
      <c r="P39" s="46">
        <f>VALUE(P12-300/100*(P6-P9))</f>
        <v>12025.950000000003</v>
      </c>
      <c r="Q39" s="46"/>
      <c r="R39" s="46">
        <f>VALUE(R12-300/100*(R6-R9))</f>
        <v>11588.700000000003</v>
      </c>
    </row>
    <row r="40" spans="1:18" ht="14.55" customHeight="1" x14ac:dyDescent="0.3">
      <c r="A40" s="117">
        <v>3.2360000000000002</v>
      </c>
      <c r="B40" s="118">
        <f>VALUE(B12-323.6/100*(B6-B9))</f>
        <v>10873.362399999998</v>
      </c>
      <c r="C40" s="108"/>
      <c r="D40" s="118">
        <f>VALUE(D12-323.6/100*(D6-D9))</f>
        <v>10487.030199999996</v>
      </c>
      <c r="E40" s="119"/>
      <c r="F40" s="118">
        <f>VALUE(F12-323.6/100*(F6-F9))</f>
        <v>-536.04339999999888</v>
      </c>
      <c r="G40" s="118"/>
      <c r="H40" s="118">
        <f>VALUE(H12-323.6/100*(H6-H9))</f>
        <v>-844.596</v>
      </c>
      <c r="I40" s="108"/>
      <c r="J40" s="118">
        <f>VALUE(J12-323.6/100*(J6-J9))</f>
        <v>11015.762199999997</v>
      </c>
      <c r="K40" s="119"/>
      <c r="L40" s="118">
        <f>VALUE(L12-323.6/100*(L6-L9))</f>
        <v>11050.691799999997</v>
      </c>
      <c r="M40" s="118"/>
      <c r="N40" s="118">
        <f>VALUE(N12-323.6/100*(N6-N9))</f>
        <v>11022.665800000002</v>
      </c>
      <c r="O40" s="108"/>
      <c r="P40" s="118">
        <f>VALUE(P12-323.6/100*(P6-P9))</f>
        <v>12121.246800000003</v>
      </c>
      <c r="Q40" s="119"/>
      <c r="R40" s="118">
        <f>VALUE(R12-323.6/100*(R6-R9))</f>
        <v>11649.599800000004</v>
      </c>
    </row>
    <row r="41" spans="1:18" ht="14.55" customHeight="1" x14ac:dyDescent="0.3">
      <c r="A41" s="45">
        <v>3.3820000000000001</v>
      </c>
      <c r="B41" s="46">
        <f>VALUE(B12-338.2/100*(B6-B9))</f>
        <v>10862.543799999998</v>
      </c>
      <c r="C41" s="47"/>
      <c r="D41" s="46">
        <f>VALUE(D12-338.2/100*(D6-D9))</f>
        <v>10462.859899999996</v>
      </c>
      <c r="E41" s="46"/>
      <c r="F41" s="46">
        <f>VALUE(F12-338.2/100*(F6-F9))</f>
        <v>-560.22829999999874</v>
      </c>
      <c r="G41" s="46"/>
      <c r="H41" s="46">
        <f>VALUE(H12-338.2/100*(H6-H9))</f>
        <v>-882.70199999999988</v>
      </c>
      <c r="I41" s="47"/>
      <c r="J41" s="46">
        <f>VALUE(J12-338.2/100*(J6-J9))</f>
        <v>11022.543899999997</v>
      </c>
      <c r="K41" s="46"/>
      <c r="L41" s="46">
        <f>VALUE(L12-338.2/100*(L6-L9))</f>
        <v>11058.729099999997</v>
      </c>
      <c r="M41" s="46"/>
      <c r="N41" s="46">
        <f>VALUE(N12-338.2/100*(N6-N9))</f>
        <v>11041.142100000003</v>
      </c>
      <c r="O41" s="47"/>
      <c r="P41" s="46">
        <f>VALUE(P12-338.2/100*(P6-P9))</f>
        <v>12180.201600000002</v>
      </c>
      <c r="Q41" s="46"/>
      <c r="R41" s="46">
        <f>VALUE(R12-338.2/100*(R6-R9))</f>
        <v>11687.275100000003</v>
      </c>
    </row>
    <row r="42" spans="1:18" ht="14.55" customHeight="1" x14ac:dyDescent="0.3">
      <c r="A42" s="45">
        <v>3.6179999999999999</v>
      </c>
      <c r="B42" s="46">
        <f>VALUE(B12-361.8/100*(B6-B9))</f>
        <v>10845.056199999999</v>
      </c>
      <c r="C42" s="47"/>
      <c r="D42" s="46">
        <f>VALUE(D12-361.8/100*(D6-D9))</f>
        <v>10423.790099999997</v>
      </c>
      <c r="E42" s="46"/>
      <c r="F42" s="46">
        <f>VALUE(F12-361.8/100*(F6-F9))</f>
        <v>-599.32169999999871</v>
      </c>
      <c r="G42" s="46"/>
      <c r="H42" s="46">
        <f>VALUE(H12-361.8/100*(H6-H9))</f>
        <v>-944.29800000000012</v>
      </c>
      <c r="I42" s="47"/>
      <c r="J42" s="46">
        <f>VALUE(J12-361.8/100*(J6-J9))</f>
        <v>11033.506099999997</v>
      </c>
      <c r="K42" s="46"/>
      <c r="L42" s="46">
        <f>VALUE(L12-361.8/100*(L6-L9))</f>
        <v>11071.720899999997</v>
      </c>
      <c r="M42" s="46"/>
      <c r="N42" s="46">
        <f>VALUE(N12-361.8/100*(N6-N9))</f>
        <v>11071.007900000004</v>
      </c>
      <c r="O42" s="47"/>
      <c r="P42" s="46">
        <f>VALUE(P12-361.8/100*(P6-P9))</f>
        <v>12275.498400000004</v>
      </c>
      <c r="Q42" s="46"/>
      <c r="R42" s="46">
        <f>VALUE(R12-361.8/100*(R6-R9))</f>
        <v>11748.174900000004</v>
      </c>
    </row>
    <row r="43" spans="1:18" ht="14.55" customHeight="1" x14ac:dyDescent="0.3">
      <c r="A43" s="45">
        <v>4</v>
      </c>
      <c r="B43" s="46">
        <f>VALUE(B12-400/100*(B6-B9))</f>
        <v>10816.749999999998</v>
      </c>
      <c r="C43" s="47"/>
      <c r="D43" s="46">
        <f>VALUE(D12-400/100*(D6-D9))</f>
        <v>10360.549999999996</v>
      </c>
      <c r="E43" s="46"/>
      <c r="F43" s="46">
        <f>VALUE(F12-400/100*(F6-F9))</f>
        <v>-662.59999999999854</v>
      </c>
      <c r="G43" s="46"/>
      <c r="H43" s="46">
        <f>VALUE(H12-400/100*(H6-H9))</f>
        <v>-1044</v>
      </c>
      <c r="I43" s="47"/>
      <c r="J43" s="46">
        <f>VALUE(J12-400/100*(J6-J9))</f>
        <v>11051.249999999996</v>
      </c>
      <c r="K43" s="46"/>
      <c r="L43" s="46">
        <f>VALUE(L12-400/100*(L6-L9))</f>
        <v>11092.749999999996</v>
      </c>
      <c r="M43" s="46"/>
      <c r="N43" s="46">
        <f>VALUE(N12-400/100*(N6-N9))</f>
        <v>11119.350000000004</v>
      </c>
      <c r="O43" s="47"/>
      <c r="P43" s="46">
        <f>VALUE(P12-400/100*(P6-P9))</f>
        <v>12429.750000000004</v>
      </c>
      <c r="Q43" s="46"/>
      <c r="R43" s="46">
        <f>VALUE(R12-400/100*(R6-R9))</f>
        <v>11846.750000000004</v>
      </c>
    </row>
    <row r="44" spans="1:18" ht="14.55" customHeight="1" x14ac:dyDescent="0.3">
      <c r="A44" s="117">
        <v>4.2359999999999998</v>
      </c>
      <c r="B44" s="118">
        <f>VALUE(B12-423.6/100*(B6-B9))</f>
        <v>10799.262399999998</v>
      </c>
      <c r="C44" s="108"/>
      <c r="D44" s="118">
        <f>VALUE(D12-423.6/100*(D6-D9))</f>
        <v>10321.480199999995</v>
      </c>
      <c r="E44" s="119"/>
      <c r="F44" s="118">
        <f>VALUE(F12-423.6/100*(F6-F9))</f>
        <v>-701.69339999999852</v>
      </c>
      <c r="G44" s="118"/>
      <c r="H44" s="118">
        <f>VALUE(H12-423.6/100*(H6-H9))</f>
        <v>-1105.5960000000002</v>
      </c>
      <c r="I44" s="108"/>
      <c r="J44" s="118">
        <f>VALUE(J12-423.6/100*(J6-J9))</f>
        <v>11062.212199999996</v>
      </c>
      <c r="K44" s="119"/>
      <c r="L44" s="118">
        <f>VALUE(L12-423.6/100*(L6-L9))</f>
        <v>11105.741799999996</v>
      </c>
      <c r="M44" s="118"/>
      <c r="N44" s="118">
        <f>VALUE(N12-423.6/100*(N6-N9))</f>
        <v>11149.215800000004</v>
      </c>
      <c r="O44" s="108"/>
      <c r="P44" s="118">
        <f>VALUE(P12-423.6/100*(P6-P9))</f>
        <v>12525.046800000004</v>
      </c>
      <c r="Q44" s="119"/>
      <c r="R44" s="118">
        <f>VALUE(R12-423.6/100*(R6-R9))</f>
        <v>11907.649800000005</v>
      </c>
    </row>
    <row r="45" spans="1:18" ht="14.55" customHeight="1" x14ac:dyDescent="0.3">
      <c r="A45" s="117">
        <v>4.3819999999999997</v>
      </c>
      <c r="B45" s="118">
        <f>VALUE(B12-438.2/100*(B6-B9))</f>
        <v>10788.443799999997</v>
      </c>
      <c r="C45" s="108"/>
      <c r="D45" s="118">
        <f>VALUE(D12-438.2/100*(D6-D9))</f>
        <v>10297.309899999995</v>
      </c>
      <c r="E45" s="119"/>
      <c r="F45" s="118">
        <f>VALUE(F12-438.2/100*(F6-F9))</f>
        <v>-725.87829999999838</v>
      </c>
      <c r="G45" s="118"/>
      <c r="H45" s="118">
        <f>VALUE(H12-438.2/100*(H6-H9))</f>
        <v>-1143.702</v>
      </c>
      <c r="I45" s="108"/>
      <c r="J45" s="118">
        <f>VALUE(J12-438.2/100*(J6-J9))</f>
        <v>11068.993899999996</v>
      </c>
      <c r="K45" s="119"/>
      <c r="L45" s="118">
        <f>VALUE(L12-438.2/100*(L6-L9))</f>
        <v>11113.779099999996</v>
      </c>
      <c r="M45" s="118"/>
      <c r="N45" s="118">
        <f>VALUE(N12-438.2/100*(N6-N9))</f>
        <v>11167.692100000004</v>
      </c>
      <c r="O45" s="108"/>
      <c r="P45" s="118">
        <f>VALUE(P12-438.2/100*(P6-P9))</f>
        <v>12584.001600000003</v>
      </c>
      <c r="Q45" s="119"/>
      <c r="R45" s="118">
        <f>VALUE(R12-438.2/100*(R6-R9))</f>
        <v>11945.325100000004</v>
      </c>
    </row>
    <row r="46" spans="1:18" ht="14.55" customHeight="1" x14ac:dyDescent="0.3">
      <c r="A46" s="117">
        <v>4.6180000000000003</v>
      </c>
      <c r="B46" s="118">
        <f>VALUE(B12-461.8/100*(B6-B9))</f>
        <v>10770.956199999999</v>
      </c>
      <c r="C46" s="108"/>
      <c r="D46" s="118">
        <f>VALUE(D12-461.8/100*(D6-D9))</f>
        <v>10258.240099999995</v>
      </c>
      <c r="E46" s="119"/>
      <c r="F46" s="118">
        <f>VALUE(F12-461.8/100*(F6-F9))</f>
        <v>-764.97169999999835</v>
      </c>
      <c r="G46" s="118"/>
      <c r="H46" s="118">
        <f>VALUE(H12-461.8/100*(H6-H9))</f>
        <v>-1205.298</v>
      </c>
      <c r="I46" s="108"/>
      <c r="J46" s="118">
        <f>VALUE(J12-461.8/100*(J6-J9))</f>
        <v>11079.956099999996</v>
      </c>
      <c r="K46" s="119"/>
      <c r="L46" s="118">
        <f>VALUE(L12-461.8/100*(L6-L9))</f>
        <v>11126.770899999996</v>
      </c>
      <c r="M46" s="118"/>
      <c r="N46" s="118">
        <f>VALUE(N12-461.8/100*(N6-N9))</f>
        <v>11197.557900000005</v>
      </c>
      <c r="O46" s="108"/>
      <c r="P46" s="118">
        <f>VALUE(P12-461.8/100*(P6-P9))</f>
        <v>12679.298400000005</v>
      </c>
      <c r="Q46" s="119"/>
      <c r="R46" s="118">
        <f>VALUE(R12-461.8/100*(R6-R9))</f>
        <v>12006.224900000005</v>
      </c>
    </row>
    <row r="47" spans="1:18" ht="14.55" customHeight="1" x14ac:dyDescent="0.3">
      <c r="A47" s="117">
        <v>5</v>
      </c>
      <c r="B47" s="118">
        <f>VALUE(B12-500/100*(B6-B9))</f>
        <v>10742.649999999998</v>
      </c>
      <c r="C47" s="108"/>
      <c r="D47" s="118">
        <f>VALUE(D12-500/100*(D6-D9))</f>
        <v>10194.999999999995</v>
      </c>
      <c r="E47" s="119"/>
      <c r="F47" s="118">
        <f>VALUE(F12-500/100*(F6-F9))</f>
        <v>-828.24999999999818</v>
      </c>
      <c r="G47" s="118"/>
      <c r="H47" s="118">
        <f>VALUE(H12-500/100*(H6-H9))</f>
        <v>-1305</v>
      </c>
      <c r="I47" s="108"/>
      <c r="J47" s="118">
        <f>VALUE(J12-500/100*(J6-J9))</f>
        <v>11097.699999999995</v>
      </c>
      <c r="K47" s="119"/>
      <c r="L47" s="118">
        <f>VALUE(L12-500/100*(L6-L9))</f>
        <v>11147.799999999996</v>
      </c>
      <c r="M47" s="118"/>
      <c r="N47" s="118">
        <f>VALUE(N12-500/100*(N6-N9))</f>
        <v>11245.900000000005</v>
      </c>
      <c r="O47" s="108"/>
      <c r="P47" s="118">
        <f>VALUE(P12-500/100*(P6-P9))</f>
        <v>12833.550000000005</v>
      </c>
      <c r="Q47" s="119"/>
      <c r="R47" s="118">
        <f>VALUE(R12-500/100*(R6-R9))</f>
        <v>12104.800000000005</v>
      </c>
    </row>
    <row r="48" spans="1:18" ht="14.55" customHeight="1" x14ac:dyDescent="0.3">
      <c r="A48" s="117">
        <v>5.2359999999999998</v>
      </c>
      <c r="B48" s="118">
        <f>VALUE(B12-523.6/100*(B6-B9))</f>
        <v>10725.162399999997</v>
      </c>
      <c r="C48" s="108"/>
      <c r="D48" s="118">
        <f>VALUE(D12-523.6/100*(D6-D9))</f>
        <v>10155.930199999993</v>
      </c>
      <c r="E48" s="119"/>
      <c r="F48" s="118">
        <f>VALUE(F12-523.6/100*(F6-F9))</f>
        <v>-867.34339999999816</v>
      </c>
      <c r="G48" s="118"/>
      <c r="H48" s="118">
        <f>VALUE(H12-523.6/100*(H6-H9))</f>
        <v>-1366.5960000000002</v>
      </c>
      <c r="I48" s="108"/>
      <c r="J48" s="118">
        <f>VALUE(J12-523.6/100*(J6-J9))</f>
        <v>11108.662199999995</v>
      </c>
      <c r="K48" s="119"/>
      <c r="L48" s="118">
        <f>VALUE(L12-523.6/100*(L6-L9))</f>
        <v>11160.791799999995</v>
      </c>
      <c r="M48" s="118"/>
      <c r="N48" s="118">
        <f>VALUE(N12-523.6/100*(N6-N9))</f>
        <v>11275.765800000005</v>
      </c>
      <c r="O48" s="108"/>
      <c r="P48" s="118">
        <f>VALUE(P12-523.6/100*(P6-P9))</f>
        <v>12928.846800000005</v>
      </c>
      <c r="Q48" s="119"/>
      <c r="R48" s="118">
        <f>VALUE(R12-523.6/100*(R6-R9))</f>
        <v>12165.699800000006</v>
      </c>
    </row>
    <row r="49" spans="1:18" ht="14.55" customHeight="1" x14ac:dyDescent="0.3">
      <c r="A49" s="117">
        <v>5.3819999999999997</v>
      </c>
      <c r="B49" s="118">
        <f>VALUE(B12-538.2/100*(B6-B9))</f>
        <v>10714.343799999997</v>
      </c>
      <c r="C49" s="108"/>
      <c r="D49" s="118">
        <f>VALUE(D12-538.2/100*(D6-D9))</f>
        <v>10131.759899999994</v>
      </c>
      <c r="E49" s="119"/>
      <c r="F49" s="118">
        <f>VALUE(F12-538.2/100*(F6-F9))</f>
        <v>-891.52829999999813</v>
      </c>
      <c r="G49" s="118"/>
      <c r="H49" s="118">
        <f>VALUE(H12-538.2/100*(H6-H9))</f>
        <v>-1404.7020000000002</v>
      </c>
      <c r="I49" s="108"/>
      <c r="J49" s="118">
        <f>VALUE(J12-538.2/100*(J6-J9))</f>
        <v>11115.443899999995</v>
      </c>
      <c r="K49" s="119"/>
      <c r="L49" s="118">
        <f>VALUE(L12-538.2/100*(L6-L9))</f>
        <v>11168.829099999995</v>
      </c>
      <c r="M49" s="118"/>
      <c r="N49" s="118">
        <f>VALUE(N12-538.2/100*(N6-N9))</f>
        <v>11294.242100000005</v>
      </c>
      <c r="O49" s="108"/>
      <c r="P49" s="118">
        <f>VALUE(P12-538.2/100*(P6-P9))</f>
        <v>12987.801600000006</v>
      </c>
      <c r="Q49" s="119"/>
      <c r="R49" s="118">
        <f>VALUE(R12-538.2/100*(R6-R9))</f>
        <v>12203.375100000005</v>
      </c>
    </row>
    <row r="50" spans="1:18" ht="14.55" customHeight="1" x14ac:dyDescent="0.3">
      <c r="A50" s="117">
        <v>5.6180000000000003</v>
      </c>
      <c r="B50" s="118">
        <f>VALUE(B12-561.8/100*(B6-B9))</f>
        <v>10696.856199999998</v>
      </c>
      <c r="C50" s="108"/>
      <c r="D50" s="118">
        <f>VALUE(D12-561.8/100*(D6-D9))</f>
        <v>10092.690099999994</v>
      </c>
      <c r="E50" s="119"/>
      <c r="F50" s="118">
        <f>VALUE(F12-561.8/100*(F6-F9))</f>
        <v>-930.62169999999787</v>
      </c>
      <c r="G50" s="118"/>
      <c r="H50" s="118">
        <f>VALUE(H12-561.8/100*(H6-H9))</f>
        <v>-1466.2979999999998</v>
      </c>
      <c r="I50" s="108"/>
      <c r="J50" s="118">
        <f>VALUE(J12-561.8/100*(J6-J9))</f>
        <v>11126.406099999995</v>
      </c>
      <c r="K50" s="119"/>
      <c r="L50" s="118">
        <f>VALUE(L12-561.8/100*(L6-L9))</f>
        <v>11181.820899999995</v>
      </c>
      <c r="M50" s="118"/>
      <c r="N50" s="118">
        <f>VALUE(N12-561.8/100*(N6-N9))</f>
        <v>11324.107900000006</v>
      </c>
      <c r="O50" s="108"/>
      <c r="P50" s="118">
        <f>VALUE(P12-561.8/100*(P6-P9))</f>
        <v>13083.098400000006</v>
      </c>
      <c r="Q50" s="119"/>
      <c r="R50" s="118">
        <f>VALUE(R12-561.8/100*(R6-R9))</f>
        <v>12264.274900000006</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19" sqref="A19"/>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63</v>
      </c>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75"/>
  <sheetViews>
    <sheetView showGridLines="0" topLeftCell="AM1" zoomScaleNormal="100" workbookViewId="0">
      <selection activeCell="AX1" sqref="AX1:BB1048576"/>
    </sheetView>
  </sheetViews>
  <sheetFormatPr defaultColWidth="8.77734375" defaultRowHeight="14.55" customHeight="1" x14ac:dyDescent="0.3"/>
  <cols>
    <col min="1" max="4" width="8.77734375" style="48" customWidth="1"/>
    <col min="5" max="49" width="10.77734375" style="48" customWidth="1"/>
    <col min="50" max="54" width="10.77734375" style="106" customWidth="1"/>
    <col min="55" max="261" width="8.77734375" style="48" customWidth="1"/>
  </cols>
  <sheetData>
    <row r="1" spans="1:54" ht="14.55" customHeight="1" x14ac:dyDescent="0.3">
      <c r="A1" s="135"/>
      <c r="B1" s="136"/>
      <c r="C1" s="136"/>
      <c r="D1" s="1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row>
    <row r="2" spans="1:5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row>
    <row r="3" spans="1:5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row>
    <row r="4" spans="1:5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row>
    <row r="5" spans="1:54" ht="14.55" customHeight="1" x14ac:dyDescent="0.3">
      <c r="A5" s="133" t="s">
        <v>5</v>
      </c>
      <c r="B5" s="134"/>
      <c r="C5" s="134"/>
      <c r="D5" s="13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row>
    <row r="6" spans="1:5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row>
    <row r="7" spans="1:54"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row>
    <row r="8" spans="1:54"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row>
    <row r="9" spans="1:54"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row>
    <row r="10" spans="1:54"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row>
    <row r="11" spans="1:54"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row>
    <row r="12" spans="1:5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row>
    <row r="13" spans="1:54"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row>
    <row r="14" spans="1:54"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row>
    <row r="15" spans="1:54"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row>
    <row r="16" spans="1:5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row>
    <row r="17" spans="1:54"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row>
    <row r="18" spans="1:54"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row>
    <row r="19" spans="1:54"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row>
    <row r="20" spans="1:54"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row>
    <row r="21" spans="1:54"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row>
    <row r="22" spans="1:54"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row>
    <row r="23" spans="1:54" ht="14.55" customHeight="1" x14ac:dyDescent="0.3">
      <c r="A23" s="133" t="s">
        <v>21</v>
      </c>
      <c r="B23" s="134"/>
      <c r="C23" s="134"/>
      <c r="D23" s="13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row>
    <row r="24" spans="1:54"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row>
    <row r="25" spans="1:54"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row>
    <row r="26" spans="1:54"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row>
    <row r="27" spans="1:54"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row>
    <row r="28" spans="1:54"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row>
    <row r="29" spans="1:54"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row>
    <row r="30" spans="1:54"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row>
    <row r="31" spans="1:54"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row>
    <row r="32" spans="1:54"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row>
    <row r="33" spans="1:54"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row>
    <row r="34" spans="1:54"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row>
    <row r="35" spans="1:54"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row>
    <row r="36" spans="1:54"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row>
    <row r="37" spans="1:54" ht="14.55" customHeight="1" x14ac:dyDescent="0.3">
      <c r="A37" s="133" t="s">
        <v>34</v>
      </c>
      <c r="B37" s="134"/>
      <c r="C37" s="134"/>
      <c r="D37" s="13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row>
    <row r="38" spans="1:5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row>
    <row r="39" spans="1:5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row>
    <row r="40" spans="1:5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row>
    <row r="41" spans="1:5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row>
    <row r="42" spans="1:5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row>
    <row r="43" spans="1:54"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row>
    <row r="44" spans="1:5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row>
    <row r="45" spans="1:5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row>
    <row r="46" spans="1:5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row>
    <row r="47" spans="1:5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row>
    <row r="48" spans="1:5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row>
    <row r="49" spans="1:54" ht="14.55" customHeight="1" x14ac:dyDescent="0.3">
      <c r="A49" s="133" t="s">
        <v>45</v>
      </c>
      <c r="B49" s="134"/>
      <c r="C49" s="134"/>
      <c r="D49" s="13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row>
    <row r="50" spans="1:54"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row>
    <row r="51" spans="1:54"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row>
    <row r="52" spans="1:54"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row>
    <row r="53" spans="1:54"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row>
    <row r="54" spans="1:54"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row>
    <row r="55" spans="1:54"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row>
    <row r="56" spans="1:54"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row>
    <row r="57" spans="1:54"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row>
    <row r="58" spans="1:5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Fibonacci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2019-02-11T19:42:46Z</dcterms:modified>
</cp:coreProperties>
</file>