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L30" i="2"/>
  <c r="L28" i="2"/>
  <c r="L31" i="2" s="1"/>
  <c r="L27" i="2"/>
  <c r="L25" i="2"/>
  <c r="L26" i="2" s="1"/>
  <c r="L20" i="2"/>
  <c r="L18" i="2"/>
  <c r="L23" i="2" s="1"/>
  <c r="L11" i="2"/>
  <c r="L14" i="2" s="1"/>
  <c r="L16" i="2" s="1"/>
  <c r="L29" i="2" l="1"/>
  <c r="L32" i="2" s="1"/>
  <c r="L10" i="2" s="1"/>
  <c r="L19" i="2"/>
  <c r="L21" i="2"/>
  <c r="L22" i="2"/>
  <c r="L15" i="2"/>
  <c r="L7" i="2"/>
  <c r="L12" i="2"/>
  <c r="L8" i="2"/>
  <c r="L6" i="2" s="1"/>
  <c r="K30" i="2"/>
  <c r="K28" i="2"/>
  <c r="K31" i="2" s="1"/>
  <c r="K29" i="2" s="1"/>
  <c r="K32" i="2" s="1"/>
  <c r="K10" i="2" s="1"/>
  <c r="K27" i="2"/>
  <c r="K25" i="2"/>
  <c r="K15" i="2" s="1"/>
  <c r="K20" i="2"/>
  <c r="K18" i="2"/>
  <c r="K23" i="2" s="1"/>
  <c r="K11" i="2"/>
  <c r="K14" i="2" s="1"/>
  <c r="J30" i="2"/>
  <c r="J28" i="2"/>
  <c r="J31" i="2" s="1"/>
  <c r="J27" i="2"/>
  <c r="J25" i="2"/>
  <c r="J20" i="2"/>
  <c r="J18" i="2"/>
  <c r="J23" i="2" s="1"/>
  <c r="J11" i="2"/>
  <c r="K16" i="2" l="1"/>
  <c r="J14" i="2"/>
  <c r="J16" i="2" s="1"/>
  <c r="J15" i="2"/>
  <c r="J8" i="2"/>
  <c r="J6" i="2" s="1"/>
  <c r="J29" i="2"/>
  <c r="J32" i="2" s="1"/>
  <c r="J10" i="2" s="1"/>
  <c r="K26" i="2"/>
  <c r="K7" i="2"/>
  <c r="K12" i="2"/>
  <c r="K8" i="2"/>
  <c r="K6" i="2" s="1"/>
  <c r="J26" i="2"/>
  <c r="J7" i="2"/>
  <c r="G30" i="2"/>
  <c r="G28" i="2"/>
  <c r="G31" i="2" s="1"/>
  <c r="G27" i="2"/>
  <c r="G25" i="2"/>
  <c r="G26" i="2" s="1"/>
  <c r="G20" i="2"/>
  <c r="G18" i="2"/>
  <c r="G23" i="2" s="1"/>
  <c r="G11" i="2"/>
  <c r="G14" i="2" s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J12" i="2" l="1"/>
  <c r="K19" i="2"/>
  <c r="K22" i="2"/>
  <c r="K21" i="2"/>
  <c r="J19" i="2"/>
  <c r="J22" i="2"/>
  <c r="J21" i="2"/>
  <c r="G16" i="2"/>
  <c r="G29" i="2"/>
  <c r="G32" i="2" s="1"/>
  <c r="G10" i="2" s="1"/>
  <c r="G15" i="2"/>
  <c r="G19" i="2"/>
  <c r="G22" i="2"/>
  <c r="G21" i="2"/>
  <c r="G7" i="2"/>
  <c r="G12" i="2"/>
  <c r="G8" i="2"/>
  <c r="G6" i="2" s="1"/>
  <c r="Z19" i="14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I30" i="2" l="1"/>
  <c r="I28" i="2"/>
  <c r="I31" i="2" s="1"/>
  <c r="I27" i="2"/>
  <c r="I25" i="2"/>
  <c r="I26" i="2" s="1"/>
  <c r="I20" i="2"/>
  <c r="I18" i="2"/>
  <c r="I23" i="2" s="1"/>
  <c r="I11" i="2"/>
  <c r="I14" i="2" s="1"/>
  <c r="I16" i="2" l="1"/>
  <c r="I29" i="2"/>
  <c r="I32" i="2" s="1"/>
  <c r="I10" i="2" s="1"/>
  <c r="I19" i="2"/>
  <c r="I21" i="2"/>
  <c r="I22" i="2"/>
  <c r="I7" i="2"/>
  <c r="I15" i="2"/>
  <c r="I8" i="2"/>
  <c r="I6" i="2" s="1"/>
  <c r="I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<sst xmlns="http://schemas.openxmlformats.org/spreadsheetml/2006/main" count="106" uniqueCount="67">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</sst>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showGridLines="0" tabSelected="1" zoomScale="110" zoomScaleNormal="110" workbookViewId="0">
      <selection activeCell="L1" sqref="L1:L4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3.77734375" style="15" bestFit="1" customWidth="1"/>
    <col min="16" max="21" width="10.44140625" style="15" bestFit="1" customWidth="1"/>
    <col min="22" max="258" width="8.77734375" style="15" customWidth="1"/>
    <col min="259" max="16384" width="8.77734375" style="16"/>
  </cols>
  <sheetData>
    <row r="1" spans="1:22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43913</v>
      </c>
      <c r="H1" s="2">
        <v>43914</v>
      </c>
      <c r="I1" s="2">
        <v>43915</v>
      </c>
      <c r="J1" s="2">
        <v>43916</v>
      </c>
      <c r="K1" s="2">
        <v>43917</v>
      </c>
      <c r="L1" s="2">
        <v>43917</v>
      </c>
      <c r="M1" s="2"/>
      <c r="O1" s="12" t="s">
        <v>27</v>
      </c>
      <c r="P1" s="14">
        <v>7511.1</v>
      </c>
      <c r="Q1" s="14">
        <v>9038.9</v>
      </c>
      <c r="R1" s="14"/>
      <c r="S1" s="14">
        <v>12430.5</v>
      </c>
      <c r="T1" s="14">
        <v>2252.75</v>
      </c>
      <c r="U1" s="14"/>
    </row>
    <row r="2" spans="1:22" ht="15" customHeight="1" thickBot="1">
      <c r="A2" s="17"/>
      <c r="B2" s="18"/>
      <c r="C2" s="18"/>
      <c r="D2" s="3" t="s">
        <v>1</v>
      </c>
      <c r="E2" s="61">
        <v>12246.7</v>
      </c>
      <c r="F2" s="61">
        <v>9038.9</v>
      </c>
      <c r="G2" s="61">
        <v>8159.25</v>
      </c>
      <c r="H2" s="61">
        <v>8036.95</v>
      </c>
      <c r="I2" s="61">
        <v>8376.75</v>
      </c>
      <c r="J2" s="61">
        <v>8749.0499999999993</v>
      </c>
      <c r="K2" s="61">
        <v>9038.9</v>
      </c>
      <c r="L2" s="61">
        <v>21462.400000000001</v>
      </c>
      <c r="M2" s="61"/>
      <c r="O2" s="12" t="s">
        <v>28</v>
      </c>
      <c r="P2" s="14">
        <v>9038.9</v>
      </c>
      <c r="Q2" s="14">
        <v>8522.9</v>
      </c>
      <c r="R2" s="14"/>
      <c r="S2" s="14">
        <v>7511.1</v>
      </c>
      <c r="T2" s="14">
        <v>12430.5</v>
      </c>
      <c r="U2" s="14"/>
    </row>
    <row r="3" spans="1:22" ht="15" customHeight="1" thickBot="1">
      <c r="A3" s="17"/>
      <c r="B3" s="4"/>
      <c r="C3" s="5"/>
      <c r="D3" s="3" t="s">
        <v>2</v>
      </c>
      <c r="E3" s="60">
        <v>11175.05</v>
      </c>
      <c r="F3" s="60">
        <v>7511.1</v>
      </c>
      <c r="G3" s="60">
        <v>7583.6</v>
      </c>
      <c r="H3" s="60">
        <v>7511.1</v>
      </c>
      <c r="I3" s="60">
        <v>7714.75</v>
      </c>
      <c r="J3" s="60">
        <v>8304.9</v>
      </c>
      <c r="K3" s="60">
        <v>8522.9</v>
      </c>
      <c r="L3" s="60">
        <v>19580.099999999999</v>
      </c>
      <c r="M3" s="60"/>
      <c r="O3" s="12" t="s">
        <v>29</v>
      </c>
      <c r="P3" s="14">
        <v>8522.9</v>
      </c>
      <c r="Q3" s="14"/>
      <c r="R3" s="14"/>
      <c r="S3" s="14"/>
      <c r="T3" s="14"/>
      <c r="U3" s="14"/>
      <c r="V3" s="54" t="s">
        <v>66</v>
      </c>
    </row>
    <row r="4" spans="1:22" ht="15" customHeight="1">
      <c r="A4" s="17"/>
      <c r="B4" s="4"/>
      <c r="C4" s="5"/>
      <c r="D4" s="3" t="s">
        <v>3</v>
      </c>
      <c r="E4" s="21">
        <v>11201.75</v>
      </c>
      <c r="F4" s="21">
        <v>8660.25</v>
      </c>
      <c r="G4" s="21">
        <v>7610.25</v>
      </c>
      <c r="H4" s="21">
        <v>7801.05</v>
      </c>
      <c r="I4" s="21">
        <v>8317.85</v>
      </c>
      <c r="J4" s="21">
        <v>8641.4500000000007</v>
      </c>
      <c r="K4" s="21">
        <v>8660.25</v>
      </c>
      <c r="L4" s="21">
        <v>19969</v>
      </c>
      <c r="M4" s="21"/>
    </row>
    <row r="5" spans="1:22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L5" s="18"/>
      <c r="M5" s="18"/>
      <c r="O5" s="22" t="s">
        <v>30</v>
      </c>
      <c r="P5" s="23"/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10823.533333333331</v>
      </c>
      <c r="G6" s="26">
        <f t="shared" si="0"/>
        <v>8560.783333333331</v>
      </c>
      <c r="H6" s="26">
        <f t="shared" ref="H6" si="1">H8+H25</f>
        <v>8580.8166666666657</v>
      </c>
      <c r="I6" s="26">
        <f t="shared" ref="I6:J6" si="2">I8+I25</f>
        <v>9220.15</v>
      </c>
      <c r="J6" s="26">
        <f t="shared" si="2"/>
        <v>9269.5166666666664</v>
      </c>
      <c r="K6" s="26">
        <f t="shared" ref="K6:L6" si="3">K8+K25</f>
        <v>9474.4666666666653</v>
      </c>
      <c r="L6" s="26">
        <f t="shared" si="3"/>
        <v>22976.53333333334</v>
      </c>
      <c r="M6" s="26"/>
      <c r="O6" s="44">
        <v>0.23599999999999999</v>
      </c>
      <c r="P6" s="45">
        <f t="shared" ref="P6" si="4">VALUE(23.6/100*(P1-P2)+P2)</f>
        <v>8678.3392000000003</v>
      </c>
      <c r="Q6" s="45">
        <f t="shared" ref="Q6:U6" si="5">VALUE(23.6/100*(Q1-Q2)+Q2)</f>
        <v>8644.6759999999995</v>
      </c>
      <c r="R6" s="45">
        <f t="shared" si="5"/>
        <v>0</v>
      </c>
      <c r="S6" s="45">
        <f t="shared" si="5"/>
        <v>8672.0784000000003</v>
      </c>
      <c r="T6" s="45">
        <f t="shared" si="5"/>
        <v>10028.550999999999</v>
      </c>
      <c r="U6" s="45">
        <f t="shared" si="5"/>
        <v>0</v>
      </c>
    </row>
    <row r="7" spans="1:22" ht="15" customHeight="1">
      <c r="A7" s="24"/>
      <c r="B7" s="25"/>
      <c r="C7" s="25"/>
      <c r="D7" s="6" t="s">
        <v>6</v>
      </c>
      <c r="E7" s="27">
        <f t="shared" ref="E7:G7" si="6">E11+E25</f>
        <v>12612.816666666668</v>
      </c>
      <c r="F7" s="27">
        <f t="shared" si="6"/>
        <v>9931.2166666666653</v>
      </c>
      <c r="G7" s="27">
        <f t="shared" si="6"/>
        <v>8360.0166666666664</v>
      </c>
      <c r="H7" s="27">
        <f t="shared" ref="H7" si="7">H11+H25</f>
        <v>8308.8833333333314</v>
      </c>
      <c r="I7" s="27">
        <f t="shared" ref="I7:J7" si="8">I11+I25</f>
        <v>8798.4500000000007</v>
      </c>
      <c r="J7" s="27">
        <f t="shared" si="8"/>
        <v>9009.2833333333328</v>
      </c>
      <c r="K7" s="27">
        <f t="shared" ref="K7:L7" si="9">K11+K25</f>
        <v>9256.6833333333325</v>
      </c>
      <c r="L7" s="27">
        <f t="shared" si="9"/>
        <v>22219.466666666671</v>
      </c>
      <c r="M7" s="27"/>
      <c r="O7" s="48">
        <v>0.38200000000000001</v>
      </c>
      <c r="P7" s="49">
        <f t="shared" ref="P7" si="10">38.2/100*(P1-P2)+P2</f>
        <v>8455.2803999999996</v>
      </c>
      <c r="Q7" s="49">
        <f t="shared" ref="Q7:U7" si="11">38.2/100*(Q1-Q2)+Q2</f>
        <v>8720.0119999999988</v>
      </c>
      <c r="R7" s="49">
        <f t="shared" si="11"/>
        <v>0</v>
      </c>
      <c r="S7" s="49">
        <f t="shared" si="11"/>
        <v>9390.3107999999993</v>
      </c>
      <c r="T7" s="49">
        <f t="shared" si="11"/>
        <v>8542.5995000000003</v>
      </c>
      <c r="U7" s="49">
        <f t="shared" si="11"/>
        <v>0</v>
      </c>
    </row>
    <row r="8" spans="1:22" ht="15" customHeight="1">
      <c r="A8" s="24"/>
      <c r="B8" s="25"/>
      <c r="C8" s="25"/>
      <c r="D8" s="6" t="s">
        <v>7</v>
      </c>
      <c r="E8" s="28">
        <f t="shared" ref="E8:G8" si="12">(2*E11)-E3</f>
        <v>11907.283333333333</v>
      </c>
      <c r="F8" s="28">
        <f t="shared" si="12"/>
        <v>9295.7333333333318</v>
      </c>
      <c r="G8" s="28">
        <f t="shared" si="12"/>
        <v>7985.1333333333314</v>
      </c>
      <c r="H8" s="28">
        <f t="shared" ref="H8" si="13">(2*H11)-H3</f>
        <v>8054.9666666666653</v>
      </c>
      <c r="I8" s="28">
        <f t="shared" ref="I8:J8" si="14">(2*I11)-I3</f>
        <v>8558.15</v>
      </c>
      <c r="J8" s="28">
        <f t="shared" si="14"/>
        <v>8825.3666666666668</v>
      </c>
      <c r="K8" s="28">
        <f t="shared" ref="K8:L8" si="15">(2*K11)-K3</f>
        <v>8958.4666666666653</v>
      </c>
      <c r="L8" s="28">
        <f t="shared" si="15"/>
        <v>21094.233333333337</v>
      </c>
      <c r="M8" s="28"/>
      <c r="O8" s="42">
        <v>0.5</v>
      </c>
      <c r="P8" s="43">
        <f t="shared" ref="P8" si="16">VALUE(50/100*(P1-P2)+P2)</f>
        <v>8275</v>
      </c>
      <c r="Q8" s="43">
        <f t="shared" ref="Q8:U8" si="17">VALUE(50/100*(Q1-Q2)+Q2)</f>
        <v>8780.9</v>
      </c>
      <c r="R8" s="43">
        <f t="shared" si="17"/>
        <v>0</v>
      </c>
      <c r="S8" s="43">
        <f t="shared" si="17"/>
        <v>9970.7999999999993</v>
      </c>
      <c r="T8" s="43">
        <f t="shared" si="17"/>
        <v>7341.625</v>
      </c>
      <c r="U8" s="43">
        <f t="shared" si="17"/>
        <v>0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O9" s="50">
        <v>0.61799999999999999</v>
      </c>
      <c r="P9" s="51">
        <f t="shared" ref="P9" si="18">VALUE(61.8/100*(P1-P2)+P2)</f>
        <v>8094.7196000000004</v>
      </c>
      <c r="Q9" s="51">
        <f t="shared" ref="Q9:U9" si="19">VALUE(61.8/100*(Q1-Q2)+Q2)</f>
        <v>8841.7880000000005</v>
      </c>
      <c r="R9" s="51">
        <f t="shared" si="19"/>
        <v>0</v>
      </c>
      <c r="S9" s="51">
        <f t="shared" si="19"/>
        <v>10551.289199999999</v>
      </c>
      <c r="T9" s="51">
        <f t="shared" si="19"/>
        <v>6140.6504999999997</v>
      </c>
      <c r="U9" s="51">
        <f t="shared" si="19"/>
        <v>0</v>
      </c>
    </row>
    <row r="10" spans="1:22" ht="15" customHeight="1">
      <c r="A10" s="24"/>
      <c r="B10" s="25"/>
      <c r="C10" s="25"/>
      <c r="D10" s="6" t="s">
        <v>8</v>
      </c>
      <c r="E10" s="58">
        <f t="shared" ref="E10:G10" si="20">E11+E32/2</f>
        <v>11371.458333333332</v>
      </c>
      <c r="F10" s="58">
        <f t="shared" si="20"/>
        <v>8531.8333333333321</v>
      </c>
      <c r="G10" s="58">
        <f t="shared" si="20"/>
        <v>7871.4250000000002</v>
      </c>
      <c r="H10" s="58">
        <f t="shared" ref="H10" si="21">H11+H32/2</f>
        <v>7792.0416666666661</v>
      </c>
      <c r="I10" s="58">
        <f t="shared" ref="I10:J10" si="22">I11+I32/2</f>
        <v>8227.15</v>
      </c>
      <c r="J10" s="58">
        <f t="shared" si="22"/>
        <v>8603.2916666666679</v>
      </c>
      <c r="K10" s="58">
        <f t="shared" ref="K10:L10" si="23">K11+K32/2</f>
        <v>8780.9</v>
      </c>
      <c r="L10" s="58">
        <f t="shared" si="23"/>
        <v>20521.25</v>
      </c>
      <c r="M10" s="58"/>
      <c r="O10" s="39">
        <v>0.70699999999999996</v>
      </c>
      <c r="P10" s="40">
        <f t="shared" ref="P10" si="24">VALUE(70.7/100*(P1-P2)+P2)</f>
        <v>7958.7453999999998</v>
      </c>
      <c r="Q10" s="40">
        <f t="shared" ref="Q10:U10" si="25">VALUE(70.7/100*(Q1-Q2)+Q2)</f>
        <v>8887.7119999999995</v>
      </c>
      <c r="R10" s="40">
        <f t="shared" si="25"/>
        <v>0</v>
      </c>
      <c r="S10" s="40">
        <f t="shared" si="25"/>
        <v>10989.1158</v>
      </c>
      <c r="T10" s="40">
        <f t="shared" si="25"/>
        <v>5234.8307499999992</v>
      </c>
      <c r="U10" s="40">
        <f t="shared" si="25"/>
        <v>0</v>
      </c>
    </row>
    <row r="11" spans="1:22" ht="15" customHeight="1">
      <c r="A11" s="24"/>
      <c r="B11" s="25"/>
      <c r="C11" s="25"/>
      <c r="D11" s="6" t="s">
        <v>9</v>
      </c>
      <c r="E11" s="21">
        <f t="shared" ref="E11:G11" si="26">(E2+E3+E4)/3</f>
        <v>11541.166666666666</v>
      </c>
      <c r="F11" s="21">
        <f t="shared" si="26"/>
        <v>8403.4166666666661</v>
      </c>
      <c r="G11" s="21">
        <f t="shared" si="26"/>
        <v>7784.3666666666659</v>
      </c>
      <c r="H11" s="21">
        <f t="shared" ref="H11" si="27">(H2+H3+H4)/3</f>
        <v>7783.0333333333328</v>
      </c>
      <c r="I11" s="21">
        <f t="shared" ref="I11:J11" si="28">(I2+I3+I4)/3</f>
        <v>8136.45</v>
      </c>
      <c r="J11" s="21">
        <f t="shared" si="28"/>
        <v>8565.1333333333332</v>
      </c>
      <c r="K11" s="21">
        <f t="shared" ref="K11:L11" si="29">(K2+K3+K4)/3</f>
        <v>8740.6833333333325</v>
      </c>
      <c r="L11" s="21">
        <f t="shared" si="29"/>
        <v>20337.166666666668</v>
      </c>
      <c r="M11" s="21"/>
      <c r="O11" s="46">
        <v>0.78600000000000003</v>
      </c>
      <c r="P11" s="47">
        <f t="shared" ref="P11" si="30">VALUE(78.6/100*(P1-P2)+P2)</f>
        <v>7838.0492000000004</v>
      </c>
      <c r="Q11" s="47">
        <f t="shared" ref="Q11:U11" si="31">VALUE(78.6/100*(Q1-Q2)+Q2)</f>
        <v>8928.4759999999987</v>
      </c>
      <c r="R11" s="47">
        <f t="shared" si="31"/>
        <v>0</v>
      </c>
      <c r="S11" s="47">
        <f t="shared" si="31"/>
        <v>11377.7484</v>
      </c>
      <c r="T11" s="47">
        <f t="shared" si="31"/>
        <v>4430.7885000000006</v>
      </c>
      <c r="U11" s="47">
        <f t="shared" si="31"/>
        <v>0</v>
      </c>
    </row>
    <row r="12" spans="1:22" ht="15" customHeight="1">
      <c r="A12" s="24"/>
      <c r="B12" s="25"/>
      <c r="C12" s="25"/>
      <c r="D12" s="6" t="s">
        <v>10</v>
      </c>
      <c r="E12" s="59">
        <f t="shared" ref="E12:G12" si="32">E11-E32/2</f>
        <v>11710.875</v>
      </c>
      <c r="F12" s="59">
        <f t="shared" si="32"/>
        <v>8275</v>
      </c>
      <c r="G12" s="59">
        <f t="shared" si="32"/>
        <v>7697.3083333333316</v>
      </c>
      <c r="H12" s="59">
        <f t="shared" ref="H12" si="33">H11-H32/2</f>
        <v>7774.0249999999996</v>
      </c>
      <c r="I12" s="59">
        <f t="shared" ref="I12:J12" si="34">I11-I32/2</f>
        <v>8045.75</v>
      </c>
      <c r="J12" s="59">
        <f t="shared" si="34"/>
        <v>8526.9749999999985</v>
      </c>
      <c r="K12" s="59">
        <f t="shared" ref="K12:L12" si="35">K11-K32/2</f>
        <v>8700.4666666666653</v>
      </c>
      <c r="L12" s="59">
        <f t="shared" si="35"/>
        <v>20153.083333333336</v>
      </c>
      <c r="M12" s="59"/>
      <c r="O12" s="39">
        <v>1</v>
      </c>
      <c r="P12" s="40">
        <f t="shared" ref="P12" si="36">VALUE(100/100*(P1-P2)+P2)</f>
        <v>7511.1</v>
      </c>
      <c r="Q12" s="40">
        <f t="shared" ref="Q12:U12" si="37">VALUE(100/100*(Q1-Q2)+Q2)</f>
        <v>9038.9</v>
      </c>
      <c r="R12" s="40">
        <f t="shared" si="37"/>
        <v>0</v>
      </c>
      <c r="S12" s="40">
        <f t="shared" si="37"/>
        <v>12430.5</v>
      </c>
      <c r="T12" s="40">
        <f t="shared" si="37"/>
        <v>2252.75</v>
      </c>
      <c r="U12" s="40">
        <f t="shared" si="37"/>
        <v>0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O13" s="39">
        <v>1.236</v>
      </c>
      <c r="P13" s="40">
        <f t="shared" ref="P13" si="38">VALUE(123.6/100*(P1-P2)+P2)</f>
        <v>7150.5392000000011</v>
      </c>
      <c r="Q13" s="40">
        <f t="shared" ref="Q13:U13" si="39">VALUE(123.6/100*(Q1-Q2)+Q2)</f>
        <v>9160.6759999999995</v>
      </c>
      <c r="R13" s="40">
        <f t="shared" si="39"/>
        <v>0</v>
      </c>
      <c r="S13" s="40">
        <f t="shared" si="39"/>
        <v>13591.4784</v>
      </c>
      <c r="T13" s="40">
        <f t="shared" si="39"/>
        <v>-149.19900000000052</v>
      </c>
      <c r="U13" s="40">
        <f t="shared" si="39"/>
        <v>0</v>
      </c>
    </row>
    <row r="14" spans="1:22" ht="15" customHeight="1">
      <c r="A14" s="24"/>
      <c r="B14" s="25"/>
      <c r="C14" s="25"/>
      <c r="D14" s="6" t="s">
        <v>11</v>
      </c>
      <c r="E14" s="32">
        <f t="shared" ref="E14:G14" si="40">2*E11-E2</f>
        <v>10835.633333333331</v>
      </c>
      <c r="F14" s="32">
        <f t="shared" si="40"/>
        <v>7767.9333333333325</v>
      </c>
      <c r="G14" s="32">
        <f t="shared" si="40"/>
        <v>7409.4833333333318</v>
      </c>
      <c r="H14" s="32">
        <f t="shared" ref="H14" si="41">2*H11-H2</f>
        <v>7529.1166666666659</v>
      </c>
      <c r="I14" s="32">
        <f t="shared" ref="I14:J14" si="42">2*I11-I2</f>
        <v>7896.15</v>
      </c>
      <c r="J14" s="32">
        <f t="shared" si="42"/>
        <v>8381.2166666666672</v>
      </c>
      <c r="K14" s="32">
        <f t="shared" ref="K14:L14" si="43">2*K11-K2</f>
        <v>8442.4666666666653</v>
      </c>
      <c r="L14" s="32">
        <f t="shared" si="43"/>
        <v>19211.933333333334</v>
      </c>
      <c r="M14" s="32"/>
      <c r="O14" s="33"/>
      <c r="P14" s="30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G15" si="44">E11-E25</f>
        <v>10469.516666666665</v>
      </c>
      <c r="F15" s="34">
        <f t="shared" si="44"/>
        <v>6875.6166666666668</v>
      </c>
      <c r="G15" s="34">
        <f t="shared" si="44"/>
        <v>7208.7166666666662</v>
      </c>
      <c r="H15" s="34">
        <f t="shared" ref="H15" si="45">H11-H25</f>
        <v>7257.1833333333334</v>
      </c>
      <c r="I15" s="34">
        <f t="shared" ref="I15:J15" si="46">I11-I25</f>
        <v>7474.45</v>
      </c>
      <c r="J15" s="34">
        <f t="shared" si="46"/>
        <v>8120.9833333333336</v>
      </c>
      <c r="K15" s="34">
        <f t="shared" ref="K15:L15" si="47">K11-K25</f>
        <v>8224.6833333333325</v>
      </c>
      <c r="L15" s="34">
        <f t="shared" si="47"/>
        <v>18454.866666666665</v>
      </c>
      <c r="M15" s="34"/>
      <c r="O15" s="38" t="s">
        <v>31</v>
      </c>
      <c r="P15" s="30"/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G16" si="48">E14-E25</f>
        <v>9763.9833333333299</v>
      </c>
      <c r="F16" s="35">
        <f t="shared" si="48"/>
        <v>6240.1333333333332</v>
      </c>
      <c r="G16" s="35">
        <f t="shared" si="48"/>
        <v>6833.8333333333321</v>
      </c>
      <c r="H16" s="35">
        <f t="shared" ref="H16" si="49">H14-H25</f>
        <v>7003.2666666666664</v>
      </c>
      <c r="I16" s="35">
        <f t="shared" ref="I16:J16" si="50">I14-I25</f>
        <v>7234.15</v>
      </c>
      <c r="J16" s="35">
        <f t="shared" si="50"/>
        <v>7937.0666666666675</v>
      </c>
      <c r="K16" s="35">
        <f t="shared" ref="K16:L16" si="51">K14-K25</f>
        <v>7926.4666666666653</v>
      </c>
      <c r="L16" s="35">
        <f t="shared" si="51"/>
        <v>17329.633333333331</v>
      </c>
      <c r="M16" s="35"/>
      <c r="O16" s="39">
        <v>0.23599999999999999</v>
      </c>
      <c r="P16" s="40">
        <f t="shared" ref="P16" si="52">VALUE(P3-23.6/100*(P1-P2))</f>
        <v>8883.4607999999989</v>
      </c>
      <c r="Q16" s="40">
        <f t="shared" ref="Q16:U16" si="53">VALUE(Q3-23.6/100*(Q1-Q2))</f>
        <v>-121.77600000000001</v>
      </c>
      <c r="R16" s="40">
        <f t="shared" si="53"/>
        <v>0</v>
      </c>
      <c r="S16" s="40">
        <f t="shared" si="53"/>
        <v>-1160.9784</v>
      </c>
      <c r="T16" s="40">
        <f t="shared" si="53"/>
        <v>2401.9490000000001</v>
      </c>
      <c r="U16" s="40">
        <f t="shared" si="53"/>
        <v>0</v>
      </c>
    </row>
    <row r="17" spans="1:22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L17" s="5"/>
      <c r="M17" s="5"/>
      <c r="O17" s="39">
        <v>0.38200000000000001</v>
      </c>
      <c r="P17" s="56">
        <f t="shared" ref="P17" si="54">VALUE(P3-38.2/100*(P1-P2))</f>
        <v>9106.5195999999996</v>
      </c>
      <c r="Q17" s="40">
        <f t="shared" ref="Q17:U17" si="55">VALUE(Q3-38.2/100*(Q1-Q2))</f>
        <v>-197.11199999999999</v>
      </c>
      <c r="R17" s="40">
        <f t="shared" si="55"/>
        <v>0</v>
      </c>
      <c r="S17" s="41">
        <f t="shared" si="55"/>
        <v>-1879.2107999999998</v>
      </c>
      <c r="T17" s="56">
        <f t="shared" si="55"/>
        <v>3887.9005000000002</v>
      </c>
      <c r="U17" s="56">
        <f t="shared" si="55"/>
        <v>0</v>
      </c>
    </row>
    <row r="18" spans="1:22" ht="15" customHeight="1">
      <c r="A18" s="24"/>
      <c r="B18" s="25"/>
      <c r="C18" s="25"/>
      <c r="D18" s="6" t="s">
        <v>15</v>
      </c>
      <c r="E18" s="27">
        <f t="shared" ref="E18:G18" si="56">(E2/E3)*E4</f>
        <v>12275.960440892883</v>
      </c>
      <c r="F18" s="27">
        <f t="shared" si="56"/>
        <v>10421.793575508245</v>
      </c>
      <c r="G18" s="27">
        <f t="shared" si="56"/>
        <v>8187.9229274355175</v>
      </c>
      <c r="H18" s="27">
        <f t="shared" ref="H18" si="57">(H2/H3)*H4</f>
        <v>8347.199318009345</v>
      </c>
      <c r="I18" s="27">
        <f t="shared" ref="I18:J18" si="58">(I2/I3)*I4</f>
        <v>9031.6018001231423</v>
      </c>
      <c r="J18" s="27">
        <f t="shared" si="58"/>
        <v>9103.5988539898135</v>
      </c>
      <c r="K18" s="27">
        <f t="shared" ref="K18:L18" si="59">(K2/K3)*K4</f>
        <v>9184.5655498715223</v>
      </c>
      <c r="L18" s="27">
        <f t="shared" si="59"/>
        <v>21888.686247771977</v>
      </c>
      <c r="M18" s="27"/>
      <c r="O18" s="39">
        <v>0.5</v>
      </c>
      <c r="P18" s="56">
        <f t="shared" ref="P18" si="60">VALUE(P3-50/100*(P1-P2))</f>
        <v>9286.7999999999993</v>
      </c>
      <c r="Q18" s="40">
        <f t="shared" ref="Q18:U18" si="61">VALUE(Q3-50/100*(Q1-Q2))</f>
        <v>-258</v>
      </c>
      <c r="R18" s="40">
        <f t="shared" si="61"/>
        <v>0</v>
      </c>
      <c r="S18" s="41">
        <f t="shared" si="61"/>
        <v>-2459.6999999999998</v>
      </c>
      <c r="T18" s="56">
        <f t="shared" si="61"/>
        <v>5088.875</v>
      </c>
      <c r="U18" s="56">
        <f t="shared" si="61"/>
        <v>0</v>
      </c>
    </row>
    <row r="19" spans="1:22" ht="15" customHeight="1">
      <c r="A19" s="24"/>
      <c r="B19" s="25"/>
      <c r="C19" s="25"/>
      <c r="D19" s="6" t="s">
        <v>16</v>
      </c>
      <c r="E19" s="28">
        <f t="shared" ref="E19:G19" si="62">E4+E26/2</f>
        <v>11791.157500000001</v>
      </c>
      <c r="F19" s="28">
        <f t="shared" si="62"/>
        <v>9500.5399999999991</v>
      </c>
      <c r="G19" s="28">
        <f t="shared" si="62"/>
        <v>7926.8575000000001</v>
      </c>
      <c r="H19" s="28">
        <f t="shared" ref="H19" si="63">H4+H26/2</f>
        <v>8090.2674999999999</v>
      </c>
      <c r="I19" s="28">
        <f t="shared" ref="I19:J19" si="64">I4+I26/2</f>
        <v>8681.9500000000007</v>
      </c>
      <c r="J19" s="28">
        <f t="shared" si="64"/>
        <v>8885.7325000000001</v>
      </c>
      <c r="K19" s="28">
        <f t="shared" ref="K19:L19" si="65">K4+K26/2</f>
        <v>8944.0499999999993</v>
      </c>
      <c r="L19" s="28">
        <f t="shared" si="65"/>
        <v>21004.265000000003</v>
      </c>
      <c r="M19" s="28"/>
      <c r="O19" s="39">
        <v>0.61799999999999999</v>
      </c>
      <c r="P19" s="56">
        <f t="shared" ref="P19" si="66">VALUE(P3-61.8/100*(P1-P2))</f>
        <v>9467.0803999999989</v>
      </c>
      <c r="Q19" s="40">
        <f t="shared" ref="Q19:U19" si="67">VALUE(Q3-61.8/100*(Q1-Q2))</f>
        <v>-318.88799999999998</v>
      </c>
      <c r="R19" s="40">
        <f t="shared" si="67"/>
        <v>0</v>
      </c>
      <c r="S19" s="41">
        <f t="shared" si="67"/>
        <v>-3040.1891999999998</v>
      </c>
      <c r="T19" s="56">
        <f t="shared" si="67"/>
        <v>6289.8495000000003</v>
      </c>
      <c r="U19" s="56">
        <f t="shared" si="67"/>
        <v>0</v>
      </c>
    </row>
    <row r="20" spans="1:22" ht="15" customHeight="1">
      <c r="A20" s="24"/>
      <c r="B20" s="25"/>
      <c r="C20" s="25"/>
      <c r="D20" s="6" t="s">
        <v>3</v>
      </c>
      <c r="E20" s="21">
        <f t="shared" ref="E20:G20" si="68">E4</f>
        <v>11201.75</v>
      </c>
      <c r="F20" s="21">
        <f t="shared" si="68"/>
        <v>8660.25</v>
      </c>
      <c r="G20" s="21">
        <f t="shared" si="68"/>
        <v>7610.25</v>
      </c>
      <c r="H20" s="21">
        <f t="shared" ref="H20" si="69">H4</f>
        <v>7801.05</v>
      </c>
      <c r="I20" s="21">
        <f t="shared" ref="I20:J20" si="70">I4</f>
        <v>8317.85</v>
      </c>
      <c r="J20" s="21">
        <f t="shared" si="70"/>
        <v>8641.4500000000007</v>
      </c>
      <c r="K20" s="21">
        <f t="shared" ref="K20:L20" si="71">K4</f>
        <v>8660.25</v>
      </c>
      <c r="L20" s="21">
        <f t="shared" si="71"/>
        <v>19969</v>
      </c>
      <c r="M20" s="21"/>
      <c r="O20" s="39">
        <v>0.70699999999999996</v>
      </c>
      <c r="P20" s="40">
        <f t="shared" ref="P20" si="72">VALUE(P3-70.07/100*(P1-P2))</f>
        <v>9593.4294599999994</v>
      </c>
      <c r="Q20" s="40">
        <f t="shared" ref="Q20:U20" si="73">VALUE(Q3-70.07/100*(Q1-Q2))</f>
        <v>-361.56119999999993</v>
      </c>
      <c r="R20" s="40">
        <f t="shared" si="73"/>
        <v>0</v>
      </c>
      <c r="S20" s="40">
        <f t="shared" si="73"/>
        <v>-3447.0235799999991</v>
      </c>
      <c r="T20" s="40">
        <f t="shared" si="73"/>
        <v>7131.5494249999983</v>
      </c>
      <c r="U20" s="40">
        <f t="shared" si="73"/>
        <v>0</v>
      </c>
    </row>
    <row r="21" spans="1:22" ht="15" customHeight="1">
      <c r="A21" s="24"/>
      <c r="B21" s="25"/>
      <c r="C21" s="25"/>
      <c r="D21" s="6" t="s">
        <v>17</v>
      </c>
      <c r="E21" s="20">
        <f t="shared" ref="E21:G21" si="74">E4-E26/4</f>
        <v>10907.046249999999</v>
      </c>
      <c r="F21" s="20">
        <f t="shared" si="74"/>
        <v>8240.1049999999996</v>
      </c>
      <c r="G21" s="20">
        <f t="shared" si="74"/>
        <v>7451.94625</v>
      </c>
      <c r="H21" s="20">
        <f t="shared" ref="H21" si="75">H4-H26/4</f>
        <v>7656.4412499999999</v>
      </c>
      <c r="I21" s="20">
        <f t="shared" ref="I21:J21" si="76">I4-I26/4</f>
        <v>8135.8</v>
      </c>
      <c r="J21" s="20">
        <f t="shared" si="76"/>
        <v>8519.3087500000001</v>
      </c>
      <c r="K21" s="20">
        <f t="shared" ref="K21:L21" si="77">K4-K26/4</f>
        <v>8518.35</v>
      </c>
      <c r="L21" s="20">
        <f t="shared" si="77"/>
        <v>19451.3675</v>
      </c>
      <c r="M21" s="20"/>
      <c r="O21" s="39">
        <v>0.78600000000000003</v>
      </c>
      <c r="P21" s="40">
        <f t="shared" ref="P21" si="78">VALUE(P3-78.6/100*(P1-P2))</f>
        <v>9723.750799999998</v>
      </c>
      <c r="Q21" s="40">
        <f t="shared" ref="Q21:U21" si="79">VALUE(Q3-78.6/100*(Q1-Q2))</f>
        <v>-405.57599999999996</v>
      </c>
      <c r="R21" s="40">
        <f t="shared" si="79"/>
        <v>0</v>
      </c>
      <c r="S21" s="40">
        <f t="shared" si="79"/>
        <v>-3866.6483999999991</v>
      </c>
      <c r="T21" s="40">
        <f t="shared" si="79"/>
        <v>7999.7114999999994</v>
      </c>
      <c r="U21" s="40">
        <f t="shared" si="79"/>
        <v>0</v>
      </c>
    </row>
    <row r="22" spans="1:22" ht="15" customHeight="1">
      <c r="A22" s="24"/>
      <c r="B22" s="25"/>
      <c r="C22" s="25"/>
      <c r="D22" s="6" t="s">
        <v>18</v>
      </c>
      <c r="E22" s="32">
        <f t="shared" ref="E22:G22" si="80">E4-E26/2</f>
        <v>10612.342499999999</v>
      </c>
      <c r="F22" s="32">
        <f t="shared" si="80"/>
        <v>7819.96</v>
      </c>
      <c r="G22" s="32">
        <f t="shared" si="80"/>
        <v>7293.6424999999999</v>
      </c>
      <c r="H22" s="32">
        <f t="shared" ref="H22" si="81">H4-H26/2</f>
        <v>7511.8325000000004</v>
      </c>
      <c r="I22" s="32">
        <f t="shared" ref="I22:J22" si="82">I4-I26/2</f>
        <v>7953.75</v>
      </c>
      <c r="J22" s="32">
        <f t="shared" si="82"/>
        <v>8397.1675000000014</v>
      </c>
      <c r="K22" s="32">
        <f t="shared" ref="K22:L22" si="83">K4-K26/2</f>
        <v>8376.4500000000007</v>
      </c>
      <c r="L22" s="32">
        <f t="shared" si="83"/>
        <v>18933.734999999997</v>
      </c>
      <c r="M22" s="32"/>
      <c r="O22" s="39">
        <v>1</v>
      </c>
      <c r="P22" s="40">
        <f t="shared" ref="P22" si="84">VALUE(P3-100/100*(P1-P2))</f>
        <v>10050.699999999999</v>
      </c>
      <c r="Q22" s="40">
        <f t="shared" ref="Q22:U22" si="85">VALUE(Q3-100/100*(Q1-Q2))</f>
        <v>-516</v>
      </c>
      <c r="R22" s="40">
        <f t="shared" si="85"/>
        <v>0</v>
      </c>
      <c r="S22" s="40">
        <f t="shared" si="85"/>
        <v>-4919.3999999999996</v>
      </c>
      <c r="T22" s="40">
        <f t="shared" si="85"/>
        <v>10177.75</v>
      </c>
      <c r="U22" s="40">
        <f t="shared" si="85"/>
        <v>0</v>
      </c>
      <c r="V22" s="55"/>
    </row>
    <row r="23" spans="1:22" ht="15" customHeight="1">
      <c r="A23" s="24"/>
      <c r="B23" s="25"/>
      <c r="C23" s="25"/>
      <c r="D23" s="6" t="s">
        <v>19</v>
      </c>
      <c r="E23" s="34">
        <f t="shared" ref="E23:G23" si="86">E4-(E18-E4)</f>
        <v>10127.539559107117</v>
      </c>
      <c r="F23" s="34">
        <f t="shared" si="86"/>
        <v>6898.7064244917547</v>
      </c>
      <c r="G23" s="34">
        <f t="shared" si="86"/>
        <v>7032.5770725644825</v>
      </c>
      <c r="H23" s="34">
        <f t="shared" ref="H23" si="87">H4-(H18-H4)</f>
        <v>7254.9006819906554</v>
      </c>
      <c r="I23" s="34">
        <f t="shared" ref="I23:J23" si="88">I4-(I18-I4)</f>
        <v>7604.0981998768584</v>
      </c>
      <c r="J23" s="34">
        <f t="shared" si="88"/>
        <v>8179.3011460101879</v>
      </c>
      <c r="K23" s="34">
        <f t="shared" ref="K23:L23" si="89">K4-(K18-K4)</f>
        <v>8135.9344501284777</v>
      </c>
      <c r="L23" s="34">
        <f t="shared" si="89"/>
        <v>18049.313752228023</v>
      </c>
      <c r="M23" s="34"/>
      <c r="O23" s="39">
        <v>1.236</v>
      </c>
      <c r="P23" s="40">
        <f t="shared" ref="P23" si="90">VALUE(P3-123.6/100*(P1-P2))</f>
        <v>10411.260799999998</v>
      </c>
      <c r="Q23" s="40">
        <f t="shared" ref="Q23:U23" si="91">VALUE(Q3-123.6/100*(Q1-Q2))</f>
        <v>-637.77599999999995</v>
      </c>
      <c r="R23" s="40">
        <f t="shared" si="91"/>
        <v>0</v>
      </c>
      <c r="S23" s="57">
        <f t="shared" si="91"/>
        <v>-6080.3783999999996</v>
      </c>
      <c r="T23" s="40">
        <f t="shared" si="91"/>
        <v>12579.699000000001</v>
      </c>
      <c r="U23" s="40">
        <f t="shared" si="91"/>
        <v>0</v>
      </c>
      <c r="V23" s="55"/>
    </row>
    <row r="24" spans="1:22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L24" s="5"/>
      <c r="M24" s="5"/>
      <c r="O24" s="52">
        <v>1.272</v>
      </c>
      <c r="P24" s="53">
        <f t="shared" ref="P24" si="92">VALUE(P3-127.2/100*(P1-P2))</f>
        <v>10466.261599999998</v>
      </c>
      <c r="Q24" s="53">
        <f t="shared" ref="Q24:U24" si="93">VALUE(Q3-127.2/100*(Q1-Q2))</f>
        <v>-656.35199999999998</v>
      </c>
      <c r="R24" s="53">
        <f t="shared" si="93"/>
        <v>0</v>
      </c>
      <c r="S24" s="53">
        <f t="shared" si="93"/>
        <v>-6257.4767999999995</v>
      </c>
      <c r="T24" s="53">
        <f t="shared" si="93"/>
        <v>12946.098</v>
      </c>
      <c r="U24" s="53">
        <f t="shared" si="93"/>
        <v>0</v>
      </c>
    </row>
    <row r="25" spans="1:22" ht="15" customHeight="1">
      <c r="A25" s="24"/>
      <c r="B25" s="25"/>
      <c r="C25" s="25"/>
      <c r="D25" s="6" t="s">
        <v>21</v>
      </c>
      <c r="E25" s="36">
        <f t="shared" ref="E25:G25" si="94">ABS(E2-E3)</f>
        <v>1071.6500000000015</v>
      </c>
      <c r="F25" s="36">
        <f t="shared" si="94"/>
        <v>1527.7999999999993</v>
      </c>
      <c r="G25" s="36">
        <f t="shared" si="94"/>
        <v>575.64999999999964</v>
      </c>
      <c r="H25" s="36">
        <f t="shared" ref="H25" si="95">ABS(H2-H3)</f>
        <v>525.84999999999945</v>
      </c>
      <c r="I25" s="36">
        <f t="shared" ref="I25:J25" si="96">ABS(I2-I3)</f>
        <v>662</v>
      </c>
      <c r="J25" s="36">
        <f t="shared" si="96"/>
        <v>444.14999999999964</v>
      </c>
      <c r="K25" s="36">
        <f t="shared" ref="K25:L25" si="97">ABS(K2-K3)</f>
        <v>516</v>
      </c>
      <c r="L25" s="36">
        <f t="shared" si="97"/>
        <v>1882.3000000000029</v>
      </c>
      <c r="M25" s="36"/>
      <c r="O25" s="39">
        <v>1.3819999999999999</v>
      </c>
      <c r="P25" s="40">
        <f t="shared" ref="P25" si="98">VALUE(P3-138.2/100*(P1-P2))</f>
        <v>10634.319599999999</v>
      </c>
      <c r="Q25" s="40">
        <f t="shared" ref="Q25:U25" si="99">VALUE(Q3-138.2/100*(Q1-Q2))</f>
        <v>-713.11199999999997</v>
      </c>
      <c r="R25" s="40">
        <f t="shared" si="99"/>
        <v>0</v>
      </c>
      <c r="S25" s="40">
        <f t="shared" si="99"/>
        <v>-6798.6107999999986</v>
      </c>
      <c r="T25" s="40">
        <f t="shared" si="99"/>
        <v>14065.6505</v>
      </c>
      <c r="U25" s="40">
        <f t="shared" si="99"/>
        <v>0</v>
      </c>
    </row>
    <row r="26" spans="1:22" ht="15" customHeight="1">
      <c r="A26" s="24"/>
      <c r="B26" s="25"/>
      <c r="C26" s="25"/>
      <c r="D26" s="6" t="s">
        <v>22</v>
      </c>
      <c r="E26" s="36">
        <f t="shared" ref="E26:G26" si="100">E25*1.1</f>
        <v>1178.8150000000016</v>
      </c>
      <c r="F26" s="36">
        <f t="shared" si="100"/>
        <v>1680.5799999999992</v>
      </c>
      <c r="G26" s="36">
        <f t="shared" si="100"/>
        <v>633.21499999999969</v>
      </c>
      <c r="H26" s="36">
        <f t="shared" ref="H26" si="101">H25*1.1</f>
        <v>578.43499999999949</v>
      </c>
      <c r="I26" s="36">
        <f t="shared" ref="I26:J26" si="102">I25*1.1</f>
        <v>728.2</v>
      </c>
      <c r="J26" s="36">
        <f t="shared" si="102"/>
        <v>488.56499999999966</v>
      </c>
      <c r="K26" s="36">
        <f t="shared" ref="K26:L26" si="103">K25*1.1</f>
        <v>567.6</v>
      </c>
      <c r="L26" s="36">
        <f t="shared" si="103"/>
        <v>2070.5300000000034</v>
      </c>
      <c r="M26" s="36"/>
      <c r="O26" s="39">
        <v>1.4139999999999999</v>
      </c>
      <c r="P26" s="40">
        <f t="shared" ref="P26" si="104">VALUE(P3-141.4/100*(P1-P2))</f>
        <v>10683.209199999999</v>
      </c>
      <c r="Q26" s="40">
        <f t="shared" ref="Q26:U26" si="105">VALUE(Q3-141.4/100*(Q1-Q2))</f>
        <v>-729.62400000000002</v>
      </c>
      <c r="R26" s="40">
        <f t="shared" si="105"/>
        <v>0</v>
      </c>
      <c r="S26" s="40">
        <f t="shared" si="105"/>
        <v>-6956.0316000000003</v>
      </c>
      <c r="T26" s="40">
        <f t="shared" si="105"/>
        <v>14391.338500000002</v>
      </c>
      <c r="U26" s="40">
        <f t="shared" si="105"/>
        <v>0</v>
      </c>
    </row>
    <row r="27" spans="1:22" ht="15" customHeight="1">
      <c r="A27" s="24"/>
      <c r="B27" s="25"/>
      <c r="C27" s="25"/>
      <c r="D27" s="6" t="s">
        <v>23</v>
      </c>
      <c r="E27" s="36">
        <f t="shared" ref="E27:G27" si="106">(E2+E3)</f>
        <v>23421.75</v>
      </c>
      <c r="F27" s="36">
        <f t="shared" si="106"/>
        <v>16550</v>
      </c>
      <c r="G27" s="36">
        <f t="shared" si="106"/>
        <v>15742.85</v>
      </c>
      <c r="H27" s="36">
        <f t="shared" ref="H27" si="107">(H2+H3)</f>
        <v>15548.05</v>
      </c>
      <c r="I27" s="36">
        <f t="shared" ref="I27:J27" si="108">(I2+I3)</f>
        <v>16091.5</v>
      </c>
      <c r="J27" s="36">
        <f t="shared" si="108"/>
        <v>17053.949999999997</v>
      </c>
      <c r="K27" s="36">
        <f t="shared" ref="K27:L27" si="109">(K2+K3)</f>
        <v>17561.8</v>
      </c>
      <c r="L27" s="36">
        <f t="shared" si="109"/>
        <v>41042.5</v>
      </c>
      <c r="M27" s="36"/>
      <c r="O27" s="39">
        <v>1.5</v>
      </c>
      <c r="P27" s="40">
        <f t="shared" ref="P27" si="110">VALUE(P3-150/100*(P1-P2))</f>
        <v>10814.599999999999</v>
      </c>
      <c r="Q27" s="40">
        <f t="shared" ref="Q27:U27" si="111">VALUE(Q3-150/100*(Q1-Q2))</f>
        <v>-774</v>
      </c>
      <c r="R27" s="40">
        <f t="shared" si="111"/>
        <v>0</v>
      </c>
      <c r="S27" s="40">
        <f t="shared" si="111"/>
        <v>-7379.0999999999995</v>
      </c>
      <c r="T27" s="40">
        <f t="shared" si="111"/>
        <v>15266.625</v>
      </c>
      <c r="U27" s="40">
        <f t="shared" si="111"/>
        <v>0</v>
      </c>
    </row>
    <row r="28" spans="1:22" ht="15" customHeight="1">
      <c r="A28" s="24"/>
      <c r="B28" s="25"/>
      <c r="C28" s="25"/>
      <c r="D28" s="6" t="s">
        <v>24</v>
      </c>
      <c r="E28" s="36">
        <f t="shared" ref="E28:G28" si="112">(E2+E3)/2</f>
        <v>11710.875</v>
      </c>
      <c r="F28" s="36">
        <f t="shared" si="112"/>
        <v>8275</v>
      </c>
      <c r="G28" s="36">
        <f t="shared" si="112"/>
        <v>7871.4250000000002</v>
      </c>
      <c r="H28" s="36">
        <f t="shared" ref="H28" si="113">(H2+H3)/2</f>
        <v>7774.0249999999996</v>
      </c>
      <c r="I28" s="36">
        <f t="shared" ref="I28:J28" si="114">(I2+I3)/2</f>
        <v>8045.75</v>
      </c>
      <c r="J28" s="36">
        <f t="shared" si="114"/>
        <v>8526.9749999999985</v>
      </c>
      <c r="K28" s="36">
        <f t="shared" ref="K28:L28" si="115">(K2+K3)/2</f>
        <v>8780.9</v>
      </c>
      <c r="L28" s="36">
        <f t="shared" si="115"/>
        <v>20521.25</v>
      </c>
      <c r="M28" s="36"/>
      <c r="O28" s="50">
        <v>1.6180000000000001</v>
      </c>
      <c r="P28" s="51">
        <f t="shared" ref="P28" si="116">VALUE(P3-161.8/100*(P1-P2))</f>
        <v>10994.880399999998</v>
      </c>
      <c r="Q28" s="51">
        <f t="shared" ref="Q28:U28" si="117">VALUE(Q3-161.8/100*(Q1-Q2))</f>
        <v>-834.88800000000003</v>
      </c>
      <c r="R28" s="51">
        <f t="shared" si="117"/>
        <v>0</v>
      </c>
      <c r="S28" s="51">
        <f t="shared" si="117"/>
        <v>-7959.5892000000003</v>
      </c>
      <c r="T28" s="51">
        <f t="shared" si="117"/>
        <v>16467.5995</v>
      </c>
      <c r="U28" s="51">
        <f t="shared" si="117"/>
        <v>0</v>
      </c>
    </row>
    <row r="29" spans="1:22" ht="15" customHeight="1">
      <c r="A29" s="24"/>
      <c r="B29" s="25"/>
      <c r="C29" s="25"/>
      <c r="D29" s="6" t="s">
        <v>8</v>
      </c>
      <c r="E29" s="36">
        <f t="shared" ref="E29:G29" si="118">E30-E31+E30</f>
        <v>11371.458333333332</v>
      </c>
      <c r="F29" s="36">
        <f t="shared" si="118"/>
        <v>8531.8333333333321</v>
      </c>
      <c r="G29" s="36">
        <f t="shared" si="118"/>
        <v>7697.3083333333316</v>
      </c>
      <c r="H29" s="36">
        <f t="shared" ref="H29" si="119">H30-H31+H30</f>
        <v>7792.0416666666661</v>
      </c>
      <c r="I29" s="36">
        <f t="shared" ref="I29:J29" si="120">I30-I31+I30</f>
        <v>8227.15</v>
      </c>
      <c r="J29" s="36">
        <f t="shared" si="120"/>
        <v>8603.2916666666679</v>
      </c>
      <c r="K29" s="36">
        <f t="shared" ref="K29:L29" si="121">K30-K31+K30</f>
        <v>8700.4666666666653</v>
      </c>
      <c r="L29" s="36">
        <f t="shared" si="121"/>
        <v>20153.083333333336</v>
      </c>
      <c r="M29" s="36"/>
      <c r="O29" s="39">
        <v>1.7070000000000001</v>
      </c>
      <c r="P29" s="40">
        <f t="shared" ref="P29" si="122">VALUE(P3-170.07/100*(P1-P2))</f>
        <v>11121.229459999999</v>
      </c>
      <c r="Q29" s="40">
        <f t="shared" ref="Q29:U29" si="123">VALUE(Q3-170.07/100*(Q1-Q2))</f>
        <v>-877.56119999999999</v>
      </c>
      <c r="R29" s="40">
        <f t="shared" si="123"/>
        <v>0</v>
      </c>
      <c r="S29" s="40">
        <f t="shared" si="123"/>
        <v>-8366.4235799999988</v>
      </c>
      <c r="T29" s="40">
        <f t="shared" si="123"/>
        <v>17309.299424999997</v>
      </c>
      <c r="U29" s="40">
        <f t="shared" si="123"/>
        <v>0</v>
      </c>
    </row>
    <row r="30" spans="1:22" ht="15" customHeight="1">
      <c r="A30" s="24"/>
      <c r="B30" s="25"/>
      <c r="C30" s="25"/>
      <c r="D30" s="6" t="s">
        <v>25</v>
      </c>
      <c r="E30" s="36">
        <f t="shared" ref="E30:G30" si="124">(E2+E3+E4)/3</f>
        <v>11541.166666666666</v>
      </c>
      <c r="F30" s="36">
        <f t="shared" si="124"/>
        <v>8403.4166666666661</v>
      </c>
      <c r="G30" s="36">
        <f t="shared" si="124"/>
        <v>7784.3666666666659</v>
      </c>
      <c r="H30" s="36">
        <f t="shared" ref="H30" si="125">(H2+H3+H4)/3</f>
        <v>7783.0333333333328</v>
      </c>
      <c r="I30" s="36">
        <f t="shared" ref="I30:J30" si="126">(I2+I3+I4)/3</f>
        <v>8136.45</v>
      </c>
      <c r="J30" s="36">
        <f t="shared" si="126"/>
        <v>8565.1333333333332</v>
      </c>
      <c r="K30" s="36">
        <f t="shared" ref="K30:L30" si="127">(K2+K3+K4)/3</f>
        <v>8740.6833333333325</v>
      </c>
      <c r="L30" s="36">
        <f t="shared" si="127"/>
        <v>20337.166666666668</v>
      </c>
      <c r="M30" s="36"/>
      <c r="O30" s="42">
        <v>2</v>
      </c>
      <c r="P30" s="43">
        <f t="shared" ref="P30" si="128">VALUE(P3-200/100*(P1-P2))</f>
        <v>11578.499999999998</v>
      </c>
      <c r="Q30" s="43">
        <f t="shared" ref="Q30:U30" si="129">VALUE(Q3-200/100*(Q1-Q2))</f>
        <v>-1032</v>
      </c>
      <c r="R30" s="43">
        <f t="shared" si="129"/>
        <v>0</v>
      </c>
      <c r="S30" s="43">
        <f t="shared" si="129"/>
        <v>-9838.7999999999993</v>
      </c>
      <c r="T30" s="43">
        <f t="shared" si="129"/>
        <v>20355.5</v>
      </c>
      <c r="U30" s="43">
        <f t="shared" si="129"/>
        <v>0</v>
      </c>
    </row>
    <row r="31" spans="1:22" ht="15" customHeight="1">
      <c r="A31" s="24"/>
      <c r="B31" s="25"/>
      <c r="C31" s="25"/>
      <c r="D31" s="6" t="s">
        <v>10</v>
      </c>
      <c r="E31" s="36">
        <f t="shared" ref="E31:G31" si="130">E28</f>
        <v>11710.875</v>
      </c>
      <c r="F31" s="36">
        <f t="shared" si="130"/>
        <v>8275</v>
      </c>
      <c r="G31" s="36">
        <f t="shared" si="130"/>
        <v>7871.4250000000002</v>
      </c>
      <c r="H31" s="36">
        <f t="shared" ref="H31" si="131">H28</f>
        <v>7774.0249999999996</v>
      </c>
      <c r="I31" s="36">
        <f t="shared" ref="I31:J31" si="132">I28</f>
        <v>8045.75</v>
      </c>
      <c r="J31" s="36">
        <f t="shared" si="132"/>
        <v>8526.9749999999985</v>
      </c>
      <c r="K31" s="36">
        <f t="shared" ref="K31:L31" si="133">K28</f>
        <v>8780.9</v>
      </c>
      <c r="L31" s="36">
        <f t="shared" si="133"/>
        <v>20521.25</v>
      </c>
      <c r="M31" s="36"/>
      <c r="O31" s="39">
        <v>2.2360000000000002</v>
      </c>
      <c r="P31" s="40">
        <f t="shared" ref="P31" si="134">VALUE(P3-223.6/100*(P1-P2))</f>
        <v>11939.060799999997</v>
      </c>
      <c r="Q31" s="40">
        <f t="shared" ref="Q31:U31" si="135">VALUE(Q3-223.6/100*(Q1-Q2))</f>
        <v>-1153.7759999999998</v>
      </c>
      <c r="R31" s="40">
        <f t="shared" si="135"/>
        <v>0</v>
      </c>
      <c r="S31" s="40">
        <f t="shared" si="135"/>
        <v>-10999.778399999997</v>
      </c>
      <c r="T31" s="40">
        <f t="shared" si="135"/>
        <v>22757.448999999997</v>
      </c>
      <c r="U31" s="40">
        <f t="shared" si="135"/>
        <v>0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36">ABS(F29-F31)</f>
        <v>256.83333333333212</v>
      </c>
      <c r="G32" s="37">
        <f t="shared" si="136"/>
        <v>174.11666666666861</v>
      </c>
      <c r="H32" s="37">
        <f t="shared" ref="H32" si="137">ABS(H29-H31)</f>
        <v>18.016666666666424</v>
      </c>
      <c r="I32" s="37">
        <f t="shared" ref="I32:J32" si="138">ABS(I29-I31)</f>
        <v>181.39999999999964</v>
      </c>
      <c r="J32" s="37">
        <f t="shared" si="138"/>
        <v>76.316666666669335</v>
      </c>
      <c r="K32" s="37">
        <f t="shared" ref="K32:L32" si="139">ABS(K29-K31)</f>
        <v>80.433333333334303</v>
      </c>
      <c r="L32" s="37">
        <f t="shared" si="139"/>
        <v>368.16666666666424</v>
      </c>
      <c r="M32" s="37"/>
      <c r="O32" s="39">
        <v>2.2719999999999998</v>
      </c>
      <c r="P32" s="40">
        <f t="shared" ref="P32" si="140">VALUE(P3-227.2/100*(P1-P2))</f>
        <v>11994.061599999997</v>
      </c>
      <c r="Q32" s="40">
        <f t="shared" ref="Q32:U32" si="141">VALUE(Q3-227.2/100*(Q1-Q2))</f>
        <v>-1172.3519999999999</v>
      </c>
      <c r="R32" s="40">
        <f t="shared" si="141"/>
        <v>0</v>
      </c>
      <c r="S32" s="40">
        <f t="shared" si="141"/>
        <v>-11176.876799999998</v>
      </c>
      <c r="T32" s="40">
        <f t="shared" si="141"/>
        <v>23123.847999999998</v>
      </c>
      <c r="U32" s="40">
        <f t="shared" si="141"/>
        <v>0</v>
      </c>
    </row>
    <row r="33" spans="15:21" ht="15" customHeight="1">
      <c r="O33" s="39">
        <v>2.3820000000000001</v>
      </c>
      <c r="P33" s="40">
        <f t="shared" ref="P33" si="142">VALUE(P3-238.2/100*(P1-P2))</f>
        <v>12162.119599999998</v>
      </c>
      <c r="Q33" s="40">
        <f t="shared" ref="Q33:U33" si="143">VALUE(Q3-238.2/100*(Q1-Q2))</f>
        <v>-1229.1119999999999</v>
      </c>
      <c r="R33" s="40">
        <f t="shared" si="143"/>
        <v>0</v>
      </c>
      <c r="S33" s="40">
        <f t="shared" si="143"/>
        <v>-11718.010799999998</v>
      </c>
      <c r="T33" s="40">
        <f t="shared" si="143"/>
        <v>24243.400499999996</v>
      </c>
      <c r="U33" s="40">
        <f t="shared" si="143"/>
        <v>0</v>
      </c>
    </row>
    <row r="34" spans="15:21" ht="15" customHeight="1">
      <c r="O34" s="48">
        <v>2.4140000000000001</v>
      </c>
      <c r="P34" s="49">
        <f t="shared" ref="P34" si="144">VALUE(P3-241.4/100*(P1-P2))</f>
        <v>12211.009199999999</v>
      </c>
      <c r="Q34" s="49">
        <f t="shared" ref="Q34:U34" si="145">VALUE(Q3-241.4/100*(Q1-Q2))</f>
        <v>-1245.624</v>
      </c>
      <c r="R34" s="49">
        <f t="shared" si="145"/>
        <v>0</v>
      </c>
      <c r="S34" s="49">
        <f t="shared" si="145"/>
        <v>-11875.4316</v>
      </c>
      <c r="T34" s="49">
        <f t="shared" si="145"/>
        <v>24569.088500000002</v>
      </c>
      <c r="U34" s="49">
        <f t="shared" si="145"/>
        <v>0</v>
      </c>
    </row>
    <row r="35" spans="15:21" ht="15" customHeight="1">
      <c r="O35" s="44">
        <v>2.6179999999999999</v>
      </c>
      <c r="P35" s="45">
        <f t="shared" ref="P35" si="146">VALUE(P3-261.8/100*(P1-P2))</f>
        <v>12522.680399999997</v>
      </c>
      <c r="Q35" s="45">
        <f t="shared" ref="Q35:U35" si="147">VALUE(Q3-261.8/100*(Q1-Q2))</f>
        <v>-1350.8880000000001</v>
      </c>
      <c r="R35" s="45">
        <f t="shared" si="147"/>
        <v>0</v>
      </c>
      <c r="S35" s="45">
        <f t="shared" si="147"/>
        <v>-12878.9892</v>
      </c>
      <c r="T35" s="45">
        <f t="shared" si="147"/>
        <v>26645.349500000004</v>
      </c>
      <c r="U35" s="45">
        <f t="shared" si="147"/>
        <v>0</v>
      </c>
    </row>
    <row r="36" spans="15:21" ht="15" customHeight="1">
      <c r="O36" s="39">
        <v>3</v>
      </c>
      <c r="P36" s="40">
        <f t="shared" ref="P36" si="148">VALUE(P3-300/100*(P1-P2))</f>
        <v>13106.299999999997</v>
      </c>
      <c r="Q36" s="40">
        <f t="shared" ref="Q36:U36" si="149">VALUE(Q3-300/100*(Q1-Q2))</f>
        <v>-1548</v>
      </c>
      <c r="R36" s="40">
        <f t="shared" si="149"/>
        <v>0</v>
      </c>
      <c r="S36" s="40">
        <f t="shared" si="149"/>
        <v>-14758.199999999999</v>
      </c>
      <c r="T36" s="40">
        <f t="shared" si="149"/>
        <v>30533.25</v>
      </c>
      <c r="U36" s="40">
        <f t="shared" si="149"/>
        <v>0</v>
      </c>
    </row>
    <row r="37" spans="15:21" ht="15" customHeight="1">
      <c r="O37" s="39">
        <v>3.2360000000000002</v>
      </c>
      <c r="P37" s="40">
        <f t="shared" ref="P37" si="150">VALUE(P3-323.6/100*(P1-P2))</f>
        <v>13466.860799999999</v>
      </c>
      <c r="Q37" s="40">
        <f t="shared" ref="Q37:U37" si="151">VALUE(Q3-323.6/100*(Q1-Q2))</f>
        <v>-1669.7760000000001</v>
      </c>
      <c r="R37" s="40">
        <f t="shared" si="151"/>
        <v>0</v>
      </c>
      <c r="S37" s="40">
        <f t="shared" si="151"/>
        <v>-15919.178400000001</v>
      </c>
      <c r="T37" s="40">
        <f t="shared" si="151"/>
        <v>32935.199000000001</v>
      </c>
      <c r="U37" s="40">
        <f t="shared" si="151"/>
        <v>0</v>
      </c>
    </row>
    <row r="38" spans="15:21" ht="15" customHeight="1">
      <c r="O38" s="39">
        <v>3.2719999999999998</v>
      </c>
      <c r="P38" s="40">
        <f t="shared" ref="P38" si="152">VALUE(P3-327.2/100*(P1-P2))</f>
        <v>13521.861599999997</v>
      </c>
      <c r="Q38" s="40">
        <f t="shared" ref="Q38:U38" si="153">VALUE(Q3-327.2/100*(Q1-Q2))</f>
        <v>-1688.3519999999999</v>
      </c>
      <c r="R38" s="40">
        <f t="shared" si="153"/>
        <v>0</v>
      </c>
      <c r="S38" s="40">
        <f t="shared" si="153"/>
        <v>-16096.276799999998</v>
      </c>
      <c r="T38" s="40">
        <f t="shared" si="153"/>
        <v>33301.597999999998</v>
      </c>
      <c r="U38" s="40">
        <f t="shared" si="153"/>
        <v>0</v>
      </c>
    </row>
    <row r="39" spans="15:21" ht="15" customHeight="1">
      <c r="O39" s="39">
        <v>3.3820000000000001</v>
      </c>
      <c r="P39" s="40">
        <f t="shared" ref="P39" si="154">VALUE(P3-338.2/100*(P1-P2))</f>
        <v>13689.919599999997</v>
      </c>
      <c r="Q39" s="40">
        <f t="shared" ref="Q39:U39" si="155">VALUE(Q3-338.2/100*(Q1-Q2))</f>
        <v>-1745.1119999999999</v>
      </c>
      <c r="R39" s="40">
        <f t="shared" si="155"/>
        <v>0</v>
      </c>
      <c r="S39" s="40">
        <f t="shared" si="155"/>
        <v>-16637.410799999998</v>
      </c>
      <c r="T39" s="40">
        <f t="shared" si="155"/>
        <v>34421.150499999996</v>
      </c>
      <c r="U39" s="40">
        <f t="shared" si="155"/>
        <v>0</v>
      </c>
    </row>
    <row r="40" spans="15:21" ht="15" customHeight="1">
      <c r="O40" s="39">
        <v>3.4140000000000001</v>
      </c>
      <c r="P40" s="40">
        <f t="shared" ref="P40" si="156">VALUE(P3-341.4/100*(P1-P2))</f>
        <v>13738.809199999996</v>
      </c>
      <c r="Q40" s="40">
        <f t="shared" ref="Q40:U40" si="157">VALUE(Q3-341.4/100*(Q1-Q2))</f>
        <v>-1761.6239999999998</v>
      </c>
      <c r="R40" s="40">
        <f t="shared" si="157"/>
        <v>0</v>
      </c>
      <c r="S40" s="40">
        <f t="shared" si="157"/>
        <v>-16794.831599999998</v>
      </c>
      <c r="T40" s="40">
        <f t="shared" si="157"/>
        <v>34746.838499999998</v>
      </c>
      <c r="U40" s="40">
        <f t="shared" si="157"/>
        <v>0</v>
      </c>
    </row>
    <row r="41" spans="15:21" ht="15" customHeight="1">
      <c r="O41" s="39">
        <v>3.6179999999999999</v>
      </c>
      <c r="P41" s="40">
        <f t="shared" ref="P41" si="158">VALUE(P3-361.8/100*(P1-P2))</f>
        <v>14050.480399999997</v>
      </c>
      <c r="Q41" s="40">
        <f t="shared" ref="Q41:U41" si="159">VALUE(Q3-361.8/100*(Q1-Q2))</f>
        <v>-1866.8880000000001</v>
      </c>
      <c r="R41" s="40">
        <f t="shared" si="159"/>
        <v>0</v>
      </c>
      <c r="S41" s="40">
        <f t="shared" si="159"/>
        <v>-17798.389200000001</v>
      </c>
      <c r="T41" s="40">
        <f t="shared" si="159"/>
        <v>36823.099500000004</v>
      </c>
      <c r="U41" s="40">
        <f t="shared" si="159"/>
        <v>0</v>
      </c>
    </row>
    <row r="42" spans="15:21" ht="15" customHeight="1">
      <c r="O42" s="39">
        <v>4</v>
      </c>
      <c r="P42" s="40">
        <f t="shared" ref="P42" si="160">VALUE(P3-400/100*(P1-P2))</f>
        <v>14634.099999999997</v>
      </c>
      <c r="Q42" s="40">
        <f t="shared" ref="Q42:U42" si="161">VALUE(Q3-400/100*(Q1-Q2))</f>
        <v>-2064</v>
      </c>
      <c r="R42" s="40">
        <f t="shared" si="161"/>
        <v>0</v>
      </c>
      <c r="S42" s="40">
        <f t="shared" si="161"/>
        <v>-19677.599999999999</v>
      </c>
      <c r="T42" s="40">
        <f t="shared" si="161"/>
        <v>40711</v>
      </c>
      <c r="U42" s="40">
        <f t="shared" si="161"/>
        <v>0</v>
      </c>
    </row>
    <row r="43" spans="15:21" ht="15" customHeight="1">
      <c r="O43" s="39">
        <v>4.2359999999999998</v>
      </c>
      <c r="P43" s="40">
        <f t="shared" ref="P43" si="162">VALUE(P3-423.6/100*(P1-P2))</f>
        <v>14994.660799999998</v>
      </c>
      <c r="Q43" s="40">
        <f t="shared" ref="Q43:U43" si="163">VALUE(Q3-423.6/100*(Q1-Q2))</f>
        <v>-2185.7760000000003</v>
      </c>
      <c r="R43" s="40">
        <f t="shared" si="163"/>
        <v>0</v>
      </c>
      <c r="S43" s="40">
        <f t="shared" si="163"/>
        <v>-20838.578400000002</v>
      </c>
      <c r="T43" s="40">
        <f t="shared" si="163"/>
        <v>43112.949000000008</v>
      </c>
      <c r="U43" s="40">
        <f t="shared" si="163"/>
        <v>0</v>
      </c>
    </row>
    <row r="44" spans="15:21" ht="15" customHeight="1">
      <c r="O44" s="39">
        <v>4.2720000000000002</v>
      </c>
      <c r="P44" s="40">
        <f t="shared" ref="P44" si="164">VALUE(P3-427.2/100*(P1-P2))</f>
        <v>15049.661599999996</v>
      </c>
      <c r="Q44" s="40">
        <f t="shared" ref="Q44:U44" si="165">VALUE(Q3-427.2/100*(Q1-Q2))</f>
        <v>-2204.3520000000003</v>
      </c>
      <c r="R44" s="40">
        <f t="shared" si="165"/>
        <v>0</v>
      </c>
      <c r="S44" s="40">
        <f t="shared" si="165"/>
        <v>-21015.676800000001</v>
      </c>
      <c r="T44" s="40">
        <f t="shared" si="165"/>
        <v>43479.348000000005</v>
      </c>
      <c r="U44" s="40">
        <f t="shared" si="165"/>
        <v>0</v>
      </c>
    </row>
    <row r="45" spans="15:21" ht="15" customHeight="1">
      <c r="O45" s="39">
        <v>4.3819999999999997</v>
      </c>
      <c r="P45" s="40">
        <f t="shared" ref="P45" si="166">VALUE(P3-438.2/100*(P1-P2))</f>
        <v>15217.719599999997</v>
      </c>
      <c r="Q45" s="40">
        <f t="shared" ref="Q45:U45" si="167">VALUE(Q3-438.2/100*(Q1-Q2))</f>
        <v>-2261.1119999999996</v>
      </c>
      <c r="R45" s="40">
        <f t="shared" si="167"/>
        <v>0</v>
      </c>
      <c r="S45" s="40">
        <f t="shared" si="167"/>
        <v>-21556.810799999996</v>
      </c>
      <c r="T45" s="40">
        <f t="shared" si="167"/>
        <v>44598.900499999996</v>
      </c>
      <c r="U45" s="40">
        <f t="shared" si="167"/>
        <v>0</v>
      </c>
    </row>
    <row r="46" spans="15:21" ht="15" customHeight="1">
      <c r="O46" s="39">
        <v>4.4139999999999997</v>
      </c>
      <c r="P46" s="40">
        <f t="shared" ref="P46" si="168">VALUE(P3-414.4/100*(P1-P2))</f>
        <v>14854.103199999998</v>
      </c>
      <c r="Q46" s="40">
        <f t="shared" ref="Q46:U46" si="169">VALUE(Q3-414.4/100*(Q1-Q2))</f>
        <v>-2138.3040000000001</v>
      </c>
      <c r="R46" s="40">
        <f t="shared" si="169"/>
        <v>0</v>
      </c>
      <c r="S46" s="40">
        <f t="shared" si="169"/>
        <v>-20385.993599999998</v>
      </c>
      <c r="T46" s="40">
        <f t="shared" si="169"/>
        <v>42176.595999999998</v>
      </c>
      <c r="U46" s="40">
        <f t="shared" si="169"/>
        <v>0</v>
      </c>
    </row>
    <row r="47" spans="15:21" ht="15" customHeight="1">
      <c r="O47" s="39">
        <v>4.6180000000000003</v>
      </c>
      <c r="P47" s="40">
        <f t="shared" ref="P47" si="170">VALUE(P3-461.8/100*(P1-P2))</f>
        <v>15578.280399999996</v>
      </c>
      <c r="Q47" s="40">
        <f t="shared" ref="Q47:U47" si="171">VALUE(Q3-461.8/100*(Q1-Q2))</f>
        <v>-2382.8880000000004</v>
      </c>
      <c r="R47" s="40">
        <f t="shared" si="171"/>
        <v>0</v>
      </c>
      <c r="S47" s="40">
        <f t="shared" si="171"/>
        <v>-22717.789199999999</v>
      </c>
      <c r="T47" s="40">
        <f t="shared" si="171"/>
        <v>47000.849500000004</v>
      </c>
      <c r="U47" s="40">
        <f t="shared" si="171"/>
        <v>0</v>
      </c>
    </row>
    <row r="48" spans="15:21" ht="15" customHeight="1">
      <c r="O48" s="39">
        <v>4.7640000000000002</v>
      </c>
      <c r="P48" s="40">
        <f t="shared" ref="P48" si="172">VALUE(P3-476.4/100*(P1-P2))</f>
        <v>15801.339199999995</v>
      </c>
      <c r="Q48" s="40">
        <f t="shared" ref="Q48:U48" si="173">VALUE(Q3-476.4/100*(Q1-Q2))</f>
        <v>-2458.2239999999997</v>
      </c>
      <c r="R48" s="40">
        <f t="shared" si="173"/>
        <v>0</v>
      </c>
      <c r="S48" s="40">
        <f t="shared" si="173"/>
        <v>-23436.021599999996</v>
      </c>
      <c r="T48" s="40">
        <f t="shared" si="173"/>
        <v>48486.800999999992</v>
      </c>
      <c r="U48" s="40">
        <f t="shared" si="173"/>
        <v>0</v>
      </c>
    </row>
    <row r="49" spans="15:21" ht="15" customHeight="1">
      <c r="O49" s="39">
        <v>5</v>
      </c>
      <c r="P49" s="40">
        <f t="shared" ref="P49" si="174">VALUE(P3-500/100*(P1-P2))</f>
        <v>16161.899999999996</v>
      </c>
      <c r="Q49" s="40">
        <f t="shared" ref="Q49:U49" si="175">VALUE(Q3-500/100*(Q1-Q2))</f>
        <v>-2580</v>
      </c>
      <c r="R49" s="40">
        <f t="shared" si="175"/>
        <v>0</v>
      </c>
      <c r="S49" s="40">
        <f t="shared" si="175"/>
        <v>-24597</v>
      </c>
      <c r="T49" s="40">
        <f t="shared" si="175"/>
        <v>50888.75</v>
      </c>
      <c r="U49" s="40">
        <f t="shared" si="175"/>
        <v>0</v>
      </c>
    </row>
    <row r="50" spans="15:21" ht="15" customHeight="1">
      <c r="O50" s="39">
        <v>5.2359999999999998</v>
      </c>
      <c r="P50" s="40">
        <f t="shared" ref="P50" si="176">VALUE(P3-523.6/100*(P1-P2))</f>
        <v>16522.460799999997</v>
      </c>
      <c r="Q50" s="40">
        <f t="shared" ref="Q50:U50" si="177">VALUE(Q3-523.6/100*(Q1-Q2))</f>
        <v>-2701.7760000000003</v>
      </c>
      <c r="R50" s="40">
        <f t="shared" si="177"/>
        <v>0</v>
      </c>
      <c r="S50" s="40">
        <f t="shared" si="177"/>
        <v>-25757.9784</v>
      </c>
      <c r="T50" s="40">
        <f t="shared" si="177"/>
        <v>53290.699000000008</v>
      </c>
      <c r="U50" s="40">
        <f t="shared" si="177"/>
        <v>0</v>
      </c>
    </row>
    <row r="51" spans="15:21" ht="15" customHeight="1">
      <c r="O51" s="39">
        <v>5.3819999999999997</v>
      </c>
      <c r="P51" s="40">
        <f t="shared" ref="P51" si="178">VALUE(P3-538.2/100*(P1-P2))</f>
        <v>16745.519599999996</v>
      </c>
      <c r="Q51" s="40">
        <f t="shared" ref="Q51:U51" si="179">VALUE(Q3-538.2/100*(Q1-Q2))</f>
        <v>-2777.1120000000001</v>
      </c>
      <c r="R51" s="40">
        <f t="shared" si="179"/>
        <v>0</v>
      </c>
      <c r="S51" s="40">
        <f t="shared" si="179"/>
        <v>-26476.210800000001</v>
      </c>
      <c r="T51" s="40">
        <f t="shared" si="179"/>
        <v>54776.650500000003</v>
      </c>
      <c r="U51" s="40">
        <f t="shared" si="179"/>
        <v>0</v>
      </c>
    </row>
    <row r="52" spans="15:21" ht="15" customHeight="1">
      <c r="O52" s="39">
        <v>5.6180000000000003</v>
      </c>
      <c r="P52" s="40">
        <f t="shared" ref="P52" si="180">VALUE(P3-561.8/100*(P1-P2))</f>
        <v>17106.080399999995</v>
      </c>
      <c r="Q52" s="40">
        <f t="shared" ref="Q52:U52" si="181">VALUE(Q3-561.8/100*(Q1-Q2))</f>
        <v>-2898.8879999999999</v>
      </c>
      <c r="R52" s="40">
        <f t="shared" si="181"/>
        <v>0</v>
      </c>
      <c r="S52" s="40">
        <f t="shared" si="181"/>
        <v>-27637.189199999993</v>
      </c>
      <c r="T52" s="40">
        <f t="shared" si="181"/>
        <v>57178.599499999997</v>
      </c>
      <c r="U52" s="40">
        <f t="shared" si="181"/>
        <v>0</v>
      </c>
    </row>
    <row r="53" spans="15:21" ht="15" customHeight="1"/>
    <row r="54" spans="15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K1" workbookViewId="0">
      <selection activeCell="AC3" sqref="AC3"/>
    </sheetView>
  </sheetViews>
  <sheetFormatPr defaultRowHeight="14.4"/>
  <cols>
    <col min="1" max="30" width="10.77734375" style="15" customWidth="1"/>
  </cols>
  <sheetData>
    <row r="1" spans="1:3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</row>
    <row r="2" spans="1:3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61">
        <v>9602.2000000000007</v>
      </c>
      <c r="AA2" s="61">
        <v>9403.7999999999993</v>
      </c>
      <c r="AB2" s="61">
        <v>9127.5499999999993</v>
      </c>
      <c r="AC2" s="61">
        <v>8575.4500000000007</v>
      </c>
      <c r="AD2" s="61">
        <v>8883</v>
      </c>
    </row>
    <row r="3" spans="1:3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60">
        <v>9165.1</v>
      </c>
      <c r="AA3" s="60">
        <v>8915.6</v>
      </c>
      <c r="AB3" s="60">
        <v>8407.0499999999993</v>
      </c>
      <c r="AC3" s="60">
        <v>7832.55</v>
      </c>
      <c r="AD3" s="60">
        <v>8178.2</v>
      </c>
    </row>
    <row r="4" spans="1:3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</row>
    <row r="5" spans="1:3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>
      <c r="A6" s="26">
        <f t="shared" ref="A6:AD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</row>
    <row r="7" spans="1:30">
      <c r="A7" s="27">
        <f t="shared" ref="A7:AD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</row>
    <row r="8" spans="1:30">
      <c r="A8" s="28">
        <f t="shared" ref="A8:AD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</row>
    <row r="9" spans="1:3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9">
        <f t="shared" ref="A10:AD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8">
        <f t="shared" si="3"/>
        <v>9383.6500000000015</v>
      </c>
      <c r="AA10" s="58">
        <f t="shared" si="3"/>
        <v>9159.7000000000007</v>
      </c>
      <c r="AB10" s="58">
        <f t="shared" si="3"/>
        <v>8767.2999999999993</v>
      </c>
      <c r="AC10" s="58">
        <f t="shared" si="3"/>
        <v>8243.633333333335</v>
      </c>
      <c r="AD10" s="58">
        <f t="shared" si="3"/>
        <v>8673.8333333333339</v>
      </c>
    </row>
    <row r="11" spans="1:30">
      <c r="A11" s="21">
        <f t="shared" ref="A11:AD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</row>
    <row r="12" spans="1:30">
      <c r="A12" s="31">
        <f t="shared" ref="A12:AD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9">
        <f t="shared" si="5"/>
        <v>9259.4833333333336</v>
      </c>
      <c r="AA12" s="59">
        <f t="shared" si="5"/>
        <v>9031.2666666666664</v>
      </c>
      <c r="AB12" s="59">
        <f t="shared" si="5"/>
        <v>8568.2999999999993</v>
      </c>
      <c r="AC12" s="59">
        <f t="shared" si="5"/>
        <v>8204</v>
      </c>
      <c r="AD12" s="59">
        <f t="shared" si="5"/>
        <v>8530.6</v>
      </c>
    </row>
    <row r="13" spans="1:3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>
      <c r="A14" s="32">
        <f t="shared" ref="A14:AD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</row>
    <row r="15" spans="1:30">
      <c r="A15" s="34">
        <f t="shared" ref="A15:AD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</row>
    <row r="16" spans="1:30">
      <c r="A16" s="35">
        <f t="shared" ref="A16:AD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</row>
    <row r="17" spans="1:3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27">
        <f t="shared" ref="A18:AD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</row>
    <row r="19" spans="1:30">
      <c r="A19" s="28">
        <f t="shared" ref="A19:AD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</row>
    <row r="20" spans="1:30">
      <c r="A20" s="21">
        <f t="shared" ref="A20:AD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</row>
    <row r="21" spans="1:30">
      <c r="A21" s="20">
        <f t="shared" ref="A21:AD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</row>
    <row r="22" spans="1:30">
      <c r="A22" s="32">
        <f t="shared" ref="A22:AD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</row>
    <row r="23" spans="1:30">
      <c r="A23" s="34">
        <f t="shared" ref="A23:AD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</row>
    <row r="24" spans="1:3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36">
        <f t="shared" ref="A25:AD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</row>
    <row r="26" spans="1:30">
      <c r="A26" s="36">
        <f t="shared" ref="A26:AD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</row>
    <row r="27" spans="1:30">
      <c r="A27" s="36">
        <f t="shared" ref="A27:AD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</row>
    <row r="28" spans="1:30">
      <c r="A28" s="36">
        <f t="shared" ref="A28:AD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</row>
    <row r="29" spans="1:30">
      <c r="A29" s="36">
        <f t="shared" ref="A29:AD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</row>
    <row r="30" spans="1:30">
      <c r="A30" s="36">
        <f t="shared" ref="A30:AD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</row>
    <row r="31" spans="1:30">
      <c r="A31" s="36">
        <f t="shared" ref="A31:AD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</row>
    <row r="32" spans="1:30">
      <c r="A32" s="37">
        <f t="shared" ref="A32:AD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2020-03-29T21:24:29Z</dcterms:modified>
</cp:coreProperties>
</file>