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I34" i="1" s="1"/>
  <c r="C18" i="6"/>
  <c r="G17" i="6"/>
  <c r="E17" i="6"/>
  <c r="I35" i="1" s="1"/>
  <c r="C17" i="6"/>
  <c r="G16" i="6"/>
  <c r="E16" i="6"/>
  <c r="I36" i="1" s="1"/>
  <c r="C16" i="6"/>
  <c r="I46" i="1" l="1"/>
  <c r="I45" i="1"/>
  <c r="I43" i="1"/>
  <c r="I44" i="1" s="1"/>
  <c r="I37" i="1"/>
  <c r="I25" i="1"/>
  <c r="I19" i="1"/>
  <c r="I31" i="1" s="1"/>
  <c r="I13" i="1"/>
  <c r="I11" i="1"/>
  <c r="I15" i="1" s="1"/>
  <c r="I17" i="1" s="1"/>
  <c r="I8" i="1"/>
  <c r="I6" i="1" s="1"/>
  <c r="I28" i="1" l="1"/>
  <c r="I24" i="1"/>
  <c r="I26" i="1"/>
  <c r="I22" i="1"/>
  <c r="I29" i="1"/>
  <c r="I30" i="1" s="1"/>
  <c r="I21" i="1"/>
  <c r="I20" i="1" s="1"/>
  <c r="I27" i="1"/>
  <c r="I23" i="1"/>
  <c r="I16" i="1"/>
  <c r="I7" i="1"/>
  <c r="I12" i="1"/>
  <c r="I10" i="1"/>
  <c r="G37" i="1"/>
  <c r="H37" i="1"/>
  <c r="F37" i="1"/>
  <c r="H46" i="1"/>
  <c r="H45" i="1"/>
  <c r="H43" i="1"/>
  <c r="H44" i="1" s="1"/>
  <c r="H25" i="1"/>
  <c r="H19" i="1"/>
  <c r="H31" i="1" s="1"/>
  <c r="H11" i="1"/>
  <c r="H16" i="1" l="1"/>
  <c r="H8" i="1"/>
  <c r="H6" i="1" s="1"/>
  <c r="H15" i="1"/>
  <c r="H17" i="1" s="1"/>
  <c r="H13" i="1"/>
  <c r="H10" i="1" s="1"/>
  <c r="H29" i="1"/>
  <c r="H21" i="1"/>
  <c r="H28" i="1"/>
  <c r="H24" i="1"/>
  <c r="H27" i="1"/>
  <c r="H23" i="1"/>
  <c r="H26" i="1"/>
  <c r="H22" i="1"/>
  <c r="H7" i="1"/>
  <c r="K7" i="3"/>
  <c r="L7" i="3"/>
  <c r="O7" i="3"/>
  <c r="P7" i="3"/>
  <c r="K11" i="3"/>
  <c r="K8" i="3" s="1"/>
  <c r="K6" i="3" s="1"/>
  <c r="L11" i="3"/>
  <c r="L8" i="3" s="1"/>
  <c r="L6" i="3" s="1"/>
  <c r="M11" i="3"/>
  <c r="M7" i="3" s="1"/>
  <c r="N11" i="3"/>
  <c r="N7" i="3" s="1"/>
  <c r="O11" i="3"/>
  <c r="O8" i="3" s="1"/>
  <c r="O6" i="3" s="1"/>
  <c r="P11" i="3"/>
  <c r="P8" i="3" s="1"/>
  <c r="P6" i="3" s="1"/>
  <c r="M13" i="3"/>
  <c r="N13" i="3"/>
  <c r="K15" i="3"/>
  <c r="L15" i="3"/>
  <c r="O15" i="3"/>
  <c r="P15" i="3"/>
  <c r="P17" i="3" s="1"/>
  <c r="K17" i="3"/>
  <c r="L17" i="3"/>
  <c r="O17" i="3"/>
  <c r="K19" i="3"/>
  <c r="L19" i="3"/>
  <c r="M19" i="3"/>
  <c r="N19" i="3"/>
  <c r="O19" i="3"/>
  <c r="P19" i="3"/>
  <c r="N21" i="3"/>
  <c r="L22" i="3"/>
  <c r="L24" i="3"/>
  <c r="K25" i="3"/>
  <c r="L25" i="3"/>
  <c r="M25" i="3"/>
  <c r="N25" i="3"/>
  <c r="O25" i="3"/>
  <c r="P25" i="3"/>
  <c r="L26" i="3"/>
  <c r="N29" i="3"/>
  <c r="K31" i="3"/>
  <c r="L31" i="3"/>
  <c r="M31" i="3"/>
  <c r="N31" i="3"/>
  <c r="O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O43" i="3"/>
  <c r="O16" i="3" s="1"/>
  <c r="P43" i="3"/>
  <c r="P16" i="3" s="1"/>
  <c r="K44" i="3"/>
  <c r="K21" i="3" s="1"/>
  <c r="L44" i="3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G46" i="1"/>
  <c r="G45" i="1"/>
  <c r="G43" i="1"/>
  <c r="G44" i="1" s="1"/>
  <c r="G25" i="1"/>
  <c r="G19" i="1"/>
  <c r="G31" i="1" s="1"/>
  <c r="G11" i="1"/>
  <c r="G13" i="1" s="1"/>
  <c r="G10" i="1" s="1"/>
  <c r="J11" i="3"/>
  <c r="J19" i="3"/>
  <c r="J25" i="3"/>
  <c r="J31" i="3"/>
  <c r="J43" i="3"/>
  <c r="J44" i="3" s="1"/>
  <c r="J45" i="3"/>
  <c r="J46" i="3"/>
  <c r="H12" i="1" l="1"/>
  <c r="H20" i="1"/>
  <c r="H30" i="1"/>
  <c r="P26" i="3"/>
  <c r="J7" i="3"/>
  <c r="P12" i="3"/>
  <c r="L21" i="3"/>
  <c r="L20" i="3" s="1"/>
  <c r="L23" i="3"/>
  <c r="L27" i="3"/>
  <c r="L29" i="3"/>
  <c r="L30" i="3" s="1"/>
  <c r="N22" i="3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N20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G15" i="1"/>
  <c r="G17" i="1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G28" i="1"/>
  <c r="G27" i="1"/>
  <c r="G23" i="1"/>
  <c r="G26" i="1"/>
  <c r="G22" i="1"/>
  <c r="G29" i="1"/>
  <c r="G21" i="1"/>
  <c r="G24" i="1"/>
  <c r="G16" i="1"/>
  <c r="G7" i="1"/>
  <c r="G12" i="1"/>
  <c r="G8" i="1"/>
  <c r="G6" i="1" s="1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J12" i="3" l="1"/>
  <c r="P20" i="3"/>
  <c r="J20" i="3"/>
  <c r="G20" i="1"/>
  <c r="G30" i="1"/>
  <c r="E46" i="1" l="1"/>
  <c r="E45" i="1"/>
  <c r="E43" i="1"/>
  <c r="E44" i="1" s="1"/>
  <c r="E25" i="1"/>
  <c r="E19" i="1"/>
  <c r="E31" i="1" s="1"/>
  <c r="E11" i="1"/>
  <c r="E15" i="1" s="1"/>
  <c r="E17" i="1" l="1"/>
  <c r="E28" i="1"/>
  <c r="E24" i="1"/>
  <c r="E29" i="1"/>
  <c r="E27" i="1"/>
  <c r="E23" i="1"/>
  <c r="E26" i="1"/>
  <c r="E22" i="1"/>
  <c r="E21" i="1"/>
  <c r="E16" i="1"/>
  <c r="E7" i="1"/>
  <c r="E8" i="1"/>
  <c r="E6" i="1" s="1"/>
  <c r="E13" i="1"/>
  <c r="E10" i="1" s="1"/>
  <c r="G11" i="3"/>
  <c r="G7" i="3" s="1"/>
  <c r="H11" i="3"/>
  <c r="H8" i="3" s="1"/>
  <c r="H6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H43" i="3"/>
  <c r="H17" i="3" s="1"/>
  <c r="I43" i="3"/>
  <c r="I16" i="3" s="1"/>
  <c r="G44" i="3"/>
  <c r="G21" i="3" s="1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G15" i="3" l="1"/>
  <c r="G17" i="3" s="1"/>
  <c r="G16" i="3"/>
  <c r="G13" i="3"/>
  <c r="G12" i="3" s="1"/>
  <c r="E20" i="1"/>
  <c r="I15" i="3"/>
  <c r="I17" i="3" s="1"/>
  <c r="I44" i="3"/>
  <c r="I26" i="3" s="1"/>
  <c r="H7" i="3"/>
  <c r="I6" i="3"/>
  <c r="H44" i="3"/>
  <c r="E12" i="1"/>
  <c r="E30" i="1"/>
  <c r="G10" i="3"/>
  <c r="I12" i="3"/>
  <c r="I10" i="3"/>
  <c r="I29" i="3"/>
  <c r="H28" i="3"/>
  <c r="G27" i="3"/>
  <c r="H24" i="3"/>
  <c r="G23" i="3"/>
  <c r="I21" i="3"/>
  <c r="H10" i="3"/>
  <c r="G8" i="3"/>
  <c r="G6" i="3" s="1"/>
  <c r="H29" i="3"/>
  <c r="G28" i="3"/>
  <c r="G24" i="3"/>
  <c r="I22" i="3"/>
  <c r="H21" i="3"/>
  <c r="H16" i="3"/>
  <c r="I7" i="3"/>
  <c r="G26" i="3"/>
  <c r="G22" i="3"/>
  <c r="G20" i="3" s="1"/>
  <c r="F16" i="3"/>
  <c r="G29" i="3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30" i="3" l="1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<sst xmlns="http://schemas.openxmlformats.org/spreadsheetml/2006/main" count="98" uniqueCount="53">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</sst>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2" zoomScale="115" zoomScaleNormal="115" workbookViewId="0">
      <selection activeCell="I36" sqref="I3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9" width="10.6640625" style="1" customWidth="1"/>
    <col min="10" max="16384" width="8.88671875" style="1"/>
  </cols>
  <sheetData>
    <row r="1" spans="1:9" ht="15" thickBot="1" x14ac:dyDescent="0.35">
      <c r="E1" s="35" t="s">
        <v>42</v>
      </c>
      <c r="F1" s="35" t="s">
        <v>40</v>
      </c>
      <c r="G1" s="11">
        <v>43389</v>
      </c>
      <c r="H1" s="11">
        <v>43390</v>
      </c>
      <c r="I1" s="11">
        <v>43392</v>
      </c>
    </row>
    <row r="2" spans="1:9" x14ac:dyDescent="0.3">
      <c r="A2" s="29"/>
      <c r="B2" s="29"/>
      <c r="C2" s="29"/>
      <c r="D2" s="30" t="s">
        <v>2</v>
      </c>
      <c r="E2" s="4">
        <v>10540.65</v>
      </c>
      <c r="F2" s="4">
        <v>10604.9</v>
      </c>
      <c r="G2" s="4">
        <v>10526.3</v>
      </c>
      <c r="H2" s="4">
        <v>10604.9</v>
      </c>
      <c r="I2" s="4">
        <v>10710.15</v>
      </c>
    </row>
    <row r="3" spans="1:9" x14ac:dyDescent="0.3">
      <c r="A3" s="29"/>
      <c r="B3" s="30"/>
      <c r="C3" s="31"/>
      <c r="D3" s="30" t="s">
        <v>1</v>
      </c>
      <c r="E3" s="2">
        <v>10138.6</v>
      </c>
      <c r="F3" s="2">
        <v>10410.15</v>
      </c>
      <c r="G3" s="2">
        <v>10410.15</v>
      </c>
      <c r="H3" s="4">
        <v>10525.3</v>
      </c>
      <c r="I3" s="2">
        <v>10436.450000000001</v>
      </c>
    </row>
    <row r="4" spans="1:9" x14ac:dyDescent="0.3">
      <c r="A4" s="29"/>
      <c r="B4" s="30"/>
      <c r="C4" s="31"/>
      <c r="D4" s="30" t="s">
        <v>0</v>
      </c>
      <c r="E4" s="3">
        <v>10472.5</v>
      </c>
      <c r="F4" s="3">
        <v>10584.75</v>
      </c>
      <c r="G4" s="3">
        <v>10512.5</v>
      </c>
      <c r="H4" s="3">
        <v>10584.75</v>
      </c>
      <c r="I4" s="3">
        <v>10453.049999999999</v>
      </c>
    </row>
    <row r="5" spans="1:9" x14ac:dyDescent="0.3">
      <c r="A5" s="84" t="s">
        <v>25</v>
      </c>
      <c r="B5" s="84"/>
      <c r="C5" s="84"/>
      <c r="D5" s="84"/>
    </row>
    <row r="6" spans="1:9" x14ac:dyDescent="0.3">
      <c r="A6" s="17"/>
      <c r="B6" s="17"/>
      <c r="C6" s="17"/>
      <c r="D6" s="18" t="s">
        <v>7</v>
      </c>
      <c r="E6" s="8">
        <f>E8+E43</f>
        <v>11031.283333333331</v>
      </c>
      <c r="F6" s="8">
        <v>10671.966666666664</v>
      </c>
      <c r="G6" s="8">
        <f t="shared" ref="G6:H6" si="0">G8+G43</f>
        <v>10671.966666666664</v>
      </c>
      <c r="H6" s="8">
        <f t="shared" si="0"/>
        <v>10697.6</v>
      </c>
      <c r="I6" s="8">
        <f t="shared" ref="I6" si="1">I8+I43</f>
        <v>10903.683333333329</v>
      </c>
    </row>
    <row r="7" spans="1:9" x14ac:dyDescent="0.3">
      <c r="A7" s="17"/>
      <c r="B7" s="17"/>
      <c r="C7" s="17"/>
      <c r="D7" s="18" t="s">
        <v>27</v>
      </c>
      <c r="E7" s="6">
        <f>E11+E43</f>
        <v>10785.966666666665</v>
      </c>
      <c r="F7" s="6">
        <v>10599.133333333331</v>
      </c>
      <c r="G7" s="6">
        <f t="shared" ref="G7:H7" si="2">G11+G43</f>
        <v>10599.133333333331</v>
      </c>
      <c r="H7" s="6">
        <f t="shared" si="2"/>
        <v>10651.25</v>
      </c>
      <c r="I7" s="6">
        <f t="shared" ref="I7" si="3">I11+I43</f>
        <v>10806.916666666664</v>
      </c>
    </row>
    <row r="8" spans="1:9" x14ac:dyDescent="0.3">
      <c r="A8" s="17"/>
      <c r="B8" s="17"/>
      <c r="C8" s="17"/>
      <c r="D8" s="18" t="s">
        <v>28</v>
      </c>
      <c r="E8" s="10">
        <f>(2*E11)-E3</f>
        <v>10629.233333333332</v>
      </c>
      <c r="F8" s="10">
        <v>10555.816666666664</v>
      </c>
      <c r="G8" s="10">
        <f t="shared" ref="G8:H8" si="4">(2*G11)-G3</f>
        <v>10555.816666666664</v>
      </c>
      <c r="H8" s="10">
        <f t="shared" si="4"/>
        <v>10618</v>
      </c>
      <c r="I8" s="10">
        <f t="shared" ref="I8" si="5">(2*I11)-I3</f>
        <v>10629.98333333333</v>
      </c>
    </row>
    <row r="9" spans="1:9" x14ac:dyDescent="0.3">
      <c r="A9" s="17"/>
      <c r="B9" s="17"/>
      <c r="C9" s="17"/>
      <c r="D9" s="18"/>
      <c r="E9" s="14"/>
      <c r="F9" s="14"/>
      <c r="G9" s="14"/>
      <c r="H9" s="14"/>
      <c r="I9" s="14"/>
    </row>
    <row r="10" spans="1:9" x14ac:dyDescent="0.3">
      <c r="A10" s="17"/>
      <c r="B10" s="17"/>
      <c r="C10" s="17"/>
      <c r="D10" s="18" t="s">
        <v>4</v>
      </c>
      <c r="E10" s="15">
        <f>E11+E13/2</f>
        <v>10428.208333333332</v>
      </c>
      <c r="F10" s="15">
        <v>10497.741666666665</v>
      </c>
      <c r="G10" s="15">
        <f>G11+G13/2</f>
        <v>10497.741666666665</v>
      </c>
      <c r="H10" s="15">
        <f>H11+H13/2</f>
        <v>10578.2</v>
      </c>
      <c r="I10" s="15">
        <f>I11+I13/2</f>
        <v>10573.3</v>
      </c>
    </row>
    <row r="11" spans="1:9" x14ac:dyDescent="0.3">
      <c r="A11" s="17"/>
      <c r="B11" s="17"/>
      <c r="C11" s="17"/>
      <c r="D11" s="18" t="s">
        <v>29</v>
      </c>
      <c r="E11" s="34">
        <f>(E2+E3+E4)/3</f>
        <v>10383.916666666666</v>
      </c>
      <c r="F11" s="34">
        <v>10482.983333333332</v>
      </c>
      <c r="G11" s="34">
        <f t="shared" ref="G11:H11" si="6">(G2+G3+G4)/3</f>
        <v>10482.983333333332</v>
      </c>
      <c r="H11" s="34">
        <f t="shared" si="6"/>
        <v>10571.65</v>
      </c>
      <c r="I11" s="34">
        <f t="shared" ref="I11" si="7">(I2+I3+I4)/3</f>
        <v>10533.216666666665</v>
      </c>
    </row>
    <row r="12" spans="1:9" x14ac:dyDescent="0.3">
      <c r="A12" s="17"/>
      <c r="B12" s="17"/>
      <c r="C12" s="17"/>
      <c r="D12" s="18" t="s">
        <v>3</v>
      </c>
      <c r="E12" s="16">
        <f>E11-E13/2</f>
        <v>10339.625</v>
      </c>
      <c r="F12" s="16">
        <v>10468.224999999999</v>
      </c>
      <c r="G12" s="16">
        <f>G11-G13/2</f>
        <v>10468.224999999999</v>
      </c>
      <c r="H12" s="16">
        <f>H11-H13/2</f>
        <v>10565.099999999999</v>
      </c>
      <c r="I12" s="16">
        <f>I11-I13/2</f>
        <v>10493.133333333331</v>
      </c>
    </row>
    <row r="13" spans="1:9" x14ac:dyDescent="0.3">
      <c r="A13" s="17"/>
      <c r="B13" s="17"/>
      <c r="C13" s="17"/>
      <c r="D13" s="18" t="s">
        <v>5</v>
      </c>
      <c r="E13" s="33">
        <f>ABS((E11-E46)*2)</f>
        <v>88.583333333332121</v>
      </c>
      <c r="F13" s="33">
        <v>29.516666666666424</v>
      </c>
      <c r="G13" s="33">
        <f t="shared" ref="G13:H13" si="8">ABS((G11-G46)*2)</f>
        <v>29.516666666666424</v>
      </c>
      <c r="H13" s="33">
        <f t="shared" si="8"/>
        <v>13.100000000002183</v>
      </c>
      <c r="I13" s="33">
        <f t="shared" ref="I13" si="9">ABS((I11-I46)*2)</f>
        <v>80.166666666667879</v>
      </c>
    </row>
    <row r="14" spans="1:9" x14ac:dyDescent="0.3">
      <c r="A14" s="19"/>
      <c r="B14" s="19"/>
      <c r="C14" s="19"/>
      <c r="D14" s="20"/>
      <c r="E14" s="14"/>
      <c r="F14" s="14"/>
      <c r="G14" s="14"/>
      <c r="H14" s="14"/>
      <c r="I14" s="14"/>
    </row>
    <row r="15" spans="1:9" x14ac:dyDescent="0.3">
      <c r="A15" s="17"/>
      <c r="B15" s="17"/>
      <c r="C15" s="17"/>
      <c r="D15" s="18" t="s">
        <v>30</v>
      </c>
      <c r="E15" s="9">
        <f>2*E11-E2</f>
        <v>10227.183333333332</v>
      </c>
      <c r="F15" s="9">
        <v>10439.666666666664</v>
      </c>
      <c r="G15" s="9">
        <f t="shared" ref="G15:H15" si="10">2*G11-G2</f>
        <v>10439.666666666664</v>
      </c>
      <c r="H15" s="9">
        <f t="shared" si="10"/>
        <v>10538.4</v>
      </c>
      <c r="I15" s="9">
        <f t="shared" ref="I15" si="11">2*I11-I2</f>
        <v>10356.283333333331</v>
      </c>
    </row>
    <row r="16" spans="1:9" x14ac:dyDescent="0.3">
      <c r="A16" s="17"/>
      <c r="B16" s="17"/>
      <c r="C16" s="17"/>
      <c r="D16" s="18" t="s">
        <v>31</v>
      </c>
      <c r="E16" s="7">
        <f>E11-E43</f>
        <v>9981.8666666666668</v>
      </c>
      <c r="F16" s="7">
        <v>10366.833333333332</v>
      </c>
      <c r="G16" s="7">
        <f t="shared" ref="G16:H16" si="12">G11-G43</f>
        <v>10366.833333333332</v>
      </c>
      <c r="H16" s="7">
        <f t="shared" si="12"/>
        <v>10492.05</v>
      </c>
      <c r="I16" s="7">
        <f t="shared" ref="I16" si="13">I11-I43</f>
        <v>10259.516666666666</v>
      </c>
    </row>
    <row r="17" spans="1:9" x14ac:dyDescent="0.3">
      <c r="A17" s="17"/>
      <c r="B17" s="17"/>
      <c r="C17" s="17"/>
      <c r="D17" s="18" t="s">
        <v>8</v>
      </c>
      <c r="E17" s="5">
        <f>E15-E43</f>
        <v>9825.1333333333332</v>
      </c>
      <c r="F17" s="5">
        <v>10323.516666666665</v>
      </c>
      <c r="G17" s="5">
        <f t="shared" ref="G17:H17" si="14">G15-G43</f>
        <v>10323.516666666665</v>
      </c>
      <c r="H17" s="5">
        <f t="shared" si="14"/>
        <v>10458.799999999999</v>
      </c>
      <c r="I17" s="5">
        <f t="shared" ref="I17" si="15">I15-I43</f>
        <v>10082.583333333332</v>
      </c>
    </row>
    <row r="18" spans="1:9" x14ac:dyDescent="0.3">
      <c r="A18" s="84" t="s">
        <v>24</v>
      </c>
      <c r="B18" s="84"/>
      <c r="C18" s="84"/>
      <c r="D18" s="84"/>
      <c r="E18" s="14"/>
      <c r="F18" s="14"/>
      <c r="G18" s="14"/>
      <c r="H18" s="14"/>
      <c r="I18" s="14"/>
    </row>
    <row r="19" spans="1:9" x14ac:dyDescent="0.3">
      <c r="A19" s="19"/>
      <c r="B19" s="19"/>
      <c r="C19" s="19"/>
      <c r="D19" s="20" t="s">
        <v>12</v>
      </c>
      <c r="E19" s="28">
        <f>(E2/E3)*E4</f>
        <v>10887.790930207326</v>
      </c>
      <c r="F19" s="28">
        <v>10629.791957848829</v>
      </c>
      <c r="G19" s="28">
        <f t="shared" ref="G19:H19" si="16">(G2/G3)*G4</f>
        <v>10629.791957848829</v>
      </c>
      <c r="H19" s="28">
        <f t="shared" si="16"/>
        <v>10664.799604286813</v>
      </c>
      <c r="I19" s="28">
        <f t="shared" ref="I19" si="17">(I2/I3)*I4</f>
        <v>10727.185341519384</v>
      </c>
    </row>
    <row r="20" spans="1:9" x14ac:dyDescent="0.3">
      <c r="A20" s="19"/>
      <c r="B20" s="19"/>
      <c r="C20" s="19"/>
      <c r="D20" s="20" t="s">
        <v>13</v>
      </c>
      <c r="E20" s="25">
        <f>E21+1.168*(E21-E22)</f>
        <v>10822.765960000002</v>
      </c>
      <c r="F20" s="25">
        <v>10613.68988</v>
      </c>
      <c r="G20" s="25">
        <f>G21+1.168*(G21-G22)</f>
        <v>10613.68988</v>
      </c>
      <c r="H20" s="25">
        <f>H21+1.168*(H21-H22)</f>
        <v>10654.097520000003</v>
      </c>
      <c r="I20" s="25">
        <f>I21+1.168*(I21-I22)</f>
        <v>10691.497439999999</v>
      </c>
    </row>
    <row r="21" spans="1:9" x14ac:dyDescent="0.3">
      <c r="A21" s="19"/>
      <c r="B21" s="19"/>
      <c r="C21" s="19"/>
      <c r="D21" s="20" t="s">
        <v>14</v>
      </c>
      <c r="E21" s="23">
        <f>E4+E44/2</f>
        <v>10693.627500000001</v>
      </c>
      <c r="F21" s="23">
        <v>10576.3825</v>
      </c>
      <c r="G21" s="23">
        <f t="shared" ref="G21:H21" si="18">G4+G44/2</f>
        <v>10576.3825</v>
      </c>
      <c r="H21" s="23">
        <f t="shared" si="18"/>
        <v>10628.53</v>
      </c>
      <c r="I21" s="23">
        <f t="shared" ref="I21" si="19">I4+I44/2</f>
        <v>10603.584999999999</v>
      </c>
    </row>
    <row r="22" spans="1:9" x14ac:dyDescent="0.3">
      <c r="A22" s="19"/>
      <c r="B22" s="19"/>
      <c r="C22" s="19"/>
      <c r="D22" s="20" t="s">
        <v>15</v>
      </c>
      <c r="E22" s="22">
        <f>E4+E44/4</f>
        <v>10583.063749999999</v>
      </c>
      <c r="F22" s="22">
        <v>10544.44125</v>
      </c>
      <c r="G22" s="22">
        <f t="shared" ref="G22:H22" si="20">G4+G44/4</f>
        <v>10544.44125</v>
      </c>
      <c r="H22" s="22">
        <f t="shared" si="20"/>
        <v>10606.64</v>
      </c>
      <c r="I22" s="22">
        <f t="shared" ref="I22" si="21">I4+I44/4</f>
        <v>10528.317499999999</v>
      </c>
    </row>
    <row r="23" spans="1:9" x14ac:dyDescent="0.3">
      <c r="A23" s="19"/>
      <c r="B23" s="19"/>
      <c r="C23" s="19"/>
      <c r="D23" s="20" t="s">
        <v>16</v>
      </c>
      <c r="E23" s="14">
        <f>E4+E44/6</f>
        <v>10546.209166666667</v>
      </c>
      <c r="F23" s="14">
        <v>10533.794166666667</v>
      </c>
      <c r="G23" s="14">
        <f t="shared" ref="G23:H23" si="22">G4+G44/6</f>
        <v>10533.794166666667</v>
      </c>
      <c r="H23" s="14">
        <f t="shared" si="22"/>
        <v>10599.343333333334</v>
      </c>
      <c r="I23" s="14">
        <f t="shared" ref="I23" si="23">I4+I44/6</f>
        <v>10503.228333333333</v>
      </c>
    </row>
    <row r="24" spans="1:9" x14ac:dyDescent="0.3">
      <c r="A24" s="19"/>
      <c r="B24" s="19"/>
      <c r="C24" s="19"/>
      <c r="D24" s="20" t="s">
        <v>17</v>
      </c>
      <c r="E24" s="14">
        <f>E4+E44/12</f>
        <v>10509.354583333334</v>
      </c>
      <c r="F24" s="14">
        <v>10523.147083333333</v>
      </c>
      <c r="G24" s="14">
        <f t="shared" ref="G24:H24" si="24">G4+G44/12</f>
        <v>10523.147083333333</v>
      </c>
      <c r="H24" s="14">
        <f t="shared" si="24"/>
        <v>10592.046666666667</v>
      </c>
      <c r="I24" s="14">
        <f t="shared" ref="I24" si="25">I4+I44/12</f>
        <v>10478.139166666666</v>
      </c>
    </row>
    <row r="25" spans="1:9" x14ac:dyDescent="0.3">
      <c r="A25" s="19"/>
      <c r="B25" s="19"/>
      <c r="C25" s="19"/>
      <c r="D25" s="20" t="s">
        <v>0</v>
      </c>
      <c r="E25" s="34">
        <f>E4</f>
        <v>10472.5</v>
      </c>
      <c r="F25" s="34">
        <v>10512.5</v>
      </c>
      <c r="G25" s="34">
        <f t="shared" ref="G25:H25" si="26">G4</f>
        <v>10512.5</v>
      </c>
      <c r="H25" s="34">
        <f t="shared" si="26"/>
        <v>10584.75</v>
      </c>
      <c r="I25" s="34">
        <f t="shared" ref="I25" si="27">I4</f>
        <v>10453.049999999999</v>
      </c>
    </row>
    <row r="26" spans="1:9" x14ac:dyDescent="0.3">
      <c r="A26" s="19"/>
      <c r="B26" s="19"/>
      <c r="C26" s="19"/>
      <c r="D26" s="20" t="s">
        <v>18</v>
      </c>
      <c r="E26" s="14">
        <f>E4-E44/12</f>
        <v>10435.645416666666</v>
      </c>
      <c r="F26" s="14">
        <v>10501.852916666667</v>
      </c>
      <c r="G26" s="14">
        <f t="shared" ref="G26:H26" si="28">G4-G44/12</f>
        <v>10501.852916666667</v>
      </c>
      <c r="H26" s="14">
        <f t="shared" si="28"/>
        <v>10577.453333333333</v>
      </c>
      <c r="I26" s="14">
        <f t="shared" ref="I26" si="29">I4-I44/12</f>
        <v>10427.960833333333</v>
      </c>
    </row>
    <row r="27" spans="1:9" x14ac:dyDescent="0.3">
      <c r="A27" s="19"/>
      <c r="B27" s="19"/>
      <c r="C27" s="19"/>
      <c r="D27" s="20" t="s">
        <v>19</v>
      </c>
      <c r="E27" s="14">
        <f>E4-E44/6</f>
        <v>10398.790833333333</v>
      </c>
      <c r="F27" s="14">
        <v>10491.205833333333</v>
      </c>
      <c r="G27" s="14">
        <f t="shared" ref="G27:H27" si="30">G4-G44/6</f>
        <v>10491.205833333333</v>
      </c>
      <c r="H27" s="14">
        <f t="shared" si="30"/>
        <v>10570.156666666666</v>
      </c>
      <c r="I27" s="14">
        <f t="shared" ref="I27" si="31">I4-I44/6</f>
        <v>10402.871666666666</v>
      </c>
    </row>
    <row r="28" spans="1:9" x14ac:dyDescent="0.3">
      <c r="A28" s="19"/>
      <c r="B28" s="19"/>
      <c r="C28" s="19"/>
      <c r="D28" s="20" t="s">
        <v>20</v>
      </c>
      <c r="E28" s="24">
        <f>E4-E44/4</f>
        <v>10361.936250000001</v>
      </c>
      <c r="F28" s="24">
        <v>10480.55875</v>
      </c>
      <c r="G28" s="24">
        <f t="shared" ref="G28:H28" si="32">G4-G44/4</f>
        <v>10480.55875</v>
      </c>
      <c r="H28" s="24">
        <f t="shared" si="32"/>
        <v>10562.86</v>
      </c>
      <c r="I28" s="24">
        <f t="shared" ref="I28" si="33">I4-I44/4</f>
        <v>10377.782499999999</v>
      </c>
    </row>
    <row r="29" spans="1:9" x14ac:dyDescent="0.3">
      <c r="A29" s="19"/>
      <c r="B29" s="19"/>
      <c r="C29" s="19"/>
      <c r="D29" s="20" t="s">
        <v>21</v>
      </c>
      <c r="E29" s="32">
        <f>E4-E44/2</f>
        <v>10251.372499999999</v>
      </c>
      <c r="F29" s="32">
        <v>10448.6175</v>
      </c>
      <c r="G29" s="32">
        <f t="shared" ref="G29:H29" si="34">G4-G44/2</f>
        <v>10448.6175</v>
      </c>
      <c r="H29" s="32">
        <f t="shared" si="34"/>
        <v>10540.97</v>
      </c>
      <c r="I29" s="32">
        <f t="shared" ref="I29" si="35">I4-I44/2</f>
        <v>10302.514999999999</v>
      </c>
    </row>
    <row r="30" spans="1:9" x14ac:dyDescent="0.3">
      <c r="A30" s="19"/>
      <c r="B30" s="19"/>
      <c r="C30" s="19"/>
      <c r="D30" s="20" t="s">
        <v>22</v>
      </c>
      <c r="E30" s="26">
        <f>E29-1.168*(E28-E29)</f>
        <v>10122.234039999998</v>
      </c>
      <c r="F30" s="26">
        <v>10411.31012</v>
      </c>
      <c r="G30" s="26">
        <f>G29-1.168*(G28-G29)</f>
        <v>10411.31012</v>
      </c>
      <c r="H30" s="26">
        <f>H29-1.168*(H28-H29)</f>
        <v>10515.402479999997</v>
      </c>
      <c r="I30" s="26">
        <f>I29-1.168*(I28-I29)</f>
        <v>10214.602559999999</v>
      </c>
    </row>
    <row r="31" spans="1:9" x14ac:dyDescent="0.3">
      <c r="A31" s="19"/>
      <c r="B31" s="19"/>
      <c r="C31" s="19"/>
      <c r="D31" s="20" t="s">
        <v>23</v>
      </c>
      <c r="E31" s="27">
        <f>E4-(E19-E4)</f>
        <v>10057.209069792674</v>
      </c>
      <c r="F31" s="27">
        <v>10395.208042151171</v>
      </c>
      <c r="G31" s="27">
        <f t="shared" ref="G31:H31" si="36">G4-(G19-G4)</f>
        <v>10395.208042151171</v>
      </c>
      <c r="H31" s="27">
        <f t="shared" si="36"/>
        <v>10504.700395713187</v>
      </c>
      <c r="I31" s="27">
        <f t="shared" ref="I31" si="37">I4-(I19-I4)</f>
        <v>10178.914658480615</v>
      </c>
    </row>
    <row r="32" spans="1:9" x14ac:dyDescent="0.3">
      <c r="A32" s="84" t="s">
        <v>26</v>
      </c>
      <c r="B32" s="84"/>
      <c r="C32" s="84"/>
      <c r="D32" s="84"/>
      <c r="E32" s="14"/>
      <c r="F32" s="14"/>
      <c r="G32" s="14"/>
      <c r="H32" s="14"/>
      <c r="I32" s="14"/>
    </row>
    <row r="33" spans="1:9" x14ac:dyDescent="0.3">
      <c r="A33" s="18"/>
      <c r="B33" s="18"/>
      <c r="C33" s="18"/>
      <c r="D33" s="18" t="s">
        <v>37</v>
      </c>
      <c r="E33" s="28"/>
      <c r="F33" s="28"/>
      <c r="G33" s="28"/>
      <c r="H33" s="28"/>
      <c r="I33" s="28"/>
    </row>
    <row r="34" spans="1:9" x14ac:dyDescent="0.3">
      <c r="A34" s="17"/>
      <c r="B34" s="18"/>
      <c r="C34" s="17"/>
      <c r="D34" s="18" t="s">
        <v>35</v>
      </c>
      <c r="E34" s="25"/>
      <c r="F34" s="25"/>
      <c r="G34" s="25"/>
      <c r="H34" s="25">
        <v>10750</v>
      </c>
      <c r="I34" s="25">
        <f>Fibonacci!E18</f>
        <v>10459.799999999999</v>
      </c>
    </row>
    <row r="35" spans="1:9" x14ac:dyDescent="0.3">
      <c r="A35" s="17"/>
      <c r="B35" s="17"/>
      <c r="C35" s="17"/>
      <c r="D35" s="18" t="s">
        <v>32</v>
      </c>
      <c r="E35" s="23"/>
      <c r="F35" s="23"/>
      <c r="G35" s="23"/>
      <c r="H35" s="23">
        <v>10732</v>
      </c>
      <c r="I35" s="23">
        <f>Fibonacci!E17</f>
        <v>10423.1728</v>
      </c>
    </row>
    <row r="36" spans="1:9" x14ac:dyDescent="0.3">
      <c r="A36" s="17"/>
      <c r="B36" s="17"/>
      <c r="C36" s="17"/>
      <c r="D36" s="18" t="s">
        <v>32</v>
      </c>
      <c r="E36" s="22"/>
      <c r="F36" s="22">
        <v>10565</v>
      </c>
      <c r="G36" s="22">
        <v>10565</v>
      </c>
      <c r="H36" s="22">
        <v>10657</v>
      </c>
      <c r="I36" s="22">
        <f>Fibonacci!E16</f>
        <v>10377.8544</v>
      </c>
    </row>
    <row r="37" spans="1:9" x14ac:dyDescent="0.3">
      <c r="A37" s="17"/>
      <c r="B37" s="17"/>
      <c r="C37" s="17"/>
      <c r="D37" s="18" t="s">
        <v>0</v>
      </c>
      <c r="E37" s="21"/>
      <c r="F37" s="21">
        <f>F4</f>
        <v>10584.75</v>
      </c>
      <c r="G37" s="21">
        <f t="shared" ref="G37:H37" si="38">G4</f>
        <v>10512.5</v>
      </c>
      <c r="H37" s="21">
        <f t="shared" si="38"/>
        <v>10584.75</v>
      </c>
      <c r="I37" s="21">
        <f t="shared" ref="I37" si="39">I4</f>
        <v>10453.049999999999</v>
      </c>
    </row>
    <row r="38" spans="1:9" x14ac:dyDescent="0.3">
      <c r="A38" s="17"/>
      <c r="B38" s="17"/>
      <c r="C38" s="17"/>
      <c r="D38" s="18" t="s">
        <v>33</v>
      </c>
      <c r="E38" s="24"/>
      <c r="F38" s="24">
        <v>10449</v>
      </c>
      <c r="G38" s="24">
        <v>10449</v>
      </c>
      <c r="H38" s="24">
        <v>10524</v>
      </c>
      <c r="I38" s="24">
        <f>Fibonacci!C33</f>
        <v>10383.626</v>
      </c>
    </row>
    <row r="39" spans="1:9" x14ac:dyDescent="0.3">
      <c r="A39" s="17"/>
      <c r="B39" s="17"/>
      <c r="C39" s="17"/>
      <c r="D39" s="18" t="s">
        <v>34</v>
      </c>
      <c r="E39" s="32"/>
      <c r="F39" s="32">
        <v>10410</v>
      </c>
      <c r="G39" s="32">
        <v>10410</v>
      </c>
      <c r="H39" s="32"/>
      <c r="I39" s="32">
        <f>Fibonacci!C35</f>
        <v>10329</v>
      </c>
    </row>
    <row r="40" spans="1:9" x14ac:dyDescent="0.3">
      <c r="A40" s="17"/>
      <c r="B40" s="17"/>
      <c r="C40" s="17"/>
      <c r="D40" s="18" t="s">
        <v>36</v>
      </c>
      <c r="E40" s="26"/>
      <c r="F40" s="26"/>
      <c r="G40" s="26"/>
      <c r="H40" s="26"/>
      <c r="I40" s="26">
        <f>Fibonacci!C37</f>
        <v>10274.374</v>
      </c>
    </row>
    <row r="41" spans="1:9" x14ac:dyDescent="0.3">
      <c r="A41" s="17"/>
      <c r="B41" s="17"/>
      <c r="C41" s="17"/>
      <c r="D41" s="18" t="s">
        <v>38</v>
      </c>
      <c r="E41" s="27"/>
      <c r="F41" s="27"/>
      <c r="G41" s="27"/>
      <c r="H41" s="27"/>
      <c r="I41" s="27">
        <f>Fibonacci!C38</f>
        <v>10240.626</v>
      </c>
    </row>
    <row r="42" spans="1:9" x14ac:dyDescent="0.3">
      <c r="A42" s="13"/>
      <c r="B42" s="13"/>
      <c r="C42" s="13"/>
      <c r="D42" s="12"/>
      <c r="E42" s="14"/>
      <c r="F42" s="14"/>
      <c r="G42" s="14"/>
      <c r="H42" s="14"/>
      <c r="I42" s="14"/>
    </row>
    <row r="43" spans="1:9" x14ac:dyDescent="0.3">
      <c r="A43" s="13"/>
      <c r="B43" s="13"/>
      <c r="C43" s="12"/>
      <c r="D43" s="12" t="s">
        <v>10</v>
      </c>
      <c r="E43" s="3">
        <f>ABS(E2-E3)</f>
        <v>402.04999999999927</v>
      </c>
      <c r="F43" s="3">
        <v>116.14999999999964</v>
      </c>
      <c r="G43" s="3">
        <f t="shared" ref="G43:H43" si="40">ABS(G2-G3)</f>
        <v>116.14999999999964</v>
      </c>
      <c r="H43" s="3">
        <f t="shared" si="40"/>
        <v>79.600000000000364</v>
      </c>
      <c r="I43" s="3">
        <f t="shared" ref="I43" si="41">ABS(I2-I3)</f>
        <v>273.69999999999891</v>
      </c>
    </row>
    <row r="44" spans="1:9" x14ac:dyDescent="0.3">
      <c r="A44" s="13"/>
      <c r="B44" s="13"/>
      <c r="C44" s="12"/>
      <c r="D44" s="12" t="s">
        <v>9</v>
      </c>
      <c r="E44" s="14">
        <f>E43*1.1</f>
        <v>442.25499999999926</v>
      </c>
      <c r="F44" s="14">
        <v>127.76499999999962</v>
      </c>
      <c r="G44" s="14">
        <f>G43*1.1</f>
        <v>127.76499999999962</v>
      </c>
      <c r="H44" s="14">
        <f>H43*1.1</f>
        <v>87.5600000000004</v>
      </c>
      <c r="I44" s="14">
        <f>I43*1.1</f>
        <v>301.0699999999988</v>
      </c>
    </row>
    <row r="45" spans="1:9" x14ac:dyDescent="0.3">
      <c r="A45" s="13"/>
      <c r="B45" s="13"/>
      <c r="C45" s="12"/>
      <c r="D45" s="12" t="s">
        <v>11</v>
      </c>
      <c r="E45" s="3">
        <f>(E2+E3)</f>
        <v>20679.25</v>
      </c>
      <c r="F45" s="3">
        <v>20936.449999999997</v>
      </c>
      <c r="G45" s="3">
        <f t="shared" ref="G45:H45" si="42">(G2+G3)</f>
        <v>20936.449999999997</v>
      </c>
      <c r="H45" s="3">
        <f t="shared" si="42"/>
        <v>21130.199999999997</v>
      </c>
      <c r="I45" s="3">
        <f t="shared" ref="I45" si="43">(I2+I3)</f>
        <v>21146.6</v>
      </c>
    </row>
    <row r="46" spans="1:9" x14ac:dyDescent="0.3">
      <c r="A46" s="13"/>
      <c r="B46" s="13"/>
      <c r="C46" s="13"/>
      <c r="D46" s="12" t="s">
        <v>6</v>
      </c>
      <c r="E46" s="3">
        <f>(E2+E3)/2</f>
        <v>10339.625</v>
      </c>
      <c r="F46" s="3">
        <v>10468.224999999999</v>
      </c>
      <c r="G46" s="3">
        <f t="shared" ref="G46:H46" si="44">(G2+G3)/2</f>
        <v>10468.224999999999</v>
      </c>
      <c r="H46" s="3">
        <f t="shared" si="44"/>
        <v>10565.099999999999</v>
      </c>
      <c r="I46" s="3">
        <f t="shared" ref="I46" si="45">(I2+I3)/2</f>
        <v>10573.3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6" zoomScale="115" zoomScaleNormal="115" workbookViewId="0">
      <selection activeCell="H22" sqref="H2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</row>
    <row r="2" spans="1:16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</row>
    <row r="3" spans="1:16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</row>
    <row r="4" spans="1:16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</row>
    <row r="5" spans="1:16" x14ac:dyDescent="0.3">
      <c r="A5" s="85" t="s">
        <v>25</v>
      </c>
      <c r="B5" s="85"/>
      <c r="C5" s="85"/>
      <c r="D5" s="85"/>
      <c r="E5" s="14"/>
      <c r="F5" s="14"/>
      <c r="J5" s="14"/>
    </row>
    <row r="6" spans="1:16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</row>
    <row r="7" spans="1:16" x14ac:dyDescent="0.3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</row>
    <row r="8" spans="1:16" x14ac:dyDescent="0.3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</row>
    <row r="9" spans="1:16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3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</row>
    <row r="11" spans="1:16" x14ac:dyDescent="0.3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</row>
    <row r="12" spans="1:16" x14ac:dyDescent="0.3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</row>
    <row r="13" spans="1:16" x14ac:dyDescent="0.3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</row>
    <row r="14" spans="1:16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</row>
    <row r="16" spans="1:16" x14ac:dyDescent="0.3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</row>
    <row r="17" spans="1:16" x14ac:dyDescent="0.3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</row>
    <row r="18" spans="1:16" x14ac:dyDescent="0.3">
      <c r="A18" s="85" t="s">
        <v>24</v>
      </c>
      <c r="B18" s="85"/>
      <c r="C18" s="85"/>
      <c r="D18" s="8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</row>
    <row r="20" spans="1:16" x14ac:dyDescent="0.3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</row>
    <row r="21" spans="1:16" x14ac:dyDescent="0.3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</row>
    <row r="22" spans="1:16" x14ac:dyDescent="0.3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</row>
    <row r="23" spans="1:16" x14ac:dyDescent="0.3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</row>
    <row r="24" spans="1:16" x14ac:dyDescent="0.3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</row>
    <row r="25" spans="1:16" x14ac:dyDescent="0.3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</row>
    <row r="26" spans="1:16" x14ac:dyDescent="0.3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</row>
    <row r="27" spans="1:16" x14ac:dyDescent="0.3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</row>
    <row r="28" spans="1:16" x14ac:dyDescent="0.3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</row>
    <row r="29" spans="1:16" x14ac:dyDescent="0.3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</row>
    <row r="30" spans="1:16" x14ac:dyDescent="0.3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</row>
    <row r="31" spans="1:16" x14ac:dyDescent="0.3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</row>
    <row r="32" spans="1:16" x14ac:dyDescent="0.3">
      <c r="A32" s="85" t="s">
        <v>26</v>
      </c>
      <c r="B32" s="85"/>
      <c r="C32" s="85"/>
      <c r="D32" s="8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</row>
    <row r="34" spans="1:16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</row>
    <row r="35" spans="1:16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</row>
    <row r="36" spans="1:16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</row>
    <row r="37" spans="1:16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</row>
    <row r="38" spans="1:16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</row>
    <row r="39" spans="1:16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</row>
    <row r="40" spans="1:16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</row>
    <row r="41" spans="1:16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</row>
    <row r="42" spans="1:16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3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</row>
    <row r="44" spans="1:16" x14ac:dyDescent="0.3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</row>
    <row r="45" spans="1:16" x14ac:dyDescent="0.3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</row>
    <row r="46" spans="1:16" x14ac:dyDescent="0.3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10615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10567</v>
      </c>
      <c r="D9" s="45"/>
      <c r="E9" s="46">
        <v>10304.6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10615</v>
      </c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10600.748</v>
      </c>
      <c r="D16" s="71"/>
      <c r="E16" s="70">
        <f>VALUE(23.6/100*(E6-E9)+E9)</f>
        <v>10377.8544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10621.626</v>
      </c>
      <c r="D17" s="66"/>
      <c r="E17" s="65">
        <f>VALUE(38.2/100*(E6-E9)+E9)</f>
        <v>10423.1728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10638.5</v>
      </c>
      <c r="D18" s="71"/>
      <c r="E18" s="70">
        <f>VALUE(50/100*(E6-E9)+E9)</f>
        <v>10459.799999999999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10655.374</v>
      </c>
      <c r="D19" s="71"/>
      <c r="E19" s="70">
        <f>VALUE(61.8/100*(E6-E9)+E9)</f>
        <v>10496.4272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10668.101000000001</v>
      </c>
      <c r="D20" s="55"/>
      <c r="E20" s="54">
        <f>VALUE(70.7/100*(E6-E9)+E9)</f>
        <v>10524.052799999999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10679.397999999999</v>
      </c>
      <c r="D21" s="55"/>
      <c r="E21" s="54">
        <f>VALUE(78.6/100*(E6-E9)+E9)</f>
        <v>10548.5744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10615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3">
        <v>0.38200000000000001</v>
      </c>
      <c r="C25" s="57">
        <f>VALUE(C12-38.2/100*(C6-C9))</f>
        <v>10560.374</v>
      </c>
      <c r="D25" s="55"/>
      <c r="E25" s="57">
        <f>VALUE(E12-38.2/100*(E6-E9))</f>
        <v>-118.57279999999986</v>
      </c>
      <c r="F25" s="56"/>
      <c r="G25" s="57">
        <f>VALUE(G12-38.2/100*(G6-G9))</f>
        <v>0</v>
      </c>
    </row>
    <row r="26" spans="2:7" x14ac:dyDescent="0.3">
      <c r="B26" s="53">
        <v>0.5</v>
      </c>
      <c r="C26" s="57">
        <f>VALUE(C12-50/100*(C6-C9))</f>
        <v>10543.5</v>
      </c>
      <c r="D26" s="55"/>
      <c r="E26" s="57">
        <f>VALUE(E12-50/100*(E6-E9))</f>
        <v>-155.19999999999982</v>
      </c>
      <c r="F26" s="56"/>
      <c r="G26" s="57">
        <f>VALUE(G12-50/100*(G6-G9))</f>
        <v>0</v>
      </c>
    </row>
    <row r="27" spans="2:7" x14ac:dyDescent="0.3">
      <c r="B27" s="53">
        <v>0.61799999999999999</v>
      </c>
      <c r="C27" s="57">
        <f>VALUE(C12-61.8/100*(C6-C9))</f>
        <v>10526.626</v>
      </c>
      <c r="D27" s="55"/>
      <c r="E27" s="57">
        <f>VALUE(E12-61.8/100*(E6-E9))</f>
        <v>-191.82719999999978</v>
      </c>
      <c r="F27" s="56"/>
      <c r="G27" s="57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10514.7999</v>
      </c>
      <c r="D28" s="55"/>
      <c r="E28" s="57">
        <f>VALUE(E12-70.07/100*(E6-E9))</f>
        <v>-217.49727999999971</v>
      </c>
      <c r="F28" s="56"/>
      <c r="G28" s="57">
        <f>VALUE(G12-70.07/100*(G6-G9))</f>
        <v>0</v>
      </c>
    </row>
    <row r="29" spans="2:7" x14ac:dyDescent="0.3">
      <c r="B29" s="53">
        <v>1</v>
      </c>
      <c r="C29" s="57">
        <f>VALUE(C12-100/100*(C6-C9))</f>
        <v>10472</v>
      </c>
      <c r="D29" s="55"/>
      <c r="E29" s="57">
        <f>VALUE(E12-100/100*(E6-E9))</f>
        <v>-310.39999999999964</v>
      </c>
      <c r="F29" s="56"/>
      <c r="G29" s="57">
        <f>VALUE(G12-100/100*(G6-G9))</f>
        <v>0</v>
      </c>
    </row>
    <row r="30" spans="2:7" x14ac:dyDescent="0.3">
      <c r="B30" s="53">
        <v>1.236</v>
      </c>
      <c r="C30" s="57">
        <f>VALUE(C12-123.6/100*(C6-C9))</f>
        <v>10438.252</v>
      </c>
      <c r="D30" s="55"/>
      <c r="E30" s="57">
        <f>VALUE(E12-123.6/100*(E6-E9))</f>
        <v>-383.65439999999955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10417.374</v>
      </c>
      <c r="D31" s="55"/>
      <c r="E31" s="57">
        <f>VALUE(E12-138.2/100*(E6-E9))</f>
        <v>-428.97279999999944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10400.5</v>
      </c>
      <c r="D32" s="55"/>
      <c r="E32" s="57">
        <f>VALUE(E12-150/100*(E6-E9))</f>
        <v>-465.59999999999945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10383.626</v>
      </c>
      <c r="D33" s="55"/>
      <c r="E33" s="57">
        <f>VALUE(E12-161.8/100*(E6-E9))</f>
        <v>-502.22719999999947</v>
      </c>
      <c r="F33" s="56"/>
      <c r="G33" s="57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10371.7999</v>
      </c>
      <c r="D34" s="55"/>
      <c r="E34" s="57">
        <f>VALUE(E12-170.07/100*(E6-E9))</f>
        <v>-527.89727999999934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10329</v>
      </c>
      <c r="D35" s="55"/>
      <c r="E35" s="57">
        <f>VALUE(E12-200/100*(E6-E9))</f>
        <v>-620.79999999999927</v>
      </c>
      <c r="F35" s="56"/>
      <c r="G35" s="57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10295.252</v>
      </c>
      <c r="D36" s="55"/>
      <c r="E36" s="57">
        <f>VALUE(E12-223.6/100*(E6-E9))</f>
        <v>-694.05439999999908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10274.374</v>
      </c>
      <c r="D37" s="55"/>
      <c r="E37" s="57">
        <f>VALUE(E12-238.2/100*(E6-E9))</f>
        <v>-739.37279999999907</v>
      </c>
      <c r="F37" s="56"/>
      <c r="G37" s="57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10240.626</v>
      </c>
      <c r="D38" s="55"/>
      <c r="E38" s="57">
        <f>VALUE(E12-261.8/100*(E6-E9))</f>
        <v>-812.62719999999911</v>
      </c>
      <c r="F38" s="56"/>
      <c r="G38" s="57">
        <f>VALUE(G12-261.8/100*(G6-G9))</f>
        <v>0</v>
      </c>
    </row>
    <row r="39" spans="2:7" x14ac:dyDescent="0.3">
      <c r="B39" s="59">
        <v>3</v>
      </c>
      <c r="C39" s="62">
        <f>VALUE(C12-300/100*(C6-C9))</f>
        <v>10186</v>
      </c>
      <c r="D39" s="55"/>
      <c r="E39" s="57">
        <f>VALUE(E12-300/100*(E6-E9))</f>
        <v>-931.19999999999891</v>
      </c>
      <c r="F39" s="56"/>
      <c r="G39" s="57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10152.252</v>
      </c>
      <c r="D40" s="55"/>
      <c r="E40" s="57">
        <f>VALUE(E12-323.6/100*(E6-E9))</f>
        <v>-1004.4543999999989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10131.374</v>
      </c>
      <c r="D41" s="55"/>
      <c r="E41" s="57">
        <f>VALUE(E12-338.2/100*(E6-E9))</f>
        <v>-1049.7727999999986</v>
      </c>
      <c r="F41" s="56"/>
      <c r="G41" s="57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10097.626</v>
      </c>
      <c r="D42" s="55"/>
      <c r="E42" s="57">
        <f>VALUE(E12-361.8/100*(E6-E9))</f>
        <v>-1123.0271999999989</v>
      </c>
      <c r="F42" s="56"/>
      <c r="G42" s="57">
        <f>VALUE(G12-361.8/100*(G6-G9))</f>
        <v>0</v>
      </c>
    </row>
    <row r="43" spans="2:7" x14ac:dyDescent="0.3">
      <c r="B43" s="59">
        <v>4</v>
      </c>
      <c r="C43" s="62">
        <f>VALUE(C12-400/100*(C6-C9))</f>
        <v>10043</v>
      </c>
      <c r="D43" s="55"/>
      <c r="E43" s="57">
        <f>VALUE(E12-400/100*(E6-E9))</f>
        <v>-1241.5999999999985</v>
      </c>
      <c r="F43" s="56"/>
      <c r="G43" s="57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10009.252</v>
      </c>
      <c r="D44" s="55"/>
      <c r="E44" s="57">
        <f>VALUE(E12-423.6/100*(E6-E9))</f>
        <v>-1314.8543999999986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9988.3739999999998</v>
      </c>
      <c r="D45" s="55"/>
      <c r="E45" s="57">
        <f>VALUE(E12-438.2/100*(E6-E9))</f>
        <v>-1360.1727999999982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9954.6260000000002</v>
      </c>
      <c r="D46" s="55"/>
      <c r="E46" s="57">
        <f>VALUE(E12-461.8/100*(E6-E9))</f>
        <v>-1433.4271999999985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9900</v>
      </c>
      <c r="D47" s="55"/>
      <c r="E47" s="57">
        <f>VALUE(E12-500/100*(E6-E9))</f>
        <v>-1551.9999999999982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9866.2520000000004</v>
      </c>
      <c r="D48" s="55"/>
      <c r="E48" s="57">
        <f>VALUE(E12-523.6/100*(E6-E9))</f>
        <v>-1625.2543999999982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9845.3739999999998</v>
      </c>
      <c r="D49" s="55"/>
      <c r="E49" s="57">
        <f>VALUE(E12-538.2/100*(E6-E9))</f>
        <v>-1670.5727999999983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9811.6260000000002</v>
      </c>
      <c r="D50" s="55"/>
      <c r="E50" s="57">
        <f>VALUE(E12-561.8/100*(E6-E9))</f>
        <v>-1743.8271999999977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2018-10-19T04:21:33Z</dcterms:modified>
</cp:coreProperties>
</file>