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F-Anbu\Business\"/>
    </mc:Choice>
  </mc:AlternateContent>
  <bookViews>
    <workbookView xWindow="0" yWindow="0" windowWidth="23040" windowHeight="9192"/>
  </bookViews>
  <sheets>
    <sheet name="Nifty" sheetId="1" r:id="rId1"/>
    <sheet name="BankNif" sheetId="9" r:id="rId2"/>
    <sheet name="Archives" sheetId="3" r:id="rId3"/>
    <sheet name="Fibonacci-1" sheetId="6" r:id="rId4"/>
    <sheet name="Fibonacci-2" sheetId="7" r:id="rId5"/>
    <sheet name="Fibonacci-3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9" i="3" l="1"/>
  <c r="BJ49" i="3"/>
  <c r="BI49" i="3"/>
  <c r="BH49" i="3"/>
  <c r="BG49" i="3"/>
  <c r="BF49" i="3"/>
  <c r="BK48" i="3"/>
  <c r="BJ48" i="3"/>
  <c r="BI48" i="3"/>
  <c r="BH48" i="3"/>
  <c r="BG48" i="3"/>
  <c r="BF48" i="3"/>
  <c r="BK47" i="3"/>
  <c r="BK32" i="3" s="1"/>
  <c r="BK33" i="3" s="1"/>
  <c r="BH47" i="3"/>
  <c r="BH32" i="3" s="1"/>
  <c r="BH33" i="3" s="1"/>
  <c r="BG47" i="3"/>
  <c r="BG32" i="3" s="1"/>
  <c r="BG33" i="3" s="1"/>
  <c r="BK46" i="3"/>
  <c r="BJ46" i="3"/>
  <c r="BJ47" i="3" s="1"/>
  <c r="BI46" i="3"/>
  <c r="BI47" i="3" s="1"/>
  <c r="BH46" i="3"/>
  <c r="BG46" i="3"/>
  <c r="BF46" i="3"/>
  <c r="BF47" i="3" s="1"/>
  <c r="BK40" i="3"/>
  <c r="BJ40" i="3"/>
  <c r="BI40" i="3"/>
  <c r="BH40" i="3"/>
  <c r="BG40" i="3"/>
  <c r="BF40" i="3"/>
  <c r="BK31" i="3"/>
  <c r="BH31" i="3"/>
  <c r="BG31" i="3"/>
  <c r="BK29" i="3"/>
  <c r="BH29" i="3"/>
  <c r="BG29" i="3"/>
  <c r="BK28" i="3"/>
  <c r="BJ28" i="3"/>
  <c r="BI28" i="3"/>
  <c r="BH28" i="3"/>
  <c r="BG28" i="3"/>
  <c r="BF28" i="3"/>
  <c r="BK27" i="3"/>
  <c r="BH27" i="3"/>
  <c r="BG27" i="3"/>
  <c r="BK25" i="3"/>
  <c r="BH25" i="3"/>
  <c r="BG25" i="3"/>
  <c r="BK22" i="3"/>
  <c r="BK34" i="3" s="1"/>
  <c r="BJ22" i="3"/>
  <c r="BJ34" i="3" s="1"/>
  <c r="BI22" i="3"/>
  <c r="BI34" i="3" s="1"/>
  <c r="BH22" i="3"/>
  <c r="BH34" i="3" s="1"/>
  <c r="BG22" i="3"/>
  <c r="BG34" i="3" s="1"/>
  <c r="BF22" i="3"/>
  <c r="BF34" i="3" s="1"/>
  <c r="BK13" i="3"/>
  <c r="BK55" i="3" s="1"/>
  <c r="BJ13" i="3"/>
  <c r="BJ55" i="3" s="1"/>
  <c r="BI13" i="3"/>
  <c r="BH13" i="3"/>
  <c r="BH16" i="3" s="1"/>
  <c r="BG13" i="3"/>
  <c r="BG55" i="3" s="1"/>
  <c r="BF13" i="3"/>
  <c r="BF55" i="3" s="1"/>
  <c r="BJ11" i="3"/>
  <c r="BI11" i="3"/>
  <c r="BF11" i="3"/>
  <c r="BK10" i="3"/>
  <c r="BK11" i="3" s="1"/>
  <c r="BJ10" i="3"/>
  <c r="BI10" i="3"/>
  <c r="BH10" i="3"/>
  <c r="BH11" i="3" s="1"/>
  <c r="BG10" i="3"/>
  <c r="BG11" i="3" s="1"/>
  <c r="BF10" i="3"/>
  <c r="BI9" i="3"/>
  <c r="BK8" i="3"/>
  <c r="BK9" i="3" s="1"/>
  <c r="BI8" i="3"/>
  <c r="BH8" i="3"/>
  <c r="BH9" i="3" s="1"/>
  <c r="BG8" i="3"/>
  <c r="BG9" i="3" s="1"/>
  <c r="BI7" i="3"/>
  <c r="BK6" i="3"/>
  <c r="BK7" i="3" s="1"/>
  <c r="BI6" i="3"/>
  <c r="BH6" i="3"/>
  <c r="BH7" i="3" s="1"/>
  <c r="BG6" i="3"/>
  <c r="BG7" i="3" s="1"/>
  <c r="H49" i="1"/>
  <c r="H48" i="1"/>
  <c r="H46" i="1"/>
  <c r="H47" i="1" s="1"/>
  <c r="H40" i="1"/>
  <c r="H28" i="1"/>
  <c r="H22" i="1"/>
  <c r="H34" i="1" s="1"/>
  <c r="H13" i="1"/>
  <c r="BH20" i="3" l="1"/>
  <c r="BH17" i="3"/>
  <c r="BI54" i="3"/>
  <c r="BI32" i="3"/>
  <c r="BI30" i="3"/>
  <c r="BI26" i="3"/>
  <c r="BI24" i="3"/>
  <c r="BI31" i="3"/>
  <c r="BI29" i="3"/>
  <c r="BI27" i="3"/>
  <c r="BI25" i="3"/>
  <c r="BF52" i="3"/>
  <c r="BF54" i="3"/>
  <c r="BJ54" i="3"/>
  <c r="BJ52" i="3"/>
  <c r="BF32" i="3"/>
  <c r="BF26" i="3"/>
  <c r="BF24" i="3"/>
  <c r="BF31" i="3"/>
  <c r="BF29" i="3"/>
  <c r="BF27" i="3"/>
  <c r="BF25" i="3"/>
  <c r="BF30" i="3"/>
  <c r="BJ31" i="3"/>
  <c r="BJ29" i="3"/>
  <c r="BJ27" i="3"/>
  <c r="BJ25" i="3"/>
  <c r="BJ24" i="3"/>
  <c r="BJ32" i="3"/>
  <c r="BJ33" i="3" s="1"/>
  <c r="BJ30" i="3"/>
  <c r="BJ26" i="3"/>
  <c r="BH55" i="3"/>
  <c r="BK15" i="3"/>
  <c r="BI16" i="3"/>
  <c r="BI18" i="3"/>
  <c r="BG24" i="3"/>
  <c r="BG23" i="3" s="1"/>
  <c r="BK24" i="3"/>
  <c r="BK23" i="3" s="1"/>
  <c r="BG26" i="3"/>
  <c r="BK26" i="3"/>
  <c r="BG30" i="3"/>
  <c r="BK30" i="3"/>
  <c r="BG52" i="3"/>
  <c r="BK52" i="3"/>
  <c r="BI53" i="3"/>
  <c r="BG54" i="3"/>
  <c r="BK54" i="3"/>
  <c r="BI55" i="3"/>
  <c r="BH18" i="3"/>
  <c r="BH19" i="3" s="1"/>
  <c r="BH53" i="3"/>
  <c r="BF6" i="3"/>
  <c r="BF7" i="3" s="1"/>
  <c r="BJ6" i="3"/>
  <c r="BF8" i="3"/>
  <c r="BF9" i="3" s="1"/>
  <c r="BJ8" i="3"/>
  <c r="BJ9" i="3" s="1"/>
  <c r="BH15" i="3"/>
  <c r="BF16" i="3"/>
  <c r="BJ16" i="3"/>
  <c r="BF18" i="3"/>
  <c r="BJ18" i="3"/>
  <c r="BH24" i="3"/>
  <c r="BH23" i="3" s="1"/>
  <c r="BH26" i="3"/>
  <c r="BH30" i="3"/>
  <c r="BH52" i="3"/>
  <c r="BF53" i="3"/>
  <c r="BJ53" i="3"/>
  <c r="BH54" i="3"/>
  <c r="BG16" i="3"/>
  <c r="BK16" i="3"/>
  <c r="BG18" i="3"/>
  <c r="BK18" i="3"/>
  <c r="BI52" i="3"/>
  <c r="BG53" i="3"/>
  <c r="BK53" i="3"/>
  <c r="H55" i="1"/>
  <c r="H52" i="1" s="1"/>
  <c r="H31" i="1"/>
  <c r="H27" i="1"/>
  <c r="H30" i="1"/>
  <c r="H26" i="1"/>
  <c r="H29" i="1"/>
  <c r="H25" i="1"/>
  <c r="H24" i="1"/>
  <c r="H23" i="1" s="1"/>
  <c r="H32" i="1"/>
  <c r="H8" i="1"/>
  <c r="H10" i="1"/>
  <c r="H16" i="1"/>
  <c r="H15" i="1" s="1"/>
  <c r="H53" i="1"/>
  <c r="H18" i="1"/>
  <c r="G49" i="1"/>
  <c r="G48" i="1"/>
  <c r="G46" i="1"/>
  <c r="G40" i="1"/>
  <c r="G28" i="1"/>
  <c r="G22" i="1"/>
  <c r="G34" i="1" s="1"/>
  <c r="G13" i="1"/>
  <c r="G55" i="1" s="1"/>
  <c r="G52" i="1" s="1"/>
  <c r="BG20" i="3" l="1"/>
  <c r="BG19" i="3" s="1"/>
  <c r="BG17" i="3"/>
  <c r="BI17" i="3"/>
  <c r="BI15" i="3"/>
  <c r="BI20" i="3"/>
  <c r="BI23" i="3"/>
  <c r="BF23" i="3"/>
  <c r="BJ20" i="3"/>
  <c r="BJ19" i="3" s="1"/>
  <c r="BJ15" i="3"/>
  <c r="BJ17" i="3"/>
  <c r="BG15" i="3"/>
  <c r="BK20" i="3"/>
  <c r="BK19" i="3" s="1"/>
  <c r="BK17" i="3"/>
  <c r="BF20" i="3"/>
  <c r="BF19" i="3" s="1"/>
  <c r="BF17" i="3"/>
  <c r="BF15" i="3"/>
  <c r="BJ7" i="3"/>
  <c r="BI19" i="3"/>
  <c r="BJ23" i="3"/>
  <c r="BF33" i="3"/>
  <c r="BI33" i="3"/>
  <c r="H33" i="1"/>
  <c r="H54" i="1"/>
  <c r="H6" i="1"/>
  <c r="H7" i="1" s="1"/>
  <c r="H11" i="1"/>
  <c r="H20" i="1"/>
  <c r="H19" i="1" s="1"/>
  <c r="H17" i="1"/>
  <c r="H9" i="1"/>
  <c r="G16" i="1"/>
  <c r="G15" i="1" s="1"/>
  <c r="G8" i="1"/>
  <c r="G10" i="1"/>
  <c r="G11" i="1" s="1"/>
  <c r="G53" i="1"/>
  <c r="G54" i="1"/>
  <c r="G47" i="1"/>
  <c r="G18" i="1"/>
  <c r="G6" i="1" l="1"/>
  <c r="G7" i="1"/>
  <c r="G20" i="1"/>
  <c r="G19" i="1" s="1"/>
  <c r="G9" i="1"/>
  <c r="G31" i="1"/>
  <c r="G27" i="1"/>
  <c r="G25" i="1"/>
  <c r="G30" i="1"/>
  <c r="G26" i="1"/>
  <c r="G29" i="1"/>
  <c r="G32" i="1"/>
  <c r="G24" i="1"/>
  <c r="G17" i="1"/>
  <c r="G33" i="1" l="1"/>
  <c r="G23" i="1"/>
  <c r="E46" i="1"/>
  <c r="E49" i="1"/>
  <c r="E48" i="1"/>
  <c r="E40" i="1"/>
  <c r="E28" i="1"/>
  <c r="E22" i="1"/>
  <c r="E34" i="1" s="1"/>
  <c r="E13" i="1"/>
  <c r="BD53" i="3"/>
  <c r="AZ53" i="3"/>
  <c r="BE49" i="3"/>
  <c r="BD49" i="3"/>
  <c r="BC49" i="3"/>
  <c r="BB49" i="3"/>
  <c r="BA49" i="3"/>
  <c r="AZ49" i="3"/>
  <c r="AY49" i="3"/>
  <c r="BE48" i="3"/>
  <c r="BD48" i="3"/>
  <c r="BC48" i="3"/>
  <c r="BB48" i="3"/>
  <c r="BA48" i="3"/>
  <c r="AZ48" i="3"/>
  <c r="AY48" i="3"/>
  <c r="BD47" i="3"/>
  <c r="BD30" i="3" s="1"/>
  <c r="AZ47" i="3"/>
  <c r="AZ30" i="3" s="1"/>
  <c r="BE46" i="3"/>
  <c r="BE47" i="3" s="1"/>
  <c r="BD46" i="3"/>
  <c r="BC46" i="3"/>
  <c r="BC47" i="3" s="1"/>
  <c r="BB46" i="3"/>
  <c r="BB47" i="3" s="1"/>
  <c r="BA46" i="3"/>
  <c r="BA47" i="3" s="1"/>
  <c r="AZ46" i="3"/>
  <c r="AY46" i="3"/>
  <c r="AY47" i="3" s="1"/>
  <c r="BE40" i="3"/>
  <c r="BD40" i="3"/>
  <c r="BC40" i="3"/>
  <c r="BB40" i="3"/>
  <c r="BA40" i="3"/>
  <c r="AZ40" i="3"/>
  <c r="AY40" i="3"/>
  <c r="BD29" i="3"/>
  <c r="AZ29" i="3"/>
  <c r="BE28" i="3"/>
  <c r="BD28" i="3"/>
  <c r="BC28" i="3"/>
  <c r="BB28" i="3"/>
  <c r="BA28" i="3"/>
  <c r="AZ28" i="3"/>
  <c r="AY28" i="3"/>
  <c r="BD25" i="3"/>
  <c r="AZ25" i="3"/>
  <c r="BE22" i="3"/>
  <c r="BE34" i="3" s="1"/>
  <c r="BD22" i="3"/>
  <c r="BD34" i="3" s="1"/>
  <c r="BC22" i="3"/>
  <c r="BC34" i="3" s="1"/>
  <c r="BB22" i="3"/>
  <c r="BB34" i="3" s="1"/>
  <c r="BA22" i="3"/>
  <c r="BA34" i="3" s="1"/>
  <c r="AZ22" i="3"/>
  <c r="AZ34" i="3" s="1"/>
  <c r="AY22" i="3"/>
  <c r="AY34" i="3" s="1"/>
  <c r="BD16" i="3"/>
  <c r="AZ16" i="3"/>
  <c r="BE13" i="3"/>
  <c r="BE55" i="3" s="1"/>
  <c r="BE54" i="3" s="1"/>
  <c r="BD13" i="3"/>
  <c r="BC13" i="3"/>
  <c r="BC53" i="3" s="1"/>
  <c r="BB13" i="3"/>
  <c r="BA13" i="3"/>
  <c r="BA55" i="3" s="1"/>
  <c r="BA54" i="3" s="1"/>
  <c r="AZ13" i="3"/>
  <c r="AY13" i="3"/>
  <c r="AY53" i="3" s="1"/>
  <c r="BE11" i="3"/>
  <c r="BA11" i="3"/>
  <c r="BE10" i="3"/>
  <c r="BD10" i="3"/>
  <c r="BD11" i="3" s="1"/>
  <c r="BC10" i="3"/>
  <c r="BC11" i="3" s="1"/>
  <c r="BA10" i="3"/>
  <c r="AZ10" i="3"/>
  <c r="AZ11" i="3" s="1"/>
  <c r="AY10" i="3"/>
  <c r="AY11" i="3" s="1"/>
  <c r="BE8" i="3"/>
  <c r="BE9" i="3" s="1"/>
  <c r="BD8" i="3"/>
  <c r="BD9" i="3" s="1"/>
  <c r="BB8" i="3"/>
  <c r="BA8" i="3"/>
  <c r="BA9" i="3" s="1"/>
  <c r="AZ8" i="3"/>
  <c r="AZ9" i="3" s="1"/>
  <c r="BE7" i="3"/>
  <c r="BA7" i="3"/>
  <c r="BE6" i="3"/>
  <c r="BD6" i="3"/>
  <c r="BD7" i="3" s="1"/>
  <c r="BA6" i="3"/>
  <c r="AZ6" i="3"/>
  <c r="AZ7" i="3" s="1"/>
  <c r="E55" i="1" l="1"/>
  <c r="E54" i="1" s="1"/>
  <c r="E10" i="1"/>
  <c r="E11" i="1" s="1"/>
  <c r="E8" i="1"/>
  <c r="E53" i="1"/>
  <c r="E16" i="1"/>
  <c r="E15" i="1" s="1"/>
  <c r="E52" i="1"/>
  <c r="E47" i="1"/>
  <c r="E18" i="1"/>
  <c r="BA31" i="3"/>
  <c r="BA27" i="3"/>
  <c r="BA32" i="3"/>
  <c r="BA24" i="3"/>
  <c r="BA23" i="3" s="1"/>
  <c r="BA30" i="3"/>
  <c r="BA29" i="3"/>
  <c r="BA25" i="3"/>
  <c r="BA26" i="3"/>
  <c r="BE31" i="3"/>
  <c r="BE27" i="3"/>
  <c r="BE32" i="3"/>
  <c r="BE24" i="3"/>
  <c r="BE29" i="3"/>
  <c r="BE25" i="3"/>
  <c r="BE30" i="3"/>
  <c r="BE26" i="3"/>
  <c r="BB9" i="3"/>
  <c r="BB32" i="3"/>
  <c r="BB24" i="3"/>
  <c r="BB31" i="3"/>
  <c r="BB27" i="3"/>
  <c r="BB29" i="3"/>
  <c r="BB25" i="3"/>
  <c r="BB30" i="3"/>
  <c r="BB26" i="3"/>
  <c r="AY29" i="3"/>
  <c r="AY25" i="3"/>
  <c r="AY30" i="3"/>
  <c r="AY26" i="3"/>
  <c r="AY32" i="3"/>
  <c r="AY31" i="3"/>
  <c r="AY27" i="3"/>
  <c r="AY24" i="3"/>
  <c r="BC29" i="3"/>
  <c r="BC25" i="3"/>
  <c r="BC30" i="3"/>
  <c r="BC26" i="3"/>
  <c r="BC31" i="3"/>
  <c r="BC27" i="3"/>
  <c r="BC32" i="3"/>
  <c r="BC24" i="3"/>
  <c r="AZ20" i="3"/>
  <c r="BB55" i="3"/>
  <c r="BB52" i="3" s="1"/>
  <c r="AY8" i="3"/>
  <c r="AY9" i="3" s="1"/>
  <c r="BC8" i="3"/>
  <c r="BC9" i="3" s="1"/>
  <c r="AZ15" i="3"/>
  <c r="BD15" i="3"/>
  <c r="BA16" i="3"/>
  <c r="BE16" i="3"/>
  <c r="AY18" i="3"/>
  <c r="BC18" i="3"/>
  <c r="AZ24" i="3"/>
  <c r="AZ23" i="3" s="1"/>
  <c r="BD24" i="3"/>
  <c r="BD23" i="3" s="1"/>
  <c r="AZ32" i="3"/>
  <c r="AZ33" i="3" s="1"/>
  <c r="BD32" i="3"/>
  <c r="BD33" i="3" s="1"/>
  <c r="BD52" i="3"/>
  <c r="BA53" i="3"/>
  <c r="BE53" i="3"/>
  <c r="AY55" i="3"/>
  <c r="AY52" i="3" s="1"/>
  <c r="BC55" i="3"/>
  <c r="BC52" i="3" s="1"/>
  <c r="BB18" i="3"/>
  <c r="BB10" i="3"/>
  <c r="BA15" i="3"/>
  <c r="BE15" i="3"/>
  <c r="BB16" i="3"/>
  <c r="AZ18" i="3"/>
  <c r="AZ17" i="3" s="1"/>
  <c r="BD18" i="3"/>
  <c r="BD17" i="3" s="1"/>
  <c r="AZ27" i="3"/>
  <c r="BD27" i="3"/>
  <c r="AZ31" i="3"/>
  <c r="BD31" i="3"/>
  <c r="BA52" i="3"/>
  <c r="BE52" i="3"/>
  <c r="BB53" i="3"/>
  <c r="AY54" i="3"/>
  <c r="BC54" i="3"/>
  <c r="AZ55" i="3"/>
  <c r="AZ52" i="3" s="1"/>
  <c r="BD55" i="3"/>
  <c r="BD54" i="3" s="1"/>
  <c r="BD20" i="3"/>
  <c r="AY6" i="3"/>
  <c r="AY7" i="3" s="1"/>
  <c r="BC6" i="3"/>
  <c r="BC7" i="3" s="1"/>
  <c r="AY16" i="3"/>
  <c r="BC16" i="3"/>
  <c r="BA18" i="3"/>
  <c r="BE18" i="3"/>
  <c r="AZ26" i="3"/>
  <c r="BD26" i="3"/>
  <c r="E20" i="1" l="1"/>
  <c r="E19" i="1" s="1"/>
  <c r="E9" i="1"/>
  <c r="E6" i="1"/>
  <c r="E7" i="1" s="1"/>
  <c r="E31" i="1"/>
  <c r="E27" i="1"/>
  <c r="E30" i="1"/>
  <c r="E26" i="1"/>
  <c r="E25" i="1"/>
  <c r="E32" i="1"/>
  <c r="E24" i="1"/>
  <c r="E29" i="1"/>
  <c r="E17" i="1"/>
  <c r="BB20" i="3"/>
  <c r="BB17" i="3"/>
  <c r="AY23" i="3"/>
  <c r="BB33" i="3"/>
  <c r="BE23" i="3"/>
  <c r="BA19" i="3"/>
  <c r="BB19" i="3"/>
  <c r="BC19" i="3"/>
  <c r="AZ54" i="3"/>
  <c r="BC20" i="3"/>
  <c r="BC17" i="3"/>
  <c r="BC15" i="3"/>
  <c r="AY33" i="3"/>
  <c r="BB23" i="3"/>
  <c r="AY20" i="3"/>
  <c r="AY19" i="3" s="1"/>
  <c r="AY17" i="3"/>
  <c r="AY15" i="3"/>
  <c r="BD19" i="3"/>
  <c r="BE17" i="3"/>
  <c r="BE20" i="3"/>
  <c r="BC23" i="3"/>
  <c r="BE19" i="3"/>
  <c r="BB15" i="3"/>
  <c r="AZ19" i="3"/>
  <c r="BB6" i="3"/>
  <c r="BB7" i="3" s="1"/>
  <c r="BB11" i="3"/>
  <c r="BB54" i="3"/>
  <c r="BA20" i="3"/>
  <c r="BA17" i="3"/>
  <c r="BC33" i="3"/>
  <c r="BE33" i="3"/>
  <c r="BA33" i="3"/>
  <c r="H49" i="9"/>
  <c r="G49" i="9"/>
  <c r="H48" i="9"/>
  <c r="G48" i="9"/>
  <c r="H46" i="9"/>
  <c r="H47" i="9" s="1"/>
  <c r="G46" i="9"/>
  <c r="G47" i="9" s="1"/>
  <c r="H40" i="9"/>
  <c r="G40" i="9"/>
  <c r="H28" i="9"/>
  <c r="G28" i="9"/>
  <c r="H22" i="9"/>
  <c r="H34" i="9" s="1"/>
  <c r="G22" i="9"/>
  <c r="G34" i="9" s="1"/>
  <c r="H13" i="9"/>
  <c r="H55" i="9" s="1"/>
  <c r="G13" i="9"/>
  <c r="G18" i="9" s="1"/>
  <c r="E33" i="1" l="1"/>
  <c r="E23" i="1"/>
  <c r="H8" i="9"/>
  <c r="H10" i="9"/>
  <c r="H11" i="9" s="1"/>
  <c r="G8" i="9"/>
  <c r="G25" i="9"/>
  <c r="G32" i="9"/>
  <c r="G31" i="9"/>
  <c r="G30" i="9"/>
  <c r="G29" i="9"/>
  <c r="G27" i="9"/>
  <c r="G26" i="9"/>
  <c r="G24" i="9"/>
  <c r="H32" i="9"/>
  <c r="H31" i="9"/>
  <c r="H30" i="9"/>
  <c r="H29" i="9"/>
  <c r="H27" i="9"/>
  <c r="H26" i="9"/>
  <c r="H25" i="9"/>
  <c r="H24" i="9"/>
  <c r="G10" i="9"/>
  <c r="G53" i="9"/>
  <c r="G55" i="9"/>
  <c r="G52" i="9" s="1"/>
  <c r="H16" i="9"/>
  <c r="H18" i="9"/>
  <c r="H52" i="9"/>
  <c r="H53" i="9"/>
  <c r="H54" i="9"/>
  <c r="G16" i="9"/>
  <c r="G15" i="9" s="1"/>
  <c r="H6" i="9" l="1"/>
  <c r="H7" i="9" s="1"/>
  <c r="H9" i="9"/>
  <c r="G11" i="9"/>
  <c r="G6" i="9"/>
  <c r="G7" i="9" s="1"/>
  <c r="H20" i="9"/>
  <c r="H19" i="9" s="1"/>
  <c r="H17" i="9"/>
  <c r="G9" i="9"/>
  <c r="H33" i="9"/>
  <c r="G54" i="9"/>
  <c r="G33" i="9"/>
  <c r="G20" i="9"/>
  <c r="G19" i="9" s="1"/>
  <c r="G17" i="9"/>
  <c r="H15" i="9"/>
  <c r="H23" i="9"/>
  <c r="G23" i="9"/>
  <c r="AX49" i="3"/>
  <c r="AW49" i="3"/>
  <c r="AV49" i="3"/>
  <c r="AU49" i="3"/>
  <c r="AT49" i="3"/>
  <c r="AX48" i="3"/>
  <c r="AW48" i="3"/>
  <c r="AV48" i="3"/>
  <c r="AU48" i="3"/>
  <c r="AT48" i="3"/>
  <c r="AW47" i="3"/>
  <c r="AW32" i="3" s="1"/>
  <c r="AX46" i="3"/>
  <c r="AX47" i="3" s="1"/>
  <c r="AW46" i="3"/>
  <c r="AV46" i="3"/>
  <c r="AV47" i="3" s="1"/>
  <c r="AV32" i="3" s="1"/>
  <c r="AU46" i="3"/>
  <c r="AU47" i="3" s="1"/>
  <c r="AT46" i="3"/>
  <c r="AT47" i="3" s="1"/>
  <c r="AX40" i="3"/>
  <c r="AW40" i="3"/>
  <c r="AV40" i="3"/>
  <c r="AU40" i="3"/>
  <c r="AT40" i="3"/>
  <c r="AW29" i="3"/>
  <c r="AX28" i="3"/>
  <c r="AW28" i="3"/>
  <c r="AV28" i="3"/>
  <c r="AU28" i="3"/>
  <c r="AT28" i="3"/>
  <c r="AX22" i="3"/>
  <c r="AX34" i="3" s="1"/>
  <c r="AW22" i="3"/>
  <c r="AW34" i="3" s="1"/>
  <c r="AV22" i="3"/>
  <c r="AV34" i="3" s="1"/>
  <c r="AU22" i="3"/>
  <c r="AU34" i="3" s="1"/>
  <c r="AT22" i="3"/>
  <c r="AT34" i="3" s="1"/>
  <c r="AW16" i="3"/>
  <c r="AW15" i="3" s="1"/>
  <c r="AX13" i="3"/>
  <c r="AX55" i="3" s="1"/>
  <c r="AW13" i="3"/>
  <c r="AW53" i="3" s="1"/>
  <c r="AV13" i="3"/>
  <c r="AV53" i="3" s="1"/>
  <c r="AU13" i="3"/>
  <c r="AT13" i="3"/>
  <c r="AT55" i="3" s="1"/>
  <c r="AV10" i="3"/>
  <c r="AV11" i="3" s="1"/>
  <c r="AX8" i="3"/>
  <c r="AU8" i="3"/>
  <c r="AW10" i="3" l="1"/>
  <c r="AW25" i="3"/>
  <c r="AV6" i="3"/>
  <c r="AV8" i="3"/>
  <c r="AW8" i="3"/>
  <c r="AT8" i="3"/>
  <c r="AV16" i="3"/>
  <c r="AV20" i="3" s="1"/>
  <c r="AV9" i="3"/>
  <c r="AV26" i="3"/>
  <c r="AV30" i="3"/>
  <c r="AV25" i="3"/>
  <c r="AV29" i="3"/>
  <c r="AT31" i="3"/>
  <c r="AT27" i="3"/>
  <c r="AT30" i="3"/>
  <c r="AT26" i="3"/>
  <c r="AT24" i="3"/>
  <c r="AT29" i="3"/>
  <c r="AT25" i="3"/>
  <c r="AT32" i="3"/>
  <c r="AX31" i="3"/>
  <c r="AX27" i="3"/>
  <c r="AX24" i="3"/>
  <c r="AX30" i="3"/>
  <c r="AX26" i="3"/>
  <c r="AX32" i="3"/>
  <c r="AX33" i="3" s="1"/>
  <c r="AX29" i="3"/>
  <c r="AX25" i="3"/>
  <c r="AU30" i="3"/>
  <c r="AU26" i="3"/>
  <c r="AU29" i="3"/>
  <c r="AU25" i="3"/>
  <c r="AU31" i="3"/>
  <c r="AU32" i="3"/>
  <c r="AU24" i="3"/>
  <c r="AU23" i="3" s="1"/>
  <c r="AU27" i="3"/>
  <c r="AU18" i="3"/>
  <c r="AX52" i="3"/>
  <c r="AU55" i="3"/>
  <c r="AU54" i="3" s="1"/>
  <c r="AT10" i="3"/>
  <c r="AX10" i="3"/>
  <c r="AW11" i="3"/>
  <c r="AT16" i="3"/>
  <c r="AX16" i="3"/>
  <c r="AV18" i="3"/>
  <c r="AW26" i="3"/>
  <c r="AV27" i="3"/>
  <c r="AW30" i="3"/>
  <c r="AV31" i="3"/>
  <c r="AV33" i="3" s="1"/>
  <c r="AT53" i="3"/>
  <c r="AX53" i="3"/>
  <c r="AV55" i="3"/>
  <c r="AV54" i="3" s="1"/>
  <c r="AW20" i="3"/>
  <c r="AT52" i="3"/>
  <c r="AU10" i="3"/>
  <c r="AU9" i="3" s="1"/>
  <c r="AV15" i="3"/>
  <c r="AU16" i="3"/>
  <c r="AU15" i="3" s="1"/>
  <c r="AW18" i="3"/>
  <c r="AV24" i="3"/>
  <c r="AW27" i="3"/>
  <c r="AW31" i="3"/>
  <c r="AW33" i="3" s="1"/>
  <c r="AV52" i="3"/>
  <c r="AU53" i="3"/>
  <c r="AT54" i="3"/>
  <c r="AX54" i="3"/>
  <c r="AW55" i="3"/>
  <c r="AW54" i="3" s="1"/>
  <c r="AT18" i="3"/>
  <c r="AX18" i="3"/>
  <c r="AW24" i="3"/>
  <c r="AW23" i="3" l="1"/>
  <c r="AV7" i="3"/>
  <c r="AU52" i="3"/>
  <c r="AW9" i="3"/>
  <c r="AW6" i="3"/>
  <c r="AW7" i="3" s="1"/>
  <c r="AU33" i="3"/>
  <c r="AX23" i="3"/>
  <c r="AV23" i="3"/>
  <c r="AW19" i="3"/>
  <c r="AW17" i="3"/>
  <c r="AX17" i="3"/>
  <c r="AX20" i="3"/>
  <c r="AX19" i="3" s="1"/>
  <c r="AX15" i="3"/>
  <c r="AW52" i="3"/>
  <c r="AT15" i="3"/>
  <c r="AT17" i="3"/>
  <c r="AT20" i="3"/>
  <c r="AT19" i="3" s="1"/>
  <c r="AT9" i="3"/>
  <c r="AT11" i="3"/>
  <c r="AT6" i="3"/>
  <c r="AT7" i="3" s="1"/>
  <c r="AT23" i="3"/>
  <c r="AU11" i="3"/>
  <c r="AU6" i="3"/>
  <c r="AU7" i="3" s="1"/>
  <c r="AV17" i="3"/>
  <c r="AV19" i="3"/>
  <c r="AT33" i="3"/>
  <c r="AU17" i="3"/>
  <c r="AU20" i="3"/>
  <c r="AU19" i="3" s="1"/>
  <c r="AX11" i="3"/>
  <c r="AX6" i="3"/>
  <c r="AX7" i="3" s="1"/>
  <c r="AX9" i="3"/>
  <c r="F40" i="1" l="1"/>
  <c r="F40" i="9"/>
  <c r="E49" i="9"/>
  <c r="E48" i="9"/>
  <c r="E46" i="9"/>
  <c r="E40" i="9"/>
  <c r="F28" i="9"/>
  <c r="E28" i="9"/>
  <c r="E22" i="9"/>
  <c r="E34" i="9" s="1"/>
  <c r="E13" i="9"/>
  <c r="AS49" i="3"/>
  <c r="AR49" i="3"/>
  <c r="AQ49" i="3"/>
  <c r="AP49" i="3"/>
  <c r="AS48" i="3"/>
  <c r="AR48" i="3"/>
  <c r="AQ48" i="3"/>
  <c r="AP48" i="3"/>
  <c r="AS46" i="3"/>
  <c r="AS47" i="3" s="1"/>
  <c r="AR46" i="3"/>
  <c r="AR47" i="3" s="1"/>
  <c r="AQ46" i="3"/>
  <c r="AQ47" i="3" s="1"/>
  <c r="AP46" i="3"/>
  <c r="AP47" i="3" s="1"/>
  <c r="AS40" i="3"/>
  <c r="AR40" i="3"/>
  <c r="AQ40" i="3"/>
  <c r="AP40" i="3"/>
  <c r="AS28" i="3"/>
  <c r="AR28" i="3"/>
  <c r="AQ28" i="3"/>
  <c r="AP28" i="3"/>
  <c r="AS22" i="3"/>
  <c r="AS34" i="3" s="1"/>
  <c r="AR22" i="3"/>
  <c r="AR34" i="3" s="1"/>
  <c r="AQ22" i="3"/>
  <c r="AQ34" i="3" s="1"/>
  <c r="AP22" i="3"/>
  <c r="AP34" i="3" s="1"/>
  <c r="AS13" i="3"/>
  <c r="AS55" i="3" s="1"/>
  <c r="AR13" i="3"/>
  <c r="AR55" i="3" s="1"/>
  <c r="AQ13" i="3"/>
  <c r="AQ55" i="3" s="1"/>
  <c r="AP13" i="3"/>
  <c r="AP8" i="3" s="1"/>
  <c r="AS10" i="3"/>
  <c r="AS11" i="3" s="1"/>
  <c r="AR10" i="3"/>
  <c r="AR11" i="3" s="1"/>
  <c r="AQ10" i="3"/>
  <c r="AQ11" i="3" s="1"/>
  <c r="AS8" i="3"/>
  <c r="AS9" i="3" s="1"/>
  <c r="AQ8" i="3"/>
  <c r="AQ6" i="3"/>
  <c r="AO49" i="3"/>
  <c r="AN49" i="3"/>
  <c r="AO48" i="3"/>
  <c r="AN48" i="3"/>
  <c r="AO46" i="3"/>
  <c r="AO6" i="3" s="1"/>
  <c r="AN46" i="3"/>
  <c r="AN47" i="3" s="1"/>
  <c r="AO28" i="3"/>
  <c r="AN28" i="3"/>
  <c r="AO22" i="3"/>
  <c r="AO34" i="3" s="1"/>
  <c r="AN22" i="3"/>
  <c r="AN34" i="3" s="1"/>
  <c r="AO13" i="3"/>
  <c r="AN13" i="3"/>
  <c r="AN53" i="3" s="1"/>
  <c r="AO11" i="3"/>
  <c r="AO10" i="3"/>
  <c r="AN8" i="3" l="1"/>
  <c r="AS6" i="3"/>
  <c r="AS7" i="3" s="1"/>
  <c r="AQ9" i="3"/>
  <c r="AQ7" i="3"/>
  <c r="AR8" i="3"/>
  <c r="AR9" i="3" s="1"/>
  <c r="AR6" i="3"/>
  <c r="AR7" i="3" s="1"/>
  <c r="E18" i="9"/>
  <c r="F22" i="9"/>
  <c r="F34" i="9" s="1"/>
  <c r="F46" i="9"/>
  <c r="F47" i="9" s="1"/>
  <c r="F29" i="9" s="1"/>
  <c r="F48" i="9"/>
  <c r="F49" i="9"/>
  <c r="F13" i="9"/>
  <c r="F10" i="9" s="1"/>
  <c r="E10" i="9"/>
  <c r="E11" i="9" s="1"/>
  <c r="E8" i="9"/>
  <c r="E55" i="9"/>
  <c r="E52" i="9" s="1"/>
  <c r="E53" i="9"/>
  <c r="E47" i="9"/>
  <c r="E16" i="9"/>
  <c r="E15" i="9" s="1"/>
  <c r="AN30" i="3"/>
  <c r="AN29" i="3"/>
  <c r="AN26" i="3"/>
  <c r="AN31" i="3"/>
  <c r="AN25" i="3"/>
  <c r="AN27" i="3"/>
  <c r="AN32" i="3"/>
  <c r="AN24" i="3"/>
  <c r="AN10" i="3"/>
  <c r="AN9" i="3" s="1"/>
  <c r="AN16" i="3"/>
  <c r="AN20" i="3" s="1"/>
  <c r="AP30" i="3"/>
  <c r="AP26" i="3"/>
  <c r="AP31" i="3"/>
  <c r="AP25" i="3"/>
  <c r="AP32" i="3"/>
  <c r="AP29" i="3"/>
  <c r="AP27" i="3"/>
  <c r="AP24" i="3"/>
  <c r="AP23" i="3" s="1"/>
  <c r="AR32" i="3"/>
  <c r="AR31" i="3"/>
  <c r="AR30" i="3"/>
  <c r="AR29" i="3"/>
  <c r="AR27" i="3"/>
  <c r="AR26" i="3"/>
  <c r="AR25" i="3"/>
  <c r="AR24" i="3"/>
  <c r="AQ32" i="3"/>
  <c r="AQ31" i="3"/>
  <c r="AQ30" i="3"/>
  <c r="AQ29" i="3"/>
  <c r="AQ27" i="3"/>
  <c r="AQ26" i="3"/>
  <c r="AQ25" i="3"/>
  <c r="AQ24" i="3"/>
  <c r="AS32" i="3"/>
  <c r="AS31" i="3"/>
  <c r="AS30" i="3"/>
  <c r="AS29" i="3"/>
  <c r="AS27" i="3"/>
  <c r="AS26" i="3"/>
  <c r="AS25" i="3"/>
  <c r="AS24" i="3"/>
  <c r="AS23" i="3" s="1"/>
  <c r="AP15" i="3"/>
  <c r="AP18" i="3"/>
  <c r="AP55" i="3"/>
  <c r="AP54" i="3" s="1"/>
  <c r="AQ16" i="3"/>
  <c r="AQ18" i="3"/>
  <c r="AQ52" i="3"/>
  <c r="AQ53" i="3"/>
  <c r="AQ54" i="3"/>
  <c r="AP53" i="3"/>
  <c r="AR16" i="3"/>
  <c r="AR18" i="3"/>
  <c r="AR52" i="3"/>
  <c r="AR53" i="3"/>
  <c r="AR54" i="3"/>
  <c r="AP10" i="3"/>
  <c r="AP16" i="3"/>
  <c r="AS16" i="3"/>
  <c r="AS15" i="3" s="1"/>
  <c r="AS18" i="3"/>
  <c r="AS52" i="3"/>
  <c r="AS53" i="3"/>
  <c r="AS54" i="3"/>
  <c r="AO8" i="3"/>
  <c r="AO9" i="3" s="1"/>
  <c r="AO18" i="3"/>
  <c r="AO47" i="3"/>
  <c r="AO53" i="3"/>
  <c r="AN55" i="3"/>
  <c r="AN54" i="3" s="1"/>
  <c r="AN15" i="3"/>
  <c r="AO16" i="3"/>
  <c r="AO55" i="3"/>
  <c r="AO54" i="3" s="1"/>
  <c r="AN18" i="3"/>
  <c r="AQ23" i="3" l="1"/>
  <c r="E54" i="9"/>
  <c r="AO7" i="3"/>
  <c r="F55" i="9"/>
  <c r="F54" i="9" s="1"/>
  <c r="F25" i="9"/>
  <c r="F30" i="9"/>
  <c r="F18" i="9"/>
  <c r="F26" i="9"/>
  <c r="F31" i="9"/>
  <c r="F8" i="9"/>
  <c r="F9" i="9" s="1"/>
  <c r="F53" i="9"/>
  <c r="F27" i="9"/>
  <c r="F32" i="9"/>
  <c r="F33" i="9" s="1"/>
  <c r="F16" i="9"/>
  <c r="F15" i="9" s="1"/>
  <c r="F24" i="9"/>
  <c r="F11" i="9"/>
  <c r="F6" i="9"/>
  <c r="E6" i="9"/>
  <c r="E7" i="9" s="1"/>
  <c r="E9" i="9"/>
  <c r="E32" i="9"/>
  <c r="E31" i="9"/>
  <c r="E30" i="9"/>
  <c r="E29" i="9"/>
  <c r="E27" i="9"/>
  <c r="E26" i="9"/>
  <c r="E25" i="9"/>
  <c r="E24" i="9"/>
  <c r="E20" i="9"/>
  <c r="E19" i="9" s="1"/>
  <c r="E17" i="9"/>
  <c r="AN33" i="3"/>
  <c r="AN19" i="3"/>
  <c r="AN11" i="3"/>
  <c r="AN6" i="3"/>
  <c r="AN7" i="3" s="1"/>
  <c r="AN23" i="3"/>
  <c r="AP11" i="3"/>
  <c r="AP6" i="3"/>
  <c r="AP7" i="3" s="1"/>
  <c r="AQ20" i="3"/>
  <c r="AQ19" i="3" s="1"/>
  <c r="AQ17" i="3"/>
  <c r="AR20" i="3"/>
  <c r="AR17" i="3"/>
  <c r="AQ33" i="3"/>
  <c r="AR15" i="3"/>
  <c r="AP9" i="3"/>
  <c r="AR33" i="3"/>
  <c r="AP33" i="3"/>
  <c r="AR19" i="3"/>
  <c r="AS20" i="3"/>
  <c r="AS19" i="3" s="1"/>
  <c r="AS17" i="3"/>
  <c r="AQ15" i="3"/>
  <c r="AS33" i="3"/>
  <c r="AP17" i="3"/>
  <c r="AP20" i="3"/>
  <c r="AP19" i="3" s="1"/>
  <c r="AP52" i="3"/>
  <c r="AR23" i="3"/>
  <c r="AN52" i="3"/>
  <c r="AO52" i="3"/>
  <c r="AO32" i="3"/>
  <c r="AO24" i="3"/>
  <c r="AO26" i="3"/>
  <c r="AO29" i="3"/>
  <c r="AO25" i="3"/>
  <c r="AO31" i="3"/>
  <c r="AO27" i="3"/>
  <c r="AO30" i="3"/>
  <c r="AO15" i="3"/>
  <c r="AO20" i="3"/>
  <c r="AO19" i="3" s="1"/>
  <c r="AO17" i="3"/>
  <c r="AN17" i="3"/>
  <c r="E23" i="9" l="1"/>
  <c r="F7" i="9"/>
  <c r="F52" i="9"/>
  <c r="F17" i="9"/>
  <c r="F20" i="9"/>
  <c r="F19" i="9" s="1"/>
  <c r="F23" i="9"/>
  <c r="E33" i="9"/>
  <c r="AO33" i="3"/>
  <c r="AO23" i="3"/>
  <c r="AM49" i="3" l="1"/>
  <c r="AM48" i="3"/>
  <c r="AM46" i="3"/>
  <c r="AM47" i="3" s="1"/>
  <c r="AM40" i="3"/>
  <c r="AM28" i="3"/>
  <c r="AM22" i="3"/>
  <c r="AM34" i="3" s="1"/>
  <c r="AM13" i="3"/>
  <c r="AM8" i="3" s="1"/>
  <c r="AL49" i="3"/>
  <c r="AK49" i="3"/>
  <c r="AJ49" i="3"/>
  <c r="AI49" i="3"/>
  <c r="AH49" i="3"/>
  <c r="AG49" i="3"/>
  <c r="AL48" i="3"/>
  <c r="AK48" i="3"/>
  <c r="AJ48" i="3"/>
  <c r="AI48" i="3"/>
  <c r="AH48" i="3"/>
  <c r="AG48" i="3"/>
  <c r="AL46" i="3"/>
  <c r="AL47" i="3" s="1"/>
  <c r="AK46" i="3"/>
  <c r="AK47" i="3" s="1"/>
  <c r="AJ46" i="3"/>
  <c r="AI46" i="3"/>
  <c r="AI47" i="3" s="1"/>
  <c r="AH46" i="3"/>
  <c r="AH47" i="3" s="1"/>
  <c r="AG46" i="3"/>
  <c r="AG47" i="3" s="1"/>
  <c r="AL40" i="3"/>
  <c r="AK40" i="3"/>
  <c r="AJ40" i="3"/>
  <c r="AI40" i="3"/>
  <c r="AL28" i="3"/>
  <c r="AK28" i="3"/>
  <c r="AJ28" i="3"/>
  <c r="AI28" i="3"/>
  <c r="AH28" i="3"/>
  <c r="AG28" i="3"/>
  <c r="AL22" i="3"/>
  <c r="AL34" i="3" s="1"/>
  <c r="AK22" i="3"/>
  <c r="AK34" i="3" s="1"/>
  <c r="AJ22" i="3"/>
  <c r="AJ34" i="3" s="1"/>
  <c r="AI22" i="3"/>
  <c r="AI34" i="3" s="1"/>
  <c r="AH22" i="3"/>
  <c r="AH34" i="3" s="1"/>
  <c r="AG22" i="3"/>
  <c r="AG34" i="3" s="1"/>
  <c r="AL13" i="3"/>
  <c r="AL10" i="3" s="1"/>
  <c r="AL11" i="3" s="1"/>
  <c r="AK13" i="3"/>
  <c r="AK10" i="3" s="1"/>
  <c r="AK11" i="3" s="1"/>
  <c r="AJ13" i="3"/>
  <c r="AJ10" i="3" s="1"/>
  <c r="AJ11" i="3" s="1"/>
  <c r="AI13" i="3"/>
  <c r="AH13" i="3"/>
  <c r="AG13" i="3"/>
  <c r="AG10" i="3" s="1"/>
  <c r="AG11" i="3" s="1"/>
  <c r="AH10" i="3"/>
  <c r="AH11" i="3" s="1"/>
  <c r="AI8" i="3" l="1"/>
  <c r="AI9" i="3" s="1"/>
  <c r="AK8" i="3"/>
  <c r="AK9" i="3" s="1"/>
  <c r="AK6" i="3"/>
  <c r="AG8" i="3"/>
  <c r="AG9" i="3" s="1"/>
  <c r="AG6" i="3"/>
  <c r="AG7" i="3" s="1"/>
  <c r="AH8" i="3"/>
  <c r="AH9" i="3" s="1"/>
  <c r="AI10" i="3"/>
  <c r="AG55" i="3"/>
  <c r="AK55" i="3"/>
  <c r="AK54" i="3" s="1"/>
  <c r="AH6" i="3"/>
  <c r="AH7" i="3" s="1"/>
  <c r="AH55" i="3"/>
  <c r="AL55" i="3"/>
  <c r="AJ8" i="3"/>
  <c r="AJ9" i="3" s="1"/>
  <c r="AM55" i="3"/>
  <c r="AM52" i="3" s="1"/>
  <c r="AM31" i="3"/>
  <c r="AM27" i="3"/>
  <c r="AM30" i="3"/>
  <c r="AM26" i="3"/>
  <c r="AM29" i="3"/>
  <c r="AM25" i="3"/>
  <c r="AM32" i="3"/>
  <c r="AM33" i="3" s="1"/>
  <c r="AM24" i="3"/>
  <c r="AM10" i="3"/>
  <c r="AM16" i="3"/>
  <c r="AM15" i="3" s="1"/>
  <c r="AM53" i="3"/>
  <c r="AM18" i="3"/>
  <c r="AI31" i="3"/>
  <c r="AI29" i="3"/>
  <c r="AI27" i="3"/>
  <c r="AI25" i="3"/>
  <c r="AI32" i="3"/>
  <c r="AI33" i="3" s="1"/>
  <c r="AI30" i="3"/>
  <c r="AI26" i="3"/>
  <c r="AI24" i="3"/>
  <c r="AI23" i="3" s="1"/>
  <c r="AG32" i="3"/>
  <c r="AG30" i="3"/>
  <c r="AG26" i="3"/>
  <c r="AG24" i="3"/>
  <c r="AG31" i="3"/>
  <c r="AG29" i="3"/>
  <c r="AG27" i="3"/>
  <c r="AG25" i="3"/>
  <c r="AK32" i="3"/>
  <c r="AK30" i="3"/>
  <c r="AK26" i="3"/>
  <c r="AK24" i="3"/>
  <c r="AK31" i="3"/>
  <c r="AK29" i="3"/>
  <c r="AK27" i="3"/>
  <c r="AK25" i="3"/>
  <c r="AH31" i="3"/>
  <c r="AH29" i="3"/>
  <c r="AH27" i="3"/>
  <c r="AH25" i="3"/>
  <c r="AH32" i="3"/>
  <c r="AH33" i="3" s="1"/>
  <c r="AH30" i="3"/>
  <c r="AH26" i="3"/>
  <c r="AH24" i="3"/>
  <c r="AH23" i="3" s="1"/>
  <c r="AL31" i="3"/>
  <c r="AL29" i="3"/>
  <c r="AL27" i="3"/>
  <c r="AL25" i="3"/>
  <c r="AL32" i="3"/>
  <c r="AL33" i="3" s="1"/>
  <c r="AL30" i="3"/>
  <c r="AL26" i="3"/>
  <c r="AL24" i="3"/>
  <c r="AL23" i="3" s="1"/>
  <c r="AG16" i="3"/>
  <c r="AK16" i="3"/>
  <c r="AG18" i="3"/>
  <c r="AK18" i="3"/>
  <c r="AG52" i="3"/>
  <c r="AI53" i="3"/>
  <c r="AG54" i="3"/>
  <c r="AI55" i="3"/>
  <c r="AI54" i="3" s="1"/>
  <c r="AJ47" i="3"/>
  <c r="AH52" i="3"/>
  <c r="AL52" i="3"/>
  <c r="AJ53" i="3"/>
  <c r="AH54" i="3"/>
  <c r="AL54" i="3"/>
  <c r="AJ55" i="3"/>
  <c r="AJ54" i="3" s="1"/>
  <c r="AJ6" i="3"/>
  <c r="AJ16" i="3"/>
  <c r="AJ15" i="3" s="1"/>
  <c r="AJ18" i="3"/>
  <c r="AL6" i="3"/>
  <c r="AL8" i="3"/>
  <c r="AL9" i="3" s="1"/>
  <c r="AH16" i="3"/>
  <c r="AL16" i="3"/>
  <c r="AH18" i="3"/>
  <c r="AL18" i="3"/>
  <c r="AI16" i="3"/>
  <c r="AI18" i="3"/>
  <c r="AI52" i="3"/>
  <c r="AG53" i="3"/>
  <c r="AK53" i="3"/>
  <c r="AJ52" i="3"/>
  <c r="AH53" i="3"/>
  <c r="AL53" i="3"/>
  <c r="AM54" i="3" l="1"/>
  <c r="AK7" i="3"/>
  <c r="AJ7" i="3"/>
  <c r="AK52" i="3"/>
  <c r="AL7" i="3"/>
  <c r="AI11" i="3"/>
  <c r="AI6" i="3"/>
  <c r="AI7" i="3" s="1"/>
  <c r="AM11" i="3"/>
  <c r="AM6" i="3"/>
  <c r="AM7" i="3" s="1"/>
  <c r="AM17" i="3"/>
  <c r="AM20" i="3"/>
  <c r="AM19" i="3" s="1"/>
  <c r="AM23" i="3"/>
  <c r="AM9" i="3"/>
  <c r="AL20" i="3"/>
  <c r="AL19" i="3" s="1"/>
  <c r="AL17" i="3"/>
  <c r="AL15" i="3"/>
  <c r="AG17" i="3"/>
  <c r="AG15" i="3"/>
  <c r="AG20" i="3"/>
  <c r="AG19" i="3" s="1"/>
  <c r="AI20" i="3"/>
  <c r="AI19" i="3" s="1"/>
  <c r="AI17" i="3"/>
  <c r="AH20" i="3"/>
  <c r="AH19" i="3" s="1"/>
  <c r="AH17" i="3"/>
  <c r="AH15" i="3"/>
  <c r="AI15" i="3"/>
  <c r="AK33" i="3"/>
  <c r="AG33" i="3"/>
  <c r="AJ17" i="3"/>
  <c r="AJ20" i="3"/>
  <c r="AJ19" i="3" s="1"/>
  <c r="AJ32" i="3"/>
  <c r="AJ30" i="3"/>
  <c r="AJ26" i="3"/>
  <c r="AJ24" i="3"/>
  <c r="AJ31" i="3"/>
  <c r="AJ29" i="3"/>
  <c r="AJ27" i="3"/>
  <c r="AJ25" i="3"/>
  <c r="AK23" i="3"/>
  <c r="AG23" i="3"/>
  <c r="AK17" i="3"/>
  <c r="AK15" i="3"/>
  <c r="AK20" i="3"/>
  <c r="AK19" i="3" s="1"/>
  <c r="G50" i="8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AJ23" i="3" l="1"/>
  <c r="AJ33" i="3"/>
  <c r="F49" i="1" l="1"/>
  <c r="F48" i="1"/>
  <c r="F46" i="1"/>
  <c r="F47" i="1" s="1"/>
  <c r="F28" i="1"/>
  <c r="F22" i="1"/>
  <c r="F34" i="1" s="1"/>
  <c r="F13" i="1"/>
  <c r="AD53" i="3"/>
  <c r="AF49" i="3"/>
  <c r="AE49" i="3"/>
  <c r="AD49" i="3"/>
  <c r="AC49" i="3"/>
  <c r="AB49" i="3"/>
  <c r="AA49" i="3"/>
  <c r="AF48" i="3"/>
  <c r="AE48" i="3"/>
  <c r="AD48" i="3"/>
  <c r="AC48" i="3"/>
  <c r="AB48" i="3"/>
  <c r="AA48" i="3"/>
  <c r="AF46" i="3"/>
  <c r="AF47" i="3" s="1"/>
  <c r="AE46" i="3"/>
  <c r="AD46" i="3"/>
  <c r="AD47" i="3" s="1"/>
  <c r="AC46" i="3"/>
  <c r="AC47" i="3" s="1"/>
  <c r="AB46" i="3"/>
  <c r="AB47" i="3" s="1"/>
  <c r="AA46" i="3"/>
  <c r="AF40" i="3"/>
  <c r="AE40" i="3"/>
  <c r="AD40" i="3"/>
  <c r="AC40" i="3"/>
  <c r="AA40" i="3"/>
  <c r="AD34" i="3"/>
  <c r="AB31" i="3"/>
  <c r="AF29" i="3"/>
  <c r="AF28" i="3"/>
  <c r="AE28" i="3"/>
  <c r="AD28" i="3"/>
  <c r="AC28" i="3"/>
  <c r="AB28" i="3"/>
  <c r="AA28" i="3"/>
  <c r="AF22" i="3"/>
  <c r="AF34" i="3" s="1"/>
  <c r="AE22" i="3"/>
  <c r="AE34" i="3" s="1"/>
  <c r="AD22" i="3"/>
  <c r="AC22" i="3"/>
  <c r="AC34" i="3" s="1"/>
  <c r="AB22" i="3"/>
  <c r="AB34" i="3" s="1"/>
  <c r="AA22" i="3"/>
  <c r="AA34" i="3" s="1"/>
  <c r="AF13" i="3"/>
  <c r="AF16" i="3" s="1"/>
  <c r="AE13" i="3"/>
  <c r="AE18" i="3" s="1"/>
  <c r="AD13" i="3"/>
  <c r="AC13" i="3"/>
  <c r="AB13" i="3"/>
  <c r="AA13" i="3"/>
  <c r="AA18" i="3" s="1"/>
  <c r="AD10" i="3"/>
  <c r="AC10" i="3"/>
  <c r="AC11" i="3" s="1"/>
  <c r="AD8" i="3"/>
  <c r="AC8" i="3"/>
  <c r="AC9" i="3" s="1"/>
  <c r="AD6" i="3" l="1"/>
  <c r="AD7" i="3" s="1"/>
  <c r="AD9" i="3"/>
  <c r="AE10" i="3"/>
  <c r="AE11" i="3" s="1"/>
  <c r="AE53" i="3"/>
  <c r="AA10" i="3"/>
  <c r="AA11" i="3" s="1"/>
  <c r="AD11" i="3"/>
  <c r="AA55" i="3"/>
  <c r="AA52" i="3" s="1"/>
  <c r="AE55" i="3"/>
  <c r="AE54" i="3" s="1"/>
  <c r="AC25" i="3"/>
  <c r="AC31" i="3"/>
  <c r="AD31" i="3"/>
  <c r="AD32" i="3"/>
  <c r="AD24" i="3"/>
  <c r="AD30" i="3"/>
  <c r="AD26" i="3"/>
  <c r="AE52" i="3"/>
  <c r="AD55" i="3"/>
  <c r="AD54" i="3" s="1"/>
  <c r="AA53" i="3"/>
  <c r="F8" i="1"/>
  <c r="F55" i="1"/>
  <c r="F52" i="1" s="1"/>
  <c r="F30" i="1"/>
  <c r="F26" i="1"/>
  <c r="F29" i="1"/>
  <c r="F25" i="1"/>
  <c r="F32" i="1"/>
  <c r="F24" i="1"/>
  <c r="F31" i="1"/>
  <c r="F27" i="1"/>
  <c r="F18" i="1"/>
  <c r="F53" i="1"/>
  <c r="F10" i="1"/>
  <c r="F16" i="1"/>
  <c r="F15" i="1" s="1"/>
  <c r="AF20" i="3"/>
  <c r="AB55" i="3"/>
  <c r="AB54" i="3" s="1"/>
  <c r="AB53" i="3"/>
  <c r="AB16" i="3"/>
  <c r="AB15" i="3" s="1"/>
  <c r="AF18" i="3"/>
  <c r="AF19" i="3" s="1"/>
  <c r="AB32" i="3"/>
  <c r="AB33" i="3" s="1"/>
  <c r="AB30" i="3"/>
  <c r="AB26" i="3"/>
  <c r="AB24" i="3"/>
  <c r="AF32" i="3"/>
  <c r="AF30" i="3"/>
  <c r="AF26" i="3"/>
  <c r="AF24" i="3"/>
  <c r="AC6" i="3"/>
  <c r="AC7" i="3" s="1"/>
  <c r="AC16" i="3"/>
  <c r="AC15" i="3" s="1"/>
  <c r="AF25" i="3"/>
  <c r="AB27" i="3"/>
  <c r="AC32" i="3"/>
  <c r="AC33" i="3" s="1"/>
  <c r="AC30" i="3"/>
  <c r="AC26" i="3"/>
  <c r="AC24" i="3"/>
  <c r="AC23" i="3" s="1"/>
  <c r="AA54" i="3"/>
  <c r="AF8" i="3"/>
  <c r="AB18" i="3"/>
  <c r="AC27" i="3"/>
  <c r="AB29" i="3"/>
  <c r="AF31" i="3"/>
  <c r="AC53" i="3"/>
  <c r="AF55" i="3"/>
  <c r="AF54" i="3" s="1"/>
  <c r="AF53" i="3"/>
  <c r="AF15" i="3"/>
  <c r="AB8" i="3"/>
  <c r="AB10" i="3"/>
  <c r="AF10" i="3"/>
  <c r="AC18" i="3"/>
  <c r="AB25" i="3"/>
  <c r="AF27" i="3"/>
  <c r="AC29" i="3"/>
  <c r="AA8" i="3"/>
  <c r="AA6" i="3"/>
  <c r="AA47" i="3"/>
  <c r="AE8" i="3"/>
  <c r="AE9" i="3" s="1"/>
  <c r="AE6" i="3"/>
  <c r="AE7" i="3" s="1"/>
  <c r="AE47" i="3"/>
  <c r="AC55" i="3"/>
  <c r="AC54" i="3" s="1"/>
  <c r="AD16" i="3"/>
  <c r="AD18" i="3"/>
  <c r="AD25" i="3"/>
  <c r="AD23" i="3" s="1"/>
  <c r="AD27" i="3"/>
  <c r="AD29" i="3"/>
  <c r="AA16" i="3"/>
  <c r="AE16" i="3"/>
  <c r="AD52" i="3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AA7" i="3" l="1"/>
  <c r="AD33" i="3"/>
  <c r="AF33" i="3"/>
  <c r="AB9" i="3"/>
  <c r="AA9" i="3"/>
  <c r="AF9" i="3"/>
  <c r="AB52" i="3"/>
  <c r="AF17" i="3"/>
  <c r="F54" i="1"/>
  <c r="F9" i="1"/>
  <c r="F17" i="1"/>
  <c r="F20" i="1"/>
  <c r="F19" i="1" s="1"/>
  <c r="F23" i="1"/>
  <c r="F11" i="1"/>
  <c r="F6" i="1"/>
  <c r="F7" i="1" s="1"/>
  <c r="F33" i="1"/>
  <c r="AA20" i="3"/>
  <c r="AA19" i="3" s="1"/>
  <c r="AA17" i="3"/>
  <c r="AA15" i="3"/>
  <c r="AF52" i="3"/>
  <c r="AC17" i="3"/>
  <c r="AC20" i="3"/>
  <c r="AD20" i="3"/>
  <c r="AD19" i="3" s="1"/>
  <c r="AD17" i="3"/>
  <c r="AD15" i="3"/>
  <c r="AF11" i="3"/>
  <c r="AF6" i="3"/>
  <c r="AF7" i="3" s="1"/>
  <c r="AC52" i="3"/>
  <c r="AF23" i="3"/>
  <c r="AB23" i="3"/>
  <c r="AE20" i="3"/>
  <c r="AE19" i="3" s="1"/>
  <c r="AE15" i="3"/>
  <c r="AE17" i="3"/>
  <c r="AE31" i="3"/>
  <c r="AE29" i="3"/>
  <c r="AE27" i="3"/>
  <c r="AE25" i="3"/>
  <c r="AE30" i="3"/>
  <c r="AE26" i="3"/>
  <c r="AE24" i="3"/>
  <c r="AE32" i="3"/>
  <c r="AC19" i="3"/>
  <c r="AA31" i="3"/>
  <c r="AA29" i="3"/>
  <c r="AA27" i="3"/>
  <c r="AA25" i="3"/>
  <c r="AA32" i="3"/>
  <c r="AA33" i="3" s="1"/>
  <c r="AA26" i="3"/>
  <c r="AA30" i="3"/>
  <c r="AA24" i="3"/>
  <c r="AA23" i="3" s="1"/>
  <c r="AB11" i="3"/>
  <c r="AB6" i="3"/>
  <c r="AB7" i="3" s="1"/>
  <c r="AB17" i="3"/>
  <c r="AB20" i="3"/>
  <c r="AB19" i="3" s="1"/>
  <c r="AE23" i="3" l="1"/>
  <c r="AE33" i="3"/>
  <c r="Z11" i="3" l="1"/>
  <c r="Z15" i="3"/>
  <c r="Z19" i="3"/>
  <c r="Z31" i="3" s="1"/>
  <c r="Z25" i="3"/>
  <c r="Z37" i="3"/>
  <c r="Z43" i="3"/>
  <c r="Z16" i="3" s="1"/>
  <c r="Z45" i="3"/>
  <c r="Z46" i="3"/>
  <c r="Z13" i="3" s="1"/>
  <c r="Z10" i="3" s="1"/>
  <c r="Z17" i="3" l="1"/>
  <c r="Z7" i="3"/>
  <c r="Z8" i="3"/>
  <c r="Z6" i="3" s="1"/>
  <c r="Z44" i="3"/>
  <c r="Z12" i="3"/>
  <c r="Y46" i="3"/>
  <c r="X46" i="3"/>
  <c r="W46" i="3"/>
  <c r="Y45" i="3"/>
  <c r="X45" i="3"/>
  <c r="W45" i="3"/>
  <c r="X44" i="3"/>
  <c r="X23" i="3" s="1"/>
  <c r="Y43" i="3"/>
  <c r="Y44" i="3" s="1"/>
  <c r="X43" i="3"/>
  <c r="W43" i="3"/>
  <c r="W44" i="3" s="1"/>
  <c r="Y37" i="3"/>
  <c r="X37" i="3"/>
  <c r="W37" i="3"/>
  <c r="Y25" i="3"/>
  <c r="X25" i="3"/>
  <c r="W25" i="3"/>
  <c r="Y19" i="3"/>
  <c r="Y31" i="3" s="1"/>
  <c r="X19" i="3"/>
  <c r="X31" i="3" s="1"/>
  <c r="W19" i="3"/>
  <c r="W31" i="3" s="1"/>
  <c r="Y11" i="3"/>
  <c r="X11" i="3"/>
  <c r="X13" i="3" s="1"/>
  <c r="W11" i="3"/>
  <c r="Y28" i="3" l="1"/>
  <c r="Y23" i="3"/>
  <c r="X7" i="3"/>
  <c r="X8" i="3"/>
  <c r="X6" i="3" s="1"/>
  <c r="Y13" i="3"/>
  <c r="Y10" i="3" s="1"/>
  <c r="Y24" i="3"/>
  <c r="X26" i="3"/>
  <c r="W7" i="3"/>
  <c r="Y15" i="3"/>
  <c r="Y17" i="3" s="1"/>
  <c r="Y21" i="3"/>
  <c r="Y26" i="3"/>
  <c r="Y7" i="3"/>
  <c r="Y22" i="3"/>
  <c r="Y29" i="3"/>
  <c r="Z21" i="3"/>
  <c r="Z29" i="3"/>
  <c r="Z27" i="3"/>
  <c r="Z24" i="3"/>
  <c r="Z22" i="3"/>
  <c r="Z26" i="3"/>
  <c r="Z23" i="3"/>
  <c r="Z28" i="3"/>
  <c r="W26" i="3"/>
  <c r="W21" i="3"/>
  <c r="W23" i="3"/>
  <c r="W22" i="3"/>
  <c r="W29" i="3"/>
  <c r="W28" i="3"/>
  <c r="W27" i="3"/>
  <c r="W24" i="3"/>
  <c r="W15" i="3"/>
  <c r="W17" i="3" s="1"/>
  <c r="X21" i="3"/>
  <c r="X29" i="3"/>
  <c r="W8" i="3"/>
  <c r="W6" i="3" s="1"/>
  <c r="X15" i="3"/>
  <c r="X17" i="3" s="1"/>
  <c r="X24" i="3"/>
  <c r="Y8" i="3"/>
  <c r="Y6" i="3" s="1"/>
  <c r="X12" i="3"/>
  <c r="W16" i="3"/>
  <c r="X22" i="3"/>
  <c r="Y27" i="3"/>
  <c r="X16" i="3"/>
  <c r="X10" i="3"/>
  <c r="W13" i="3"/>
  <c r="W10" i="3" s="1"/>
  <c r="Y16" i="3"/>
  <c r="X28" i="3"/>
  <c r="X27" i="3"/>
  <c r="Y12" i="3" l="1"/>
  <c r="Y30" i="3"/>
  <c r="Y20" i="3"/>
  <c r="W30" i="3"/>
  <c r="X20" i="3"/>
  <c r="W20" i="3"/>
  <c r="Z20" i="3"/>
  <c r="Z30" i="3"/>
  <c r="W12" i="3"/>
  <c r="X30" i="3"/>
  <c r="V11" i="3" l="1"/>
  <c r="V8" i="3" s="1"/>
  <c r="V19" i="3"/>
  <c r="V31" i="3" s="1"/>
  <c r="V25" i="3"/>
  <c r="V37" i="3"/>
  <c r="V43" i="3"/>
  <c r="V45" i="3"/>
  <c r="V46" i="3"/>
  <c r="V16" i="3" l="1"/>
  <c r="V15" i="3"/>
  <c r="V13" i="3"/>
  <c r="V10" i="3" s="1"/>
  <c r="V17" i="3"/>
  <c r="V7" i="3"/>
  <c r="V44" i="3"/>
  <c r="V22" i="3" s="1"/>
  <c r="V6" i="3"/>
  <c r="V12" i="3"/>
  <c r="Q11" i="3"/>
  <c r="S11" i="3"/>
  <c r="S15" i="3" s="1"/>
  <c r="T11" i="3"/>
  <c r="T15" i="3" s="1"/>
  <c r="U11" i="3"/>
  <c r="U15" i="3" s="1"/>
  <c r="Q19" i="3"/>
  <c r="S19" i="3"/>
  <c r="S31" i="3" s="1"/>
  <c r="T19" i="3"/>
  <c r="T31" i="3" s="1"/>
  <c r="U19" i="3"/>
  <c r="U31" i="3" s="1"/>
  <c r="Q25" i="3"/>
  <c r="S25" i="3"/>
  <c r="T25" i="3"/>
  <c r="U25" i="3"/>
  <c r="Q31" i="3"/>
  <c r="R37" i="3"/>
  <c r="S37" i="3"/>
  <c r="T37" i="3"/>
  <c r="U37" i="3"/>
  <c r="Q43" i="3"/>
  <c r="Q44" i="3" s="1"/>
  <c r="Q21" i="3" s="1"/>
  <c r="S43" i="3"/>
  <c r="T43" i="3"/>
  <c r="T44" i="3" s="1"/>
  <c r="U43" i="3"/>
  <c r="Q45" i="3"/>
  <c r="S45" i="3"/>
  <c r="T45" i="3"/>
  <c r="U45" i="3"/>
  <c r="Q46" i="3"/>
  <c r="S46" i="3"/>
  <c r="S13" i="3" s="1"/>
  <c r="S12" i="3" s="1"/>
  <c r="T46" i="3"/>
  <c r="U46" i="3"/>
  <c r="T13" i="3" l="1"/>
  <c r="T12" i="3" s="1"/>
  <c r="U16" i="3"/>
  <c r="V26" i="3"/>
  <c r="U13" i="3"/>
  <c r="U12" i="3" s="1"/>
  <c r="V29" i="3"/>
  <c r="V21" i="3"/>
  <c r="V20" i="3" s="1"/>
  <c r="V23" i="3"/>
  <c r="V28" i="3"/>
  <c r="V24" i="3"/>
  <c r="V27" i="3"/>
  <c r="Q7" i="3"/>
  <c r="V30" i="3"/>
  <c r="U44" i="3"/>
  <c r="S16" i="3"/>
  <c r="U17" i="3"/>
  <c r="Q16" i="3"/>
  <c r="U26" i="3"/>
  <c r="U7" i="3"/>
  <c r="S44" i="3"/>
  <c r="S21" i="3" s="1"/>
  <c r="Q13" i="3"/>
  <c r="Q12" i="3" s="1"/>
  <c r="T7" i="3"/>
  <c r="U28" i="3"/>
  <c r="Q15" i="3"/>
  <c r="S7" i="3"/>
  <c r="T21" i="3"/>
  <c r="T22" i="3"/>
  <c r="T23" i="3"/>
  <c r="T24" i="3"/>
  <c r="T26" i="3"/>
  <c r="T27" i="3"/>
  <c r="T28" i="3"/>
  <c r="T29" i="3"/>
  <c r="U8" i="3"/>
  <c r="U6" i="3" s="1"/>
  <c r="T17" i="3"/>
  <c r="T16" i="3"/>
  <c r="T10" i="3"/>
  <c r="T8" i="3"/>
  <c r="T6" i="3" s="1"/>
  <c r="S29" i="3"/>
  <c r="S28" i="3"/>
  <c r="S24" i="3"/>
  <c r="S17" i="3"/>
  <c r="S10" i="3"/>
  <c r="S8" i="3"/>
  <c r="S6" i="3" s="1"/>
  <c r="Q29" i="3"/>
  <c r="Q28" i="3"/>
  <c r="Q27" i="3"/>
  <c r="Q26" i="3"/>
  <c r="Q24" i="3"/>
  <c r="Q23" i="3"/>
  <c r="Q22" i="3"/>
  <c r="Q20" i="3" s="1"/>
  <c r="Q17" i="3"/>
  <c r="Q8" i="3"/>
  <c r="Q6" i="3" s="1"/>
  <c r="S23" i="3" l="1"/>
  <c r="U10" i="3"/>
  <c r="T30" i="3"/>
  <c r="S30" i="3"/>
  <c r="U23" i="3"/>
  <c r="U27" i="3"/>
  <c r="U22" i="3"/>
  <c r="S26" i="3"/>
  <c r="U24" i="3"/>
  <c r="Q10" i="3"/>
  <c r="S22" i="3"/>
  <c r="S20" i="3" s="1"/>
  <c r="S27" i="3"/>
  <c r="U29" i="3"/>
  <c r="U30" i="3" s="1"/>
  <c r="U21" i="3"/>
  <c r="Q30" i="3"/>
  <c r="T20" i="3"/>
  <c r="G50" i="6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  <c r="U20" i="3" l="1"/>
  <c r="U41" i="3"/>
  <c r="U38" i="3"/>
  <c r="U40" i="3"/>
  <c r="U39" i="3"/>
  <c r="U34" i="3"/>
  <c r="U35" i="3"/>
  <c r="U36" i="3"/>
  <c r="K11" i="3"/>
  <c r="K8" i="3" s="1"/>
  <c r="L11" i="3"/>
  <c r="L8" i="3" s="1"/>
  <c r="M11" i="3"/>
  <c r="N11" i="3"/>
  <c r="O11" i="3"/>
  <c r="O8" i="3" s="1"/>
  <c r="P11" i="3"/>
  <c r="P8" i="3" s="1"/>
  <c r="K19" i="3"/>
  <c r="K31" i="3" s="1"/>
  <c r="L19" i="3"/>
  <c r="L31" i="3" s="1"/>
  <c r="M19" i="3"/>
  <c r="M31" i="3" s="1"/>
  <c r="N19" i="3"/>
  <c r="N31" i="3" s="1"/>
  <c r="O19" i="3"/>
  <c r="O31" i="3" s="1"/>
  <c r="P19" i="3"/>
  <c r="P31" i="3" s="1"/>
  <c r="K25" i="3"/>
  <c r="L25" i="3"/>
  <c r="M25" i="3"/>
  <c r="N25" i="3"/>
  <c r="O25" i="3"/>
  <c r="P25" i="3"/>
  <c r="K37" i="3"/>
  <c r="L37" i="3"/>
  <c r="M37" i="3"/>
  <c r="N37" i="3"/>
  <c r="O37" i="3"/>
  <c r="P37" i="3"/>
  <c r="K43" i="3"/>
  <c r="K16" i="3" s="1"/>
  <c r="L43" i="3"/>
  <c r="M43" i="3"/>
  <c r="M44" i="3" s="1"/>
  <c r="N43" i="3"/>
  <c r="N44" i="3" s="1"/>
  <c r="N21" i="3" s="1"/>
  <c r="O43" i="3"/>
  <c r="O16" i="3" s="1"/>
  <c r="P43" i="3"/>
  <c r="P44" i="3"/>
  <c r="P28" i="3" s="1"/>
  <c r="K45" i="3"/>
  <c r="L45" i="3"/>
  <c r="M45" i="3"/>
  <c r="N45" i="3"/>
  <c r="O45" i="3"/>
  <c r="P45" i="3"/>
  <c r="K46" i="3"/>
  <c r="K13" i="3" s="1"/>
  <c r="L46" i="3"/>
  <c r="L13" i="3" s="1"/>
  <c r="M46" i="3"/>
  <c r="N46" i="3"/>
  <c r="O46" i="3"/>
  <c r="O13" i="3" s="1"/>
  <c r="P46" i="3"/>
  <c r="P13" i="3" s="1"/>
  <c r="P10" i="3" s="1"/>
  <c r="J11" i="3"/>
  <c r="J19" i="3"/>
  <c r="J25" i="3"/>
  <c r="J31" i="3"/>
  <c r="J43" i="3"/>
  <c r="J44" i="3" s="1"/>
  <c r="J45" i="3"/>
  <c r="J46" i="3"/>
  <c r="N13" i="3" l="1"/>
  <c r="O15" i="3"/>
  <c r="K15" i="3"/>
  <c r="O44" i="3"/>
  <c r="O21" i="3" s="1"/>
  <c r="K44" i="3"/>
  <c r="K21" i="3" s="1"/>
  <c r="M13" i="3"/>
  <c r="M10" i="3" s="1"/>
  <c r="P16" i="3"/>
  <c r="L16" i="3"/>
  <c r="L15" i="3"/>
  <c r="L17" i="3" s="1"/>
  <c r="L44" i="3"/>
  <c r="L27" i="3" s="1"/>
  <c r="N29" i="3"/>
  <c r="P15" i="3"/>
  <c r="P17" i="3" s="1"/>
  <c r="N7" i="3"/>
  <c r="P7" i="3"/>
  <c r="O17" i="3"/>
  <c r="M7" i="3"/>
  <c r="O7" i="3"/>
  <c r="P6" i="3"/>
  <c r="L6" i="3"/>
  <c r="L7" i="3"/>
  <c r="K17" i="3"/>
  <c r="O6" i="3"/>
  <c r="K6" i="3"/>
  <c r="K7" i="3"/>
  <c r="P26" i="3"/>
  <c r="J7" i="3"/>
  <c r="P12" i="3"/>
  <c r="L23" i="3"/>
  <c r="N22" i="3"/>
  <c r="N20" i="3" s="1"/>
  <c r="N24" i="3"/>
  <c r="N26" i="3"/>
  <c r="N28" i="3"/>
  <c r="N23" i="3"/>
  <c r="N16" i="3"/>
  <c r="L10" i="3"/>
  <c r="L12" i="3"/>
  <c r="P21" i="3"/>
  <c r="P23" i="3"/>
  <c r="P27" i="3"/>
  <c r="P29" i="3"/>
  <c r="P30" i="3" s="1"/>
  <c r="P24" i="3"/>
  <c r="O10" i="3"/>
  <c r="O12" i="3"/>
  <c r="K10" i="3"/>
  <c r="K12" i="3"/>
  <c r="M22" i="3"/>
  <c r="M24" i="3"/>
  <c r="M26" i="3"/>
  <c r="M28" i="3"/>
  <c r="M21" i="3"/>
  <c r="M23" i="3"/>
  <c r="M27" i="3"/>
  <c r="M29" i="3"/>
  <c r="M30" i="3" s="1"/>
  <c r="N27" i="3"/>
  <c r="P22" i="3"/>
  <c r="N8" i="3"/>
  <c r="N6" i="3" s="1"/>
  <c r="K28" i="3"/>
  <c r="K22" i="3"/>
  <c r="K20" i="3" s="1"/>
  <c r="M16" i="3"/>
  <c r="M8" i="3"/>
  <c r="M6" i="3" s="1"/>
  <c r="N15" i="3"/>
  <c r="N17" i="3" s="1"/>
  <c r="N12" i="3"/>
  <c r="N10" i="3"/>
  <c r="K27" i="3"/>
  <c r="K23" i="3"/>
  <c r="M15" i="3"/>
  <c r="M17" i="3" s="1"/>
  <c r="M12" i="3"/>
  <c r="J22" i="3"/>
  <c r="J26" i="3"/>
  <c r="J23" i="3"/>
  <c r="J27" i="3"/>
  <c r="J24" i="3"/>
  <c r="J28" i="3"/>
  <c r="J21" i="3"/>
  <c r="J29" i="3"/>
  <c r="J13" i="3"/>
  <c r="J10" i="3" s="1"/>
  <c r="J8" i="3"/>
  <c r="J6" i="3" s="1"/>
  <c r="J16" i="3"/>
  <c r="J15" i="3"/>
  <c r="J17" i="3" s="1"/>
  <c r="O27" i="3" l="1"/>
  <c r="K24" i="3"/>
  <c r="K29" i="3"/>
  <c r="K26" i="3"/>
  <c r="O22" i="3"/>
  <c r="O20" i="3" s="1"/>
  <c r="O26" i="3"/>
  <c r="O23" i="3"/>
  <c r="O29" i="3"/>
  <c r="O30" i="3" s="1"/>
  <c r="O24" i="3"/>
  <c r="O28" i="3"/>
  <c r="J30" i="3"/>
  <c r="L28" i="3"/>
  <c r="L21" i="3"/>
  <c r="L29" i="3"/>
  <c r="M20" i="3"/>
  <c r="K30" i="3"/>
  <c r="N30" i="3"/>
  <c r="L22" i="3"/>
  <c r="L26" i="3"/>
  <c r="L24" i="3"/>
  <c r="J12" i="3"/>
  <c r="P20" i="3"/>
  <c r="J20" i="3"/>
  <c r="L30" i="3" l="1"/>
  <c r="L20" i="3"/>
  <c r="G11" i="3"/>
  <c r="H11" i="3"/>
  <c r="H8" i="3" s="1"/>
  <c r="I11" i="3"/>
  <c r="I8" i="3" s="1"/>
  <c r="G19" i="3"/>
  <c r="G31" i="3" s="1"/>
  <c r="H19" i="3"/>
  <c r="H31" i="3" s="1"/>
  <c r="I19" i="3"/>
  <c r="I31" i="3" s="1"/>
  <c r="G25" i="3"/>
  <c r="H25" i="3"/>
  <c r="I25" i="3"/>
  <c r="G37" i="3"/>
  <c r="H37" i="3"/>
  <c r="I37" i="3"/>
  <c r="G43" i="3"/>
  <c r="G44" i="3" s="1"/>
  <c r="G21" i="3" s="1"/>
  <c r="H43" i="3"/>
  <c r="I43" i="3"/>
  <c r="G45" i="3"/>
  <c r="H45" i="3"/>
  <c r="I45" i="3"/>
  <c r="G46" i="3"/>
  <c r="H46" i="3"/>
  <c r="I46" i="3"/>
  <c r="I13" i="3" s="1"/>
  <c r="F11" i="3"/>
  <c r="F19" i="3"/>
  <c r="F31" i="3" s="1"/>
  <c r="F25" i="3"/>
  <c r="F43" i="3"/>
  <c r="F44" i="3" s="1"/>
  <c r="F45" i="3"/>
  <c r="F46" i="3"/>
  <c r="H13" i="3" l="1"/>
  <c r="H12" i="3" s="1"/>
  <c r="H15" i="3"/>
  <c r="H17" i="3" s="1"/>
  <c r="H6" i="3"/>
  <c r="I16" i="3"/>
  <c r="G7" i="3"/>
  <c r="G15" i="3"/>
  <c r="G17" i="3" s="1"/>
  <c r="G16" i="3"/>
  <c r="G13" i="3"/>
  <c r="G12" i="3" s="1"/>
  <c r="I15" i="3"/>
  <c r="I17" i="3" s="1"/>
  <c r="I44" i="3"/>
  <c r="I26" i="3" s="1"/>
  <c r="H7" i="3"/>
  <c r="I6" i="3"/>
  <c r="H44" i="3"/>
  <c r="H24" i="3" s="1"/>
  <c r="I12" i="3"/>
  <c r="I10" i="3"/>
  <c r="G27" i="3"/>
  <c r="G23" i="3"/>
  <c r="G8" i="3"/>
  <c r="G6" i="3" s="1"/>
  <c r="H29" i="3"/>
  <c r="G28" i="3"/>
  <c r="G24" i="3"/>
  <c r="H16" i="3"/>
  <c r="I7" i="3"/>
  <c r="G26" i="3"/>
  <c r="G22" i="3"/>
  <c r="G20" i="3" s="1"/>
  <c r="F16" i="3"/>
  <c r="G29" i="3"/>
  <c r="F22" i="3"/>
  <c r="F26" i="3"/>
  <c r="F23" i="3"/>
  <c r="F27" i="3"/>
  <c r="F21" i="3"/>
  <c r="F20" i="3" s="1"/>
  <c r="F29" i="3"/>
  <c r="F24" i="3"/>
  <c r="F28" i="3"/>
  <c r="F15" i="3"/>
  <c r="F17" i="3" s="1"/>
  <c r="F13" i="3"/>
  <c r="F12" i="3" s="1"/>
  <c r="F8" i="3"/>
  <c r="F6" i="3" s="1"/>
  <c r="F7" i="3"/>
  <c r="H21" i="3" l="1"/>
  <c r="H28" i="3"/>
  <c r="H26" i="3"/>
  <c r="H10" i="3"/>
  <c r="G10" i="3"/>
  <c r="I21" i="3"/>
  <c r="I29" i="3"/>
  <c r="I27" i="3"/>
  <c r="I22" i="3"/>
  <c r="H30" i="3"/>
  <c r="I23" i="3"/>
  <c r="I24" i="3"/>
  <c r="I28" i="3"/>
  <c r="G30" i="3"/>
  <c r="H22" i="3"/>
  <c r="H27" i="3"/>
  <c r="H23" i="3"/>
  <c r="F10" i="3"/>
  <c r="F30" i="3"/>
  <c r="H20" i="3" l="1"/>
  <c r="I30" i="3"/>
  <c r="I20" i="3"/>
  <c r="E46" i="3"/>
  <c r="E45" i="3"/>
  <c r="E43" i="3"/>
  <c r="E44" i="3" s="1"/>
  <c r="E37" i="3"/>
  <c r="E25" i="3"/>
  <c r="E19" i="3"/>
  <c r="E31" i="3" s="1"/>
  <c r="E11" i="3"/>
  <c r="E16" i="3" l="1"/>
  <c r="E29" i="3"/>
  <c r="E28" i="3"/>
  <c r="E27" i="3"/>
  <c r="E26" i="3"/>
  <c r="E24" i="3"/>
  <c r="E23" i="3"/>
  <c r="E22" i="3"/>
  <c r="E21" i="3"/>
  <c r="E8" i="3"/>
  <c r="E6" i="3" s="1"/>
  <c r="E7" i="3"/>
  <c r="E15" i="3"/>
  <c r="E17" i="3" s="1"/>
  <c r="E13" i="3"/>
  <c r="E10" i="3" s="1"/>
  <c r="E30" i="3" l="1"/>
  <c r="E20" i="3"/>
  <c r="E12" i="3"/>
</calcChain>
</file>

<file path=xl/sharedStrings.xml><?xml version="1.0" encoding="utf-8"?>
<sst xmlns="http://schemas.openxmlformats.org/spreadsheetml/2006/main" count="200" uniqueCount="72">
  <si>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</si>
  <si>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</si>
  <si>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</si>
  <si>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</si>
  <si>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</si>
  <si>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</si>
  <si>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</si>
  <si>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</si>
  <si>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</si>
  <si>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</si>
  <si>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</si>
  <si>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</si>
  <si>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</si>
  <si>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</si>
  <si>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</si>
  <si>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</si>
  <si>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</si>
  <si>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</si>
  <si>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</si>
  <si>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</si>
  <si>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</si>
  <si>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</si>
  <si>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</si>
  <si>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</si>
  <si>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</si>
  <si>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</si>
  <si>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</si>
  <si>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</si>
  <si>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</si>
  <si>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</si>
  <si>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</si>
  <si>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</si>
  <si>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</si>
  <si>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</si>
  <si>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</si>
  <si>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</si>
  <si>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</si>
  <si>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Bearish Pattern Negotiation Point:</t>
  </si>
  <si>
    <t>Bullish Pattern Negotiation Point:</t>
  </si>
  <si>
    <t>Pre-Week</t>
  </si>
  <si>
    <t>Curr-Week</t>
  </si>
  <si>
    <t>Pre Week</t>
  </si>
  <si>
    <t>Previous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</si>
  <si>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</si>
  <si>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</si>
  <si>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</si>
  <si>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</si>
  <si>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</si>
  <si>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</si>
  <si>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</si>
  <si>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</si>
  <si>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</si>
  <si>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</si>
  <si>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</si>
  <si>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</si>
  <si>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</si>
  <si>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</si>
  <si>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</si>
  <si>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</si>
  <si>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</si>
  <si>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</si>
  <si>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Oct 2018</t>
  </si>
  <si>
    <t>Curr Week</t>
  </si>
  <si>
    <t>Notes</t>
  </si>
  <si>
    <t>At 9.24AM, AD ratio peaked at 2.59, sell can be initated with 20 points above the R2-Mid level 10657, by 10:15am it broke Central point, again with stoploss of S1 Mid 10620, target can be fixed using EW</t>
  </si>
  <si>
    <t>EW Min 2.5 x to 3.0x from start of EW</t>
  </si>
  <si>
    <t>At 10:50am AD ratio was 0.5 and 10:55am broke above S1 Mid level 10473, hence buy can initated around 10480 level, EW min projection 2.5x to 3x - Wave1 = 61 x 2.5 + 10440 = 10593</t>
  </si>
  <si>
    <t>At 9:25 AD ratio was 2.43, short can be initiated then upto to EW support1 10560, or played for A, B, C corrective wave pattern, till todays low</t>
  </si>
  <si>
    <t>At 9:45AD ratio was 0.57, buy can be initated around 10560, which is Sup1-Mid point</t>
  </si>
  <si>
    <t>At 9:45AD ratio was 0.57, buy can be initated around 10560, which is Sup1-Mid point, market moved upto 10641 around Res1-Mid level</t>
  </si>
  <si>
    <t>Nov 2018</t>
  </si>
  <si>
    <t>Weekly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</si>
</sst>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  <font>
      <sz val="10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3" borderId="0" xfId="0" applyFill="1"/>
    <xf numFmtId="4" fontId="0" fillId="3" borderId="2" xfId="0" applyNumberFormat="1" applyFill="1" applyBorder="1" applyAlignment="1">
      <alignment horizontal="right"/>
    </xf>
    <xf numFmtId="4" fontId="0" fillId="3" borderId="2" xfId="0" applyNumberFormat="1" applyFill="1" applyBorder="1"/>
    <xf numFmtId="4" fontId="0" fillId="3" borderId="4" xfId="0" applyNumberFormat="1" applyFill="1" applyBorder="1" applyAlignment="1">
      <alignment horizontal="right"/>
    </xf>
    <xf numFmtId="4" fontId="0" fillId="5" borderId="2" xfId="0" applyNumberFormat="1" applyFill="1" applyBorder="1" applyAlignment="1">
      <alignment horizontal="right"/>
    </xf>
    <xf numFmtId="4" fontId="0" fillId="6" borderId="2" xfId="0" applyNumberFormat="1" applyFill="1" applyBorder="1" applyAlignment="1">
      <alignment horizontal="right"/>
    </xf>
    <xf numFmtId="4" fontId="0" fillId="4" borderId="2" xfId="0" applyNumberFormat="1" applyFill="1" applyBorder="1" applyAlignment="1">
      <alignment horizontal="right"/>
    </xf>
    <xf numFmtId="4" fontId="0" fillId="7" borderId="2" xfId="0" applyNumberFormat="1" applyFill="1" applyBorder="1" applyAlignment="1">
      <alignment horizontal="right"/>
    </xf>
    <xf numFmtId="4" fontId="0" fillId="11" borderId="2" xfId="0" applyNumberFormat="1" applyFill="1" applyBorder="1" applyAlignment="1">
      <alignment horizontal="right"/>
    </xf>
    <xf numFmtId="4" fontId="0" fillId="12" borderId="2" xfId="0" applyNumberFormat="1" applyFill="1" applyBorder="1" applyAlignment="1">
      <alignment horizontal="right"/>
    </xf>
    <xf numFmtId="15" fontId="0" fillId="7" borderId="6" xfId="0" applyNumberFormat="1" applyFill="1" applyBorder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4" fontId="0" fillId="3" borderId="0" xfId="0" applyNumberFormat="1" applyFill="1"/>
    <xf numFmtId="4" fontId="0" fillId="3" borderId="3" xfId="0" applyNumberFormat="1" applyFill="1" applyBorder="1"/>
    <xf numFmtId="4" fontId="0" fillId="3" borderId="4" xfId="0" applyNumberFormat="1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4" fontId="0" fillId="8" borderId="0" xfId="0" applyNumberFormat="1" applyFill="1"/>
    <xf numFmtId="4" fontId="0" fillId="12" borderId="0" xfId="0" applyNumberFormat="1" applyFill="1"/>
    <xf numFmtId="4" fontId="0" fillId="6" borderId="0" xfId="0" applyNumberFormat="1" applyFill="1"/>
    <xf numFmtId="4" fontId="0" fillId="11" borderId="0" xfId="0" applyNumberFormat="1" applyFill="1"/>
    <xf numFmtId="4" fontId="0" fillId="7" borderId="0" xfId="0" applyNumberFormat="1" applyFill="1"/>
    <xf numFmtId="4" fontId="0" fillId="5" borderId="0" xfId="0" applyNumberFormat="1" applyFill="1"/>
    <xf numFmtId="4" fontId="0" fillId="10" borderId="0" xfId="0" applyNumberFormat="1" applyFill="1"/>
    <xf numFmtId="4" fontId="0" fillId="9" borderId="0" xfId="0" applyNumberFormat="1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4" fontId="0" fillId="4" borderId="0" xfId="0" applyNumberFormat="1" applyFill="1"/>
    <xf numFmtId="4" fontId="0" fillId="14" borderId="2" xfId="0" applyNumberFormat="1" applyFill="1" applyBorder="1"/>
    <xf numFmtId="4" fontId="0" fillId="8" borderId="1" xfId="0" applyNumberFormat="1" applyFill="1" applyBorder="1"/>
    <xf numFmtId="15" fontId="0" fillId="7" borderId="6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7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9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15" fontId="0" fillId="3" borderId="5" xfId="0" applyNumberFormat="1" applyFill="1" applyBorder="1"/>
    <xf numFmtId="15" fontId="0" fillId="3" borderId="6" xfId="0" applyNumberFormat="1" applyFill="1" applyBorder="1"/>
    <xf numFmtId="15" fontId="0" fillId="3" borderId="6" xfId="0" applyNumberFormat="1" applyFill="1" applyBorder="1" applyAlignment="1">
      <alignment horizontal="center"/>
    </xf>
    <xf numFmtId="0" fontId="2" fillId="3" borderId="0" xfId="0" applyFont="1" applyFill="1" applyBorder="1"/>
    <xf numFmtId="0" fontId="2" fillId="3" borderId="0" xfId="0" applyFont="1" applyFill="1" applyBorder="1" applyAlignment="1">
      <alignment horizontal="right"/>
    </xf>
    <xf numFmtId="4" fontId="2" fillId="3" borderId="0" xfId="0" applyNumberFormat="1" applyFont="1" applyFill="1" applyBorder="1" applyAlignment="1">
      <alignment horizontal="right"/>
    </xf>
    <xf numFmtId="0" fontId="0" fillId="3" borderId="0" xfId="0" applyFill="1" applyBorder="1"/>
    <xf numFmtId="0" fontId="0" fillId="3" borderId="0" xfId="0" applyFill="1" applyBorder="1" applyAlignment="1">
      <alignment horizontal="right"/>
    </xf>
    <xf numFmtId="4" fontId="0" fillId="3" borderId="1" xfId="0" applyNumberFormat="1" applyFill="1" applyBorder="1"/>
    <xf numFmtId="0" fontId="0" fillId="3" borderId="0" xfId="0" applyFill="1" applyAlignment="1">
      <alignment horizontal="right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1" fillId="4" borderId="0" xfId="0" applyNumberFormat="1" applyFont="1" applyFill="1"/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8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1" fillId="6" borderId="0" xfId="0" applyNumberFormat="1" applyFont="1" applyFill="1"/>
    <xf numFmtId="4" fontId="0" fillId="3" borderId="0" xfId="0" applyNumberFormat="1" applyFill="1" applyBorder="1"/>
    <xf numFmtId="4" fontId="0" fillId="9" borderId="0" xfId="0" applyNumberFormat="1" applyFill="1" applyBorder="1" applyAlignment="1">
      <alignment horizontal="right"/>
    </xf>
    <xf numFmtId="4" fontId="0" fillId="12" borderId="0" xfId="0" applyNumberFormat="1" applyFill="1" applyBorder="1" applyAlignment="1">
      <alignment horizontal="right"/>
    </xf>
    <xf numFmtId="4" fontId="0" fillId="7" borderId="0" xfId="0" applyNumberFormat="1" applyFill="1" applyBorder="1" applyAlignment="1">
      <alignment horizontal="right"/>
    </xf>
    <xf numFmtId="4" fontId="0" fillId="11" borderId="0" xfId="0" applyNumberFormat="1" applyFill="1" applyBorder="1" applyAlignment="1">
      <alignment horizontal="right"/>
    </xf>
    <xf numFmtId="4" fontId="0" fillId="5" borderId="0" xfId="0" applyNumberFormat="1" applyFill="1" applyBorder="1" applyAlignment="1">
      <alignment horizontal="right"/>
    </xf>
    <xf numFmtId="4" fontId="0" fillId="8" borderId="10" xfId="0" applyNumberFormat="1" applyFont="1" applyFill="1" applyBorder="1"/>
    <xf numFmtId="4" fontId="0" fillId="8" borderId="10" xfId="0" applyNumberFormat="1" applyFill="1" applyBorder="1"/>
    <xf numFmtId="49" fontId="0" fillId="7" borderId="6" xfId="0" applyNumberFormat="1" applyFill="1" applyBorder="1" applyAlignment="1">
      <alignment horizontal="center"/>
    </xf>
    <xf numFmtId="4" fontId="0" fillId="9" borderId="0" xfId="0" applyNumberFormat="1" applyFont="1" applyFill="1"/>
    <xf numFmtId="4" fontId="1" fillId="5" borderId="0" xfId="0" applyNumberFormat="1" applyFont="1" applyFill="1"/>
    <xf numFmtId="49" fontId="15" fillId="3" borderId="0" xfId="0" applyNumberFormat="1" applyFont="1" applyFill="1" applyAlignment="1">
      <alignment wrapText="1"/>
    </xf>
    <xf numFmtId="0" fontId="15" fillId="3" borderId="0" xfId="0" applyFont="1" applyFill="1" applyAlignment="1">
      <alignment wrapText="1"/>
    </xf>
    <xf numFmtId="4" fontId="1" fillId="11" borderId="0" xfId="0" applyNumberFormat="1" applyFont="1" applyFill="1"/>
    <xf numFmtId="0" fontId="0" fillId="3" borderId="0" xfId="0" applyFill="1" applyAlignment="1">
      <alignment wrapText="1"/>
    </xf>
    <xf numFmtId="49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 applyAlignment="1">
      <alignment horizontal="center"/>
    </xf>
    <xf numFmtId="15" fontId="0" fillId="13" borderId="6" xfId="0" applyNumberFormat="1" applyFill="1" applyBorder="1"/>
    <xf numFmtId="15" fontId="0" fillId="3" borderId="0" xfId="0" applyNumberFormat="1" applyFill="1"/>
    <xf numFmtId="4" fontId="1" fillId="5" borderId="0" xfId="0" applyNumberFormat="1" applyFont="1" applyFill="1" applyBorder="1" applyAlignment="1">
      <alignment horizontal="right"/>
    </xf>
    <xf numFmtId="4" fontId="1" fillId="7" borderId="0" xfId="0" applyNumberFormat="1" applyFont="1" applyFill="1" applyBorder="1" applyAlignment="1">
      <alignment horizontal="right"/>
    </xf>
    <xf numFmtId="4" fontId="0" fillId="9" borderId="0" xfId="0" applyNumberFormat="1" applyFont="1" applyFill="1" applyBorder="1" applyAlignment="1">
      <alignment horizontal="right"/>
    </xf>
    <xf numFmtId="4" fontId="0" fillId="12" borderId="0" xfId="0" applyNumberFormat="1" applyFont="1" applyFill="1" applyBorder="1" applyAlignment="1">
      <alignment horizontal="right"/>
    </xf>
    <xf numFmtId="4" fontId="0" fillId="7" borderId="0" xfId="0" applyNumberFormat="1" applyFont="1" applyFill="1" applyBorder="1" applyAlignment="1">
      <alignment horizontal="right"/>
    </xf>
    <xf numFmtId="4" fontId="0" fillId="3" borderId="0" xfId="0" applyNumberFormat="1" applyFont="1" applyFill="1" applyBorder="1"/>
    <xf numFmtId="4" fontId="0" fillId="11" borderId="0" xfId="0" applyNumberFormat="1" applyFont="1" applyFill="1" applyBorder="1" applyAlignment="1">
      <alignment horizontal="right"/>
    </xf>
    <xf numFmtId="4" fontId="0" fillId="5" borderId="0" xfId="0" applyNumberFormat="1" applyFont="1" applyFill="1" applyBorder="1" applyAlignment="1">
      <alignment horizontal="right"/>
    </xf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3" borderId="3" xfId="0" applyNumberFormat="1" applyFont="1" applyFill="1" applyBorder="1"/>
    <xf numFmtId="4" fontId="0" fillId="8" borderId="1" xfId="0" applyNumberFormat="1" applyFont="1" applyFill="1" applyBorder="1"/>
    <xf numFmtId="4" fontId="0" fillId="3" borderId="4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4" fontId="1" fillId="8" borderId="10" xfId="0" applyNumberFormat="1" applyFont="1" applyFill="1" applyBorder="1"/>
    <xf numFmtId="4" fontId="1" fillId="11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3366FF"/>
      <color rgb="FF3333CC"/>
      <color rgb="FF00CC00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zoomScale="115" zoomScaleNormal="115" workbookViewId="0">
      <selection activeCell="F16" sqref="F1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25" customWidth="1"/>
    <col min="9" max="9" width="9.33203125" style="1" bestFit="1" customWidth="1"/>
    <col min="10" max="16384" width="8.88671875" style="1"/>
  </cols>
  <sheetData>
    <row r="1" spans="1:9" ht="15" thickBot="1" x14ac:dyDescent="0.35">
      <c r="A1" s="1" t="s">
        <v>65</v>
      </c>
      <c r="E1" s="104" t="s">
        <v>70</v>
      </c>
      <c r="F1" s="35" t="s">
        <v>60</v>
      </c>
      <c r="G1" s="35">
        <v>43440</v>
      </c>
      <c r="H1" s="35">
        <v>43441</v>
      </c>
    </row>
    <row r="2" spans="1:9" x14ac:dyDescent="0.3">
      <c r="A2" s="29"/>
      <c r="B2" s="29"/>
      <c r="C2" s="29"/>
      <c r="D2" s="30" t="s">
        <v>2</v>
      </c>
      <c r="E2" s="131">
        <v>10922.45</v>
      </c>
      <c r="F2" s="131">
        <v>10941.2</v>
      </c>
      <c r="G2" s="131">
        <v>10722.65</v>
      </c>
      <c r="H2" s="131">
        <v>10704.55</v>
      </c>
    </row>
    <row r="3" spans="1:9" x14ac:dyDescent="0.3">
      <c r="A3" s="29"/>
      <c r="B3" s="30"/>
      <c r="C3" s="31"/>
      <c r="D3" s="30" t="s">
        <v>1</v>
      </c>
      <c r="E3" s="132">
        <v>10341.9</v>
      </c>
      <c r="F3" s="131">
        <v>10588.25</v>
      </c>
      <c r="G3" s="131">
        <v>10588.25</v>
      </c>
      <c r="H3" s="131">
        <v>10599.35</v>
      </c>
    </row>
    <row r="4" spans="1:9" x14ac:dyDescent="0.3">
      <c r="A4" s="29"/>
      <c r="B4" s="30"/>
      <c r="C4" s="31"/>
      <c r="D4" s="30" t="s">
        <v>0</v>
      </c>
      <c r="E4" s="124">
        <v>10876.75</v>
      </c>
      <c r="F4" s="124">
        <v>10693.7</v>
      </c>
      <c r="G4" s="124">
        <v>10601.15</v>
      </c>
      <c r="H4" s="124">
        <v>10693.7</v>
      </c>
    </row>
    <row r="5" spans="1:9" x14ac:dyDescent="0.3">
      <c r="A5" s="133" t="s">
        <v>25</v>
      </c>
      <c r="B5" s="133"/>
      <c r="C5" s="133"/>
      <c r="D5" s="133"/>
      <c r="E5" s="125"/>
      <c r="F5" s="125"/>
    </row>
    <row r="6" spans="1:9" x14ac:dyDescent="0.3">
      <c r="A6" s="17"/>
      <c r="B6" s="17"/>
      <c r="C6" s="17"/>
      <c r="D6" s="18" t="s">
        <v>7</v>
      </c>
      <c r="E6" s="117">
        <f t="shared" ref="E6" si="0">E10+E46</f>
        <v>11666.05</v>
      </c>
      <c r="F6" s="117">
        <f t="shared" ref="F6" si="1">F10+F46</f>
        <v>11246.800000000003</v>
      </c>
      <c r="G6" s="117">
        <f t="shared" ref="G6:H6" si="2">G10+G46</f>
        <v>10820.85</v>
      </c>
      <c r="H6" s="117">
        <f t="shared" si="2"/>
        <v>10837.583333333332</v>
      </c>
    </row>
    <row r="7" spans="1:9" x14ac:dyDescent="0.3">
      <c r="A7" s="17"/>
      <c r="B7" s="17"/>
      <c r="C7" s="17"/>
      <c r="D7" s="18" t="s">
        <v>55</v>
      </c>
      <c r="E7" s="118">
        <f t="shared" ref="E7" si="3">(E6+E8)/2</f>
        <v>11480.15</v>
      </c>
      <c r="F7" s="118">
        <f t="shared" ref="F7" si="4">(F6+F8)/2</f>
        <v>11170.400000000001</v>
      </c>
      <c r="G7" s="118">
        <f t="shared" ref="G7:H7" si="5">(G6+G8)/2</f>
        <v>10796.3</v>
      </c>
      <c r="H7" s="118">
        <f t="shared" si="5"/>
        <v>10804.324999999999</v>
      </c>
    </row>
    <row r="8" spans="1:9" x14ac:dyDescent="0.3">
      <c r="A8" s="17"/>
      <c r="B8" s="17"/>
      <c r="C8" s="17"/>
      <c r="D8" s="18" t="s">
        <v>27</v>
      </c>
      <c r="E8" s="119">
        <f t="shared" ref="E8" si="6">E13+E46</f>
        <v>11294.25</v>
      </c>
      <c r="F8" s="119">
        <f t="shared" ref="F8" si="7">F13+F46</f>
        <v>11094.000000000002</v>
      </c>
      <c r="G8" s="119">
        <f t="shared" ref="G8:H8" si="8">G13+G46</f>
        <v>10771.75</v>
      </c>
      <c r="H8" s="119">
        <f t="shared" si="8"/>
        <v>10771.066666666666</v>
      </c>
    </row>
    <row r="9" spans="1:9" x14ac:dyDescent="0.3">
      <c r="A9" s="17"/>
      <c r="B9" s="17"/>
      <c r="C9" s="17"/>
      <c r="D9" s="18" t="s">
        <v>56</v>
      </c>
      <c r="E9" s="118">
        <f t="shared" ref="E9" si="9">(E8+E10)/2</f>
        <v>11189.875</v>
      </c>
      <c r="F9" s="118">
        <f t="shared" ref="F9" si="10">(F8+F10)/2</f>
        <v>10993.925000000003</v>
      </c>
      <c r="G9" s="118">
        <f t="shared" ref="G9:H9" si="11">(G8+G10)/2</f>
        <v>10729.1</v>
      </c>
      <c r="H9" s="118">
        <f t="shared" si="11"/>
        <v>10751.724999999999</v>
      </c>
    </row>
    <row r="10" spans="1:9" ht="14.4" customHeight="1" x14ac:dyDescent="0.3">
      <c r="A10" s="17"/>
      <c r="B10" s="17"/>
      <c r="C10" s="17"/>
      <c r="D10" s="18" t="s">
        <v>28</v>
      </c>
      <c r="E10" s="119">
        <f t="shared" ref="E10" si="12">(2*E13)-E3</f>
        <v>11085.499999999998</v>
      </c>
      <c r="F10" s="119">
        <f t="shared" ref="F10" si="13">(2*F13)-F3</f>
        <v>10893.850000000002</v>
      </c>
      <c r="G10" s="119">
        <f t="shared" ref="G10:H10" si="14">(2*G13)-G3</f>
        <v>10686.45</v>
      </c>
      <c r="H10" s="119">
        <f t="shared" si="14"/>
        <v>10732.383333333333</v>
      </c>
      <c r="I10" s="119">
        <v>10722</v>
      </c>
    </row>
    <row r="11" spans="1:9" x14ac:dyDescent="0.3">
      <c r="A11" s="17"/>
      <c r="B11" s="17"/>
      <c r="C11" s="17"/>
      <c r="D11" s="18" t="s">
        <v>54</v>
      </c>
      <c r="E11" s="118">
        <f t="shared" ref="E11" si="15">(E10+E13)/2</f>
        <v>10899.599999999999</v>
      </c>
      <c r="F11" s="118">
        <f t="shared" ref="F11" si="16">(F10+F13)/2</f>
        <v>10817.45</v>
      </c>
      <c r="G11" s="118">
        <f t="shared" ref="G11:H11" si="17">(G10+G13)/2</f>
        <v>10661.900000000001</v>
      </c>
      <c r="H11" s="118">
        <f t="shared" si="17"/>
        <v>10699.125</v>
      </c>
    </row>
    <row r="12" spans="1:9" x14ac:dyDescent="0.3">
      <c r="A12" s="17"/>
      <c r="B12" s="17"/>
      <c r="C12" s="17"/>
      <c r="D12" s="18"/>
      <c r="E12" s="120"/>
      <c r="F12" s="120"/>
      <c r="G12" s="120"/>
      <c r="H12" s="120"/>
    </row>
    <row r="13" spans="1:9" x14ac:dyDescent="0.3">
      <c r="A13" s="17"/>
      <c r="B13" s="17"/>
      <c r="C13" s="17"/>
      <c r="D13" s="18" t="s">
        <v>29</v>
      </c>
      <c r="E13" s="102">
        <f t="shared" ref="E13" si="18">(E2+E3+E4)/3</f>
        <v>10713.699999999999</v>
      </c>
      <c r="F13" s="102">
        <f t="shared" ref="F13" si="19">(F2+F3+F4)/3</f>
        <v>10741.050000000001</v>
      </c>
      <c r="G13" s="102">
        <f t="shared" ref="G13:H13" si="20">(G2+G3+G4)/3</f>
        <v>10637.35</v>
      </c>
      <c r="H13" s="135">
        <f t="shared" si="20"/>
        <v>10665.866666666667</v>
      </c>
    </row>
    <row r="14" spans="1:9" x14ac:dyDescent="0.3">
      <c r="A14" s="19"/>
      <c r="B14" s="19"/>
      <c r="C14" s="19"/>
      <c r="D14" s="20"/>
      <c r="E14" s="120"/>
      <c r="F14" s="120"/>
      <c r="G14" s="120"/>
      <c r="H14" s="120"/>
    </row>
    <row r="15" spans="1:9" x14ac:dyDescent="0.3">
      <c r="A15" s="19"/>
      <c r="B15" s="19"/>
      <c r="C15" s="19"/>
      <c r="D15" s="20" t="s">
        <v>57</v>
      </c>
      <c r="E15" s="121">
        <f t="shared" ref="E15" si="21">(E13+E16)/2</f>
        <v>10609.324999999997</v>
      </c>
      <c r="F15" s="121">
        <f t="shared" ref="F15" si="22">(F13+F16)/2</f>
        <v>10640.975000000002</v>
      </c>
      <c r="G15" s="121">
        <f t="shared" ref="G15:H15" si="23">(G13+G16)/2</f>
        <v>10594.7</v>
      </c>
      <c r="H15" s="121">
        <f t="shared" si="23"/>
        <v>10646.525000000001</v>
      </c>
    </row>
    <row r="16" spans="1:9" x14ac:dyDescent="0.3">
      <c r="A16" s="17"/>
      <c r="B16" s="17"/>
      <c r="C16" s="17"/>
      <c r="D16" s="18" t="s">
        <v>30</v>
      </c>
      <c r="E16" s="122">
        <f t="shared" ref="E16" si="24">2*E13-E2</f>
        <v>10504.949999999997</v>
      </c>
      <c r="F16" s="122">
        <f t="shared" ref="F16" si="25">2*F13-F2</f>
        <v>10540.900000000001</v>
      </c>
      <c r="G16" s="122">
        <f t="shared" ref="G16:H16" si="26">2*G13-G2</f>
        <v>10552.050000000001</v>
      </c>
      <c r="H16" s="122">
        <f t="shared" si="26"/>
        <v>10627.183333333334</v>
      </c>
    </row>
    <row r="17" spans="1:9" x14ac:dyDescent="0.3">
      <c r="A17" s="17"/>
      <c r="B17" s="17"/>
      <c r="C17" s="17"/>
      <c r="D17" s="18" t="s">
        <v>58</v>
      </c>
      <c r="E17" s="121">
        <f t="shared" ref="E17" si="27">(E16+E18)/2</f>
        <v>10319.049999999997</v>
      </c>
      <c r="F17" s="121">
        <f t="shared" ref="F17" si="28">(F16+F18)/2</f>
        <v>10464.5</v>
      </c>
      <c r="G17" s="121">
        <f t="shared" ref="G17:H17" si="29">(G16+G18)/2</f>
        <v>10527.5</v>
      </c>
      <c r="H17" s="136">
        <f t="shared" si="29"/>
        <v>10593.925000000001</v>
      </c>
      <c r="I17" s="1" t="s">
        <v>71</v>
      </c>
    </row>
    <row r="18" spans="1:9" x14ac:dyDescent="0.3">
      <c r="A18" s="17"/>
      <c r="B18" s="17"/>
      <c r="C18" s="17"/>
      <c r="D18" s="18" t="s">
        <v>31</v>
      </c>
      <c r="E18" s="122">
        <f t="shared" ref="E18" si="30">E13-E46</f>
        <v>10133.149999999998</v>
      </c>
      <c r="F18" s="122">
        <f t="shared" ref="F18" si="31">F13-F46</f>
        <v>10388.1</v>
      </c>
      <c r="G18" s="122">
        <f t="shared" ref="G18:H18" si="32">G13-G46</f>
        <v>10502.95</v>
      </c>
      <c r="H18" s="122">
        <f t="shared" si="32"/>
        <v>10560.666666666668</v>
      </c>
    </row>
    <row r="19" spans="1:9" x14ac:dyDescent="0.3">
      <c r="A19" s="17"/>
      <c r="B19" s="17"/>
      <c r="C19" s="17"/>
      <c r="D19" s="18" t="s">
        <v>59</v>
      </c>
      <c r="E19" s="121">
        <f t="shared" ref="E19" si="33">(E18+E20)/2</f>
        <v>10028.774999999998</v>
      </c>
      <c r="F19" s="121">
        <f t="shared" ref="F19" si="34">(F18+F20)/2</f>
        <v>10288.025000000001</v>
      </c>
      <c r="G19" s="121">
        <f t="shared" ref="G19:H19" si="35">(G18+G20)/2</f>
        <v>10460.300000000001</v>
      </c>
      <c r="H19" s="121">
        <f t="shared" si="35"/>
        <v>10541.325000000001</v>
      </c>
    </row>
    <row r="20" spans="1:9" x14ac:dyDescent="0.3">
      <c r="A20" s="17"/>
      <c r="B20" s="17"/>
      <c r="C20" s="17"/>
      <c r="D20" s="18" t="s">
        <v>8</v>
      </c>
      <c r="E20" s="122">
        <f t="shared" ref="E20" si="36">E16-E46</f>
        <v>9924.399999999996</v>
      </c>
      <c r="F20" s="122">
        <f t="shared" ref="F20" si="37">F16-F46</f>
        <v>10187.950000000001</v>
      </c>
      <c r="G20" s="122">
        <f t="shared" ref="G20:H20" si="38">G16-G46</f>
        <v>10417.650000000001</v>
      </c>
      <c r="H20" s="122">
        <f t="shared" si="38"/>
        <v>10521.983333333335</v>
      </c>
    </row>
    <row r="21" spans="1:9" x14ac:dyDescent="0.3">
      <c r="A21" s="133" t="s">
        <v>24</v>
      </c>
      <c r="B21" s="133"/>
      <c r="C21" s="133"/>
      <c r="D21" s="133"/>
      <c r="E21" s="123"/>
      <c r="F21" s="123"/>
      <c r="G21" s="123"/>
      <c r="H21" s="123"/>
    </row>
    <row r="22" spans="1:9" x14ac:dyDescent="0.3">
      <c r="A22" s="19"/>
      <c r="B22" s="19"/>
      <c r="C22" s="19"/>
      <c r="D22" s="20" t="s">
        <v>12</v>
      </c>
      <c r="E22" s="105">
        <f t="shared" ref="E22" si="39">(E2/E3)*E4</f>
        <v>11487.324189704021</v>
      </c>
      <c r="F22" s="105">
        <f t="shared" ref="F22" si="40">(F2/F3)*F4</f>
        <v>11050.165082992942</v>
      </c>
      <c r="G22" s="105">
        <f t="shared" ref="G22:H22" si="41">(G2/G3)*G4</f>
        <v>10735.713743772578</v>
      </c>
      <c r="H22" s="105">
        <f t="shared" si="41"/>
        <v>10799.836436668285</v>
      </c>
    </row>
    <row r="23" spans="1:9" x14ac:dyDescent="0.3">
      <c r="A23" s="19"/>
      <c r="B23" s="19"/>
      <c r="C23" s="19"/>
      <c r="D23" s="20" t="s">
        <v>13</v>
      </c>
      <c r="E23" s="89">
        <f t="shared" ref="E23" si="42">E24+1.168*(E24-E25)</f>
        <v>11382.525159999999</v>
      </c>
      <c r="F23" s="89">
        <f t="shared" ref="F23" si="43">F24+1.168*(F24-F25)</f>
        <v>11001.190040000003</v>
      </c>
      <c r="G23" s="89">
        <f t="shared" ref="G23:H23" si="44">G24+1.168*(G24-G25)</f>
        <v>10718.239280000002</v>
      </c>
      <c r="H23" s="89">
        <f t="shared" si="44"/>
        <v>10785.350239999998</v>
      </c>
    </row>
    <row r="24" spans="1:9" x14ac:dyDescent="0.3">
      <c r="A24" s="19"/>
      <c r="B24" s="19"/>
      <c r="C24" s="19"/>
      <c r="D24" s="20" t="s">
        <v>14</v>
      </c>
      <c r="E24" s="88">
        <f t="shared" ref="E24" si="45">E4+E47/2</f>
        <v>11196.0525</v>
      </c>
      <c r="F24" s="88">
        <f t="shared" ref="F24" si="46">F4+F47/2</f>
        <v>10887.822500000002</v>
      </c>
      <c r="G24" s="88">
        <f t="shared" ref="G24:H24" si="47">G4+G47/2</f>
        <v>10675.07</v>
      </c>
      <c r="H24" s="88">
        <f t="shared" si="47"/>
        <v>10751.56</v>
      </c>
    </row>
    <row r="25" spans="1:9" x14ac:dyDescent="0.3">
      <c r="A25" s="19"/>
      <c r="B25" s="19"/>
      <c r="C25" s="19"/>
      <c r="D25" s="20" t="s">
        <v>15</v>
      </c>
      <c r="E25" s="90">
        <f t="shared" ref="E25" si="48">E4+E47/4</f>
        <v>11036.401250000001</v>
      </c>
      <c r="F25" s="90">
        <f t="shared" ref="F25" si="49">F4+F47/4</f>
        <v>10790.761250000001</v>
      </c>
      <c r="G25" s="90">
        <f t="shared" ref="G25:H25" si="50">G4+G47/4</f>
        <v>10638.109999999999</v>
      </c>
      <c r="H25" s="90">
        <f t="shared" si="50"/>
        <v>10722.630000000001</v>
      </c>
    </row>
    <row r="26" spans="1:9" x14ac:dyDescent="0.3">
      <c r="A26" s="19"/>
      <c r="B26" s="19"/>
      <c r="C26" s="19"/>
      <c r="D26" s="20" t="s">
        <v>16</v>
      </c>
      <c r="E26" s="123">
        <f t="shared" ref="E26" si="51">E4+E47/6</f>
        <v>10983.184166666666</v>
      </c>
      <c r="F26" s="123">
        <f t="shared" ref="F26" si="52">F4+F47/6</f>
        <v>10758.407500000001</v>
      </c>
      <c r="G26" s="123">
        <f t="shared" ref="G26:H26" si="53">G4+G47/6</f>
        <v>10625.789999999999</v>
      </c>
      <c r="H26" s="123">
        <f t="shared" si="53"/>
        <v>10712.986666666668</v>
      </c>
    </row>
    <row r="27" spans="1:9" x14ac:dyDescent="0.3">
      <c r="A27" s="19"/>
      <c r="B27" s="19"/>
      <c r="C27" s="19"/>
      <c r="D27" s="20" t="s">
        <v>17</v>
      </c>
      <c r="E27" s="123">
        <f t="shared" ref="E27" si="54">E4+E47/12</f>
        <v>10929.967083333333</v>
      </c>
      <c r="F27" s="123">
        <f t="shared" ref="F27" si="55">F4+F47/12</f>
        <v>10726.053750000001</v>
      </c>
      <c r="G27" s="123">
        <f t="shared" ref="G27:H27" si="56">G4+G47/12</f>
        <v>10613.47</v>
      </c>
      <c r="H27" s="123">
        <f t="shared" si="56"/>
        <v>10703.343333333334</v>
      </c>
    </row>
    <row r="28" spans="1:9" x14ac:dyDescent="0.3">
      <c r="A28" s="19"/>
      <c r="B28" s="19"/>
      <c r="C28" s="19"/>
      <c r="D28" s="20" t="s">
        <v>0</v>
      </c>
      <c r="E28" s="102">
        <f t="shared" ref="E28" si="57">E4</f>
        <v>10876.75</v>
      </c>
      <c r="F28" s="102">
        <f t="shared" ref="F28" si="58">F4</f>
        <v>10693.7</v>
      </c>
      <c r="G28" s="102">
        <f t="shared" ref="G28:H28" si="59">G4</f>
        <v>10601.15</v>
      </c>
      <c r="H28" s="102">
        <f t="shared" si="59"/>
        <v>10693.7</v>
      </c>
    </row>
    <row r="29" spans="1:9" x14ac:dyDescent="0.3">
      <c r="A29" s="19"/>
      <c r="B29" s="19"/>
      <c r="C29" s="19"/>
      <c r="D29" s="20" t="s">
        <v>18</v>
      </c>
      <c r="E29" s="123">
        <f t="shared" ref="E29" si="60">E4-E47/12</f>
        <v>10823.532916666667</v>
      </c>
      <c r="F29" s="123">
        <f t="shared" ref="F29" si="61">F4-F47/12</f>
        <v>10661.346250000001</v>
      </c>
      <c r="G29" s="123">
        <f t="shared" ref="G29:H29" si="62">G4-G47/12</f>
        <v>10588.83</v>
      </c>
      <c r="H29" s="123">
        <f t="shared" si="62"/>
        <v>10684.056666666667</v>
      </c>
    </row>
    <row r="30" spans="1:9" x14ac:dyDescent="0.3">
      <c r="A30" s="19"/>
      <c r="B30" s="19"/>
      <c r="C30" s="19"/>
      <c r="D30" s="20" t="s">
        <v>19</v>
      </c>
      <c r="E30" s="123">
        <f t="shared" ref="E30" si="63">E4-E47/6</f>
        <v>10770.315833333334</v>
      </c>
      <c r="F30" s="123">
        <f t="shared" ref="F30" si="64">F4-F47/6</f>
        <v>10628.9925</v>
      </c>
      <c r="G30" s="123">
        <f t="shared" ref="G30:H30" si="65">G4-G47/6</f>
        <v>10576.51</v>
      </c>
      <c r="H30" s="123">
        <f t="shared" si="65"/>
        <v>10674.413333333334</v>
      </c>
    </row>
    <row r="31" spans="1:9" x14ac:dyDescent="0.3">
      <c r="A31" s="19"/>
      <c r="B31" s="19"/>
      <c r="C31" s="19"/>
      <c r="D31" s="20" t="s">
        <v>20</v>
      </c>
      <c r="E31" s="92">
        <f t="shared" ref="E31" si="66">E4-E47/4</f>
        <v>10717.098749999999</v>
      </c>
      <c r="F31" s="92">
        <f t="shared" ref="F31" si="67">F4-F47/4</f>
        <v>10596.63875</v>
      </c>
      <c r="G31" s="92">
        <f t="shared" ref="G31:H31" si="68">G4-G47/4</f>
        <v>10564.19</v>
      </c>
      <c r="H31" s="92">
        <f t="shared" si="68"/>
        <v>10664.77</v>
      </c>
    </row>
    <row r="32" spans="1:9" x14ac:dyDescent="0.3">
      <c r="A32" s="19"/>
      <c r="B32" s="19"/>
      <c r="C32" s="19"/>
      <c r="D32" s="20" t="s">
        <v>21</v>
      </c>
      <c r="E32" s="87">
        <f t="shared" ref="E32" si="69">E4-E47/2</f>
        <v>10557.4475</v>
      </c>
      <c r="F32" s="87">
        <f t="shared" ref="F32" si="70">F4-F47/2</f>
        <v>10499.577499999999</v>
      </c>
      <c r="G32" s="87">
        <f t="shared" ref="G32:H32" si="71">G4-G47/2</f>
        <v>10527.23</v>
      </c>
      <c r="H32" s="87">
        <f t="shared" si="71"/>
        <v>10635.840000000002</v>
      </c>
    </row>
    <row r="33" spans="1:8" x14ac:dyDescent="0.3">
      <c r="A33" s="19"/>
      <c r="B33" s="19"/>
      <c r="C33" s="19"/>
      <c r="D33" s="20" t="s">
        <v>22</v>
      </c>
      <c r="E33" s="93">
        <f t="shared" ref="E33" si="72">E32-1.168*(E31-E32)</f>
        <v>10370.974840000001</v>
      </c>
      <c r="F33" s="93">
        <f t="shared" ref="F33" si="73">F32-1.168*(F31-F32)</f>
        <v>10386.209959999998</v>
      </c>
      <c r="G33" s="93">
        <f t="shared" ref="G33:H33" si="74">G32-1.168*(G31-G32)</f>
        <v>10484.060719999998</v>
      </c>
      <c r="H33" s="93">
        <f t="shared" si="74"/>
        <v>10602.049760000004</v>
      </c>
    </row>
    <row r="34" spans="1:8" x14ac:dyDescent="0.3">
      <c r="A34" s="19"/>
      <c r="B34" s="19"/>
      <c r="C34" s="19"/>
      <c r="D34" s="20" t="s">
        <v>23</v>
      </c>
      <c r="E34" s="94">
        <f t="shared" ref="E34" si="75">E4-(E22-E4)</f>
        <v>10266.175810295979</v>
      </c>
      <c r="F34" s="94">
        <f t="shared" ref="F34" si="76">F4-(F22-F4)</f>
        <v>10337.234917007059</v>
      </c>
      <c r="G34" s="94">
        <f t="shared" ref="G34:H34" si="77">G4-(G22-G4)</f>
        <v>10466.586256227421</v>
      </c>
      <c r="H34" s="94">
        <f t="shared" si="77"/>
        <v>10587.563563331716</v>
      </c>
    </row>
    <row r="35" spans="1:8" x14ac:dyDescent="0.3">
      <c r="A35" s="133" t="s">
        <v>26</v>
      </c>
      <c r="B35" s="133"/>
      <c r="C35" s="133"/>
      <c r="D35" s="133"/>
      <c r="E35" s="123"/>
      <c r="F35" s="123"/>
      <c r="G35" s="123"/>
      <c r="H35" s="123"/>
    </row>
    <row r="36" spans="1:8" x14ac:dyDescent="0.3">
      <c r="A36" s="18"/>
      <c r="B36" s="18"/>
      <c r="C36" s="18"/>
      <c r="D36" s="18" t="s">
        <v>37</v>
      </c>
      <c r="E36" s="105"/>
      <c r="F36" s="105"/>
      <c r="G36" s="105"/>
      <c r="H36" s="105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>
        <v>10723.0769</v>
      </c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>
        <v>10671.546200000001</v>
      </c>
      <c r="H39" s="90"/>
    </row>
    <row r="40" spans="1:8" x14ac:dyDescent="0.3">
      <c r="A40" s="17"/>
      <c r="B40" s="17"/>
      <c r="C40" s="17"/>
      <c r="D40" s="18" t="s">
        <v>0</v>
      </c>
      <c r="E40" s="102">
        <f t="shared" ref="E40" si="78">E4</f>
        <v>10876.75</v>
      </c>
      <c r="F40" s="102">
        <f t="shared" ref="F40" si="79">F4</f>
        <v>10693.7</v>
      </c>
      <c r="G40" s="102">
        <f t="shared" ref="G40:H40" si="80">G4</f>
        <v>10601.15</v>
      </c>
      <c r="H40" s="102">
        <f t="shared" si="80"/>
        <v>10693.7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92">
        <v>10583.495199999999</v>
      </c>
      <c r="H41" s="92"/>
    </row>
    <row r="42" spans="1:8" x14ac:dyDescent="0.3">
      <c r="A42" s="17"/>
      <c r="B42" s="17"/>
      <c r="C42" s="17"/>
      <c r="D42" s="18" t="s">
        <v>34</v>
      </c>
      <c r="E42" s="87"/>
      <c r="F42" s="87"/>
      <c r="G42" s="87">
        <v>10546.3</v>
      </c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>
        <v>10510.970799999999</v>
      </c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>
        <v>10473</v>
      </c>
      <c r="H44" s="94"/>
    </row>
    <row r="45" spans="1:8" x14ac:dyDescent="0.3">
      <c r="A45" s="13"/>
      <c r="B45" s="13"/>
      <c r="C45" s="13"/>
      <c r="D45" s="12"/>
      <c r="E45" s="123"/>
      <c r="F45" s="123"/>
      <c r="G45" s="123"/>
      <c r="H45" s="123"/>
    </row>
    <row r="46" spans="1:8" x14ac:dyDescent="0.3">
      <c r="A46" s="13"/>
      <c r="B46" s="13"/>
      <c r="C46" s="12"/>
      <c r="D46" s="12" t="s">
        <v>10</v>
      </c>
      <c r="E46" s="124">
        <f t="shared" ref="E46" si="81">ABS(E2-E3)</f>
        <v>580.55000000000109</v>
      </c>
      <c r="F46" s="124">
        <f t="shared" ref="F46" si="82">ABS(F2-F3)</f>
        <v>352.95000000000073</v>
      </c>
      <c r="G46" s="124">
        <f t="shared" ref="G46:H46" si="83">ABS(G2-G3)</f>
        <v>134.39999999999964</v>
      </c>
      <c r="H46" s="124">
        <f t="shared" si="83"/>
        <v>105.19999999999891</v>
      </c>
    </row>
    <row r="47" spans="1:8" x14ac:dyDescent="0.3">
      <c r="A47" s="13"/>
      <c r="B47" s="13"/>
      <c r="C47" s="12"/>
      <c r="D47" s="12" t="s">
        <v>9</v>
      </c>
      <c r="E47" s="123">
        <f t="shared" ref="E47" si="84">E46*1.1</f>
        <v>638.60500000000127</v>
      </c>
      <c r="F47" s="123">
        <f t="shared" ref="F47" si="85">F46*1.1</f>
        <v>388.24500000000086</v>
      </c>
      <c r="G47" s="123">
        <f t="shared" ref="G47:H47" si="86">G46*1.1</f>
        <v>147.83999999999961</v>
      </c>
      <c r="H47" s="123">
        <f t="shared" si="86"/>
        <v>115.71999999999881</v>
      </c>
    </row>
    <row r="48" spans="1:8" x14ac:dyDescent="0.3">
      <c r="A48" s="13"/>
      <c r="B48" s="13"/>
      <c r="C48" s="12"/>
      <c r="D48" s="12" t="s">
        <v>11</v>
      </c>
      <c r="E48" s="124">
        <f t="shared" ref="E48" si="87">(E2+E3)</f>
        <v>21264.35</v>
      </c>
      <c r="F48" s="124">
        <f t="shared" ref="F48" si="88">(F2+F3)</f>
        <v>21529.45</v>
      </c>
      <c r="G48" s="124">
        <f t="shared" ref="G48:H48" si="89">(G2+G3)</f>
        <v>21310.9</v>
      </c>
      <c r="H48" s="124">
        <f t="shared" si="89"/>
        <v>21303.9</v>
      </c>
    </row>
    <row r="49" spans="1:8" x14ac:dyDescent="0.3">
      <c r="A49" s="13"/>
      <c r="B49" s="13"/>
      <c r="C49" s="13"/>
      <c r="D49" s="12" t="s">
        <v>6</v>
      </c>
      <c r="E49" s="124">
        <f t="shared" ref="E49" si="90">(E2+E3)/2</f>
        <v>10632.174999999999</v>
      </c>
      <c r="F49" s="124">
        <f t="shared" ref="F49" si="91">(F2+F3)/2</f>
        <v>10764.725</v>
      </c>
      <c r="G49" s="124">
        <f t="shared" ref="G49:H49" si="92">(G2+G3)/2</f>
        <v>10655.45</v>
      </c>
      <c r="H49" s="124">
        <f t="shared" si="92"/>
        <v>10651.95</v>
      </c>
    </row>
    <row r="50" spans="1:8" x14ac:dyDescent="0.3">
      <c r="E50" s="125"/>
      <c r="F50" s="125"/>
    </row>
    <row r="51" spans="1:8" x14ac:dyDescent="0.3">
      <c r="E51" s="125"/>
      <c r="F51" s="125"/>
    </row>
    <row r="52" spans="1:8" x14ac:dyDescent="0.3">
      <c r="A52" s="17"/>
      <c r="B52" s="17"/>
      <c r="C52" s="17"/>
      <c r="D52" s="18" t="s">
        <v>4</v>
      </c>
      <c r="E52" s="126">
        <f t="shared" ref="E52" si="93">E13+E55/2</f>
        <v>10795.224999999999</v>
      </c>
      <c r="F52" s="126">
        <f t="shared" ref="F52" si="94">F13+F55/2</f>
        <v>10764.725</v>
      </c>
      <c r="G52" s="126">
        <f t="shared" ref="G52:H52" si="95">G13+G55/2</f>
        <v>10655.45</v>
      </c>
      <c r="H52" s="126">
        <f t="shared" si="95"/>
        <v>10679.783333333333</v>
      </c>
    </row>
    <row r="53" spans="1:8" x14ac:dyDescent="0.3">
      <c r="A53" s="17"/>
      <c r="B53" s="17"/>
      <c r="C53" s="17"/>
      <c r="D53" s="18" t="s">
        <v>29</v>
      </c>
      <c r="E53" s="127">
        <f t="shared" ref="E53" si="96">E13</f>
        <v>10713.699999999999</v>
      </c>
      <c r="F53" s="127">
        <f t="shared" ref="F53" si="97">F13</f>
        <v>10741.050000000001</v>
      </c>
      <c r="G53" s="127">
        <f t="shared" ref="G53:H53" si="98">G13</f>
        <v>10637.35</v>
      </c>
      <c r="H53" s="127">
        <f t="shared" si="98"/>
        <v>10665.866666666667</v>
      </c>
    </row>
    <row r="54" spans="1:8" x14ac:dyDescent="0.3">
      <c r="A54" s="17"/>
      <c r="B54" s="17"/>
      <c r="C54" s="17"/>
      <c r="D54" s="18" t="s">
        <v>3</v>
      </c>
      <c r="E54" s="128">
        <f t="shared" ref="E54" si="99">E13-E55/2</f>
        <v>10632.174999999999</v>
      </c>
      <c r="F54" s="128">
        <f t="shared" ref="F54" si="100">F13-F55/2</f>
        <v>10717.375000000002</v>
      </c>
      <c r="G54" s="128">
        <f t="shared" ref="G54:H54" si="101">G13-G55/2</f>
        <v>10619.25</v>
      </c>
      <c r="H54" s="128">
        <f t="shared" si="101"/>
        <v>10651.95</v>
      </c>
    </row>
    <row r="55" spans="1:8" x14ac:dyDescent="0.3">
      <c r="A55" s="17"/>
      <c r="B55" s="17"/>
      <c r="C55" s="17"/>
      <c r="D55" s="18" t="s">
        <v>5</v>
      </c>
      <c r="E55" s="129">
        <f t="shared" ref="E55" si="102">ABS((E13-E49)*2)</f>
        <v>163.04999999999927</v>
      </c>
      <c r="F55" s="129">
        <f t="shared" ref="F55" si="103">ABS((F13-F49)*2)</f>
        <v>47.349999999998545</v>
      </c>
      <c r="G55" s="129">
        <f t="shared" ref="G55:H55" si="104">ABS((G13-G49)*2)</f>
        <v>36.200000000000728</v>
      </c>
      <c r="H55" s="129">
        <f t="shared" si="104"/>
        <v>27.833333333332121</v>
      </c>
    </row>
    <row r="56" spans="1:8" ht="225" customHeight="1" x14ac:dyDescent="0.3">
      <c r="A56" s="1" t="s">
        <v>63</v>
      </c>
      <c r="E56" s="125"/>
      <c r="F56" s="125"/>
      <c r="G56" s="130"/>
      <c r="H56" s="130"/>
    </row>
    <row r="57" spans="1:8" x14ac:dyDescent="0.3">
      <c r="E57" s="125"/>
      <c r="F57" s="125"/>
    </row>
    <row r="58" spans="1:8" x14ac:dyDescent="0.3">
      <c r="E58" s="125"/>
      <c r="F58" s="125"/>
    </row>
    <row r="59" spans="1:8" x14ac:dyDescent="0.3">
      <c r="E59" s="125"/>
      <c r="F59" s="125"/>
    </row>
    <row r="60" spans="1:8" x14ac:dyDescent="0.3">
      <c r="E60" s="125"/>
      <c r="F60" s="125"/>
    </row>
    <row r="61" spans="1:8" x14ac:dyDescent="0.3">
      <c r="E61" s="125"/>
      <c r="F61" s="125"/>
    </row>
    <row r="62" spans="1:8" x14ac:dyDescent="0.3">
      <c r="E62" s="125"/>
      <c r="F62" s="125"/>
    </row>
    <row r="63" spans="1:8" x14ac:dyDescent="0.3">
      <c r="E63" s="125"/>
      <c r="F63" s="125"/>
    </row>
    <row r="64" spans="1:8" x14ac:dyDescent="0.3">
      <c r="E64" s="125"/>
      <c r="F64" s="125"/>
    </row>
    <row r="65" spans="5:6" x14ac:dyDescent="0.3">
      <c r="E65" s="125"/>
      <c r="F65" s="125"/>
    </row>
    <row r="66" spans="5:6" x14ac:dyDescent="0.3">
      <c r="E66" s="125"/>
      <c r="F66" s="125"/>
    </row>
    <row r="67" spans="5:6" x14ac:dyDescent="0.3">
      <c r="E67" s="125"/>
      <c r="F67" s="125"/>
    </row>
    <row r="68" spans="5:6" x14ac:dyDescent="0.3">
      <c r="E68" s="125"/>
      <c r="F68" s="125"/>
    </row>
    <row r="69" spans="5:6" x14ac:dyDescent="0.3">
      <c r="E69" s="125"/>
      <c r="F69" s="125"/>
    </row>
    <row r="70" spans="5:6" x14ac:dyDescent="0.3">
      <c r="E70" s="125"/>
      <c r="F70" s="125"/>
    </row>
    <row r="71" spans="5:6" x14ac:dyDescent="0.3">
      <c r="E71" s="125"/>
      <c r="F71" s="125"/>
    </row>
    <row r="72" spans="5:6" x14ac:dyDescent="0.3">
      <c r="E72" s="125"/>
      <c r="F72" s="125"/>
    </row>
    <row r="73" spans="5:6" x14ac:dyDescent="0.3">
      <c r="E73" s="125"/>
      <c r="F73" s="125"/>
    </row>
    <row r="74" spans="5:6" x14ac:dyDescent="0.3">
      <c r="E74" s="125"/>
      <c r="F74" s="125"/>
    </row>
    <row r="75" spans="5:6" x14ac:dyDescent="0.3">
      <c r="E75" s="125"/>
      <c r="F75" s="125"/>
    </row>
    <row r="76" spans="5:6" x14ac:dyDescent="0.3">
      <c r="E76" s="125"/>
      <c r="F76" s="125"/>
    </row>
    <row r="77" spans="5:6" x14ac:dyDescent="0.3">
      <c r="E77" s="125"/>
      <c r="F77" s="125"/>
    </row>
    <row r="78" spans="5:6" x14ac:dyDescent="0.3">
      <c r="E78" s="125"/>
      <c r="F78" s="125"/>
    </row>
  </sheetData>
  <mergeCells count="3">
    <mergeCell ref="A21:D21"/>
    <mergeCell ref="A5:D5"/>
    <mergeCell ref="A35:D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zoomScale="115" zoomScaleNormal="115" workbookViewId="0">
      <selection activeCell="F11" sqref="F11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6" width="9.6640625" style="1" customWidth="1"/>
    <col min="7" max="8" width="12.6640625" style="1" customWidth="1"/>
    <col min="9" max="9" width="8.88671875" style="1"/>
    <col min="10" max="14" width="9.6640625" style="1" bestFit="1" customWidth="1"/>
    <col min="15" max="16384" width="8.88671875" style="1"/>
  </cols>
  <sheetData>
    <row r="1" spans="1:14" ht="15" thickBot="1" x14ac:dyDescent="0.35">
      <c r="A1" s="1" t="s">
        <v>65</v>
      </c>
      <c r="E1" s="111" t="s">
        <v>61</v>
      </c>
      <c r="F1" s="112" t="s">
        <v>60</v>
      </c>
      <c r="G1" s="113">
        <v>43430</v>
      </c>
      <c r="H1" s="113">
        <v>43431</v>
      </c>
      <c r="J1" s="114"/>
      <c r="K1" s="114"/>
      <c r="L1" s="114"/>
      <c r="M1" s="114"/>
      <c r="N1" s="114"/>
    </row>
    <row r="2" spans="1:14" x14ac:dyDescent="0.3">
      <c r="A2" s="29"/>
      <c r="B2" s="29"/>
      <c r="C2" s="29"/>
      <c r="D2" s="30" t="s">
        <v>2</v>
      </c>
      <c r="E2" s="4">
        <v>25915.35</v>
      </c>
      <c r="F2" s="4">
        <v>26379.1</v>
      </c>
      <c r="G2" s="4">
        <v>26396.6</v>
      </c>
      <c r="H2" s="4">
        <v>26491.25</v>
      </c>
    </row>
    <row r="3" spans="1:14" x14ac:dyDescent="0.3">
      <c r="A3" s="29"/>
      <c r="B3" s="30"/>
      <c r="C3" s="31"/>
      <c r="D3" s="30" t="s">
        <v>1</v>
      </c>
      <c r="E3" s="2">
        <v>24240.05</v>
      </c>
      <c r="F3" s="4">
        <v>25947.85</v>
      </c>
      <c r="G3" s="3">
        <v>26025.05</v>
      </c>
      <c r="H3" s="3">
        <v>26268.65</v>
      </c>
    </row>
    <row r="4" spans="1:14" x14ac:dyDescent="0.3">
      <c r="A4" s="29"/>
      <c r="B4" s="30"/>
      <c r="C4" s="31"/>
      <c r="D4" s="30" t="s">
        <v>0</v>
      </c>
      <c r="E4" s="3">
        <v>25153.25</v>
      </c>
      <c r="F4" s="3">
        <v>25999.45</v>
      </c>
      <c r="G4" s="3">
        <v>26365.599999999999</v>
      </c>
      <c r="H4" s="3">
        <v>26443.1</v>
      </c>
    </row>
    <row r="5" spans="1:14" x14ac:dyDescent="0.3">
      <c r="A5" s="133" t="s">
        <v>25</v>
      </c>
      <c r="B5" s="133"/>
      <c r="C5" s="133"/>
      <c r="D5" s="133"/>
    </row>
    <row r="6" spans="1:14" x14ac:dyDescent="0.3">
      <c r="A6" s="17"/>
      <c r="B6" s="17"/>
      <c r="C6" s="17"/>
      <c r="D6" s="18" t="s">
        <v>7</v>
      </c>
      <c r="E6" s="97">
        <f>E10+E46</f>
        <v>27641.016666666663</v>
      </c>
      <c r="F6" s="97">
        <f>F10+F46</f>
        <v>26701</v>
      </c>
      <c r="G6" s="97">
        <f>G10+G46</f>
        <v>26871.333333333336</v>
      </c>
      <c r="H6" s="97">
        <f>H10+H46</f>
        <v>26755.949999999997</v>
      </c>
    </row>
    <row r="7" spans="1:14" x14ac:dyDescent="0.3">
      <c r="A7" s="17"/>
      <c r="B7" s="17"/>
      <c r="C7" s="17"/>
      <c r="D7" s="18" t="s">
        <v>55</v>
      </c>
      <c r="E7" s="98">
        <f>(E6+E8)/2</f>
        <v>27209.599999999999</v>
      </c>
      <c r="F7" s="98">
        <f>(F6+F8)/2</f>
        <v>26620.525000000001</v>
      </c>
      <c r="G7" s="98">
        <f>(G6+G8)/2</f>
        <v>26752.65</v>
      </c>
      <c r="H7" s="98">
        <f>(H6+H8)/2</f>
        <v>26689.774999999998</v>
      </c>
    </row>
    <row r="8" spans="1:14" x14ac:dyDescent="0.3">
      <c r="A8" s="17"/>
      <c r="B8" s="17"/>
      <c r="C8" s="17"/>
      <c r="D8" s="18" t="s">
        <v>27</v>
      </c>
      <c r="E8" s="99">
        <f>E13+E46</f>
        <v>26778.183333333331</v>
      </c>
      <c r="F8" s="99">
        <f>F13+F46</f>
        <v>26540.05</v>
      </c>
      <c r="G8" s="99">
        <f>G13+G46</f>
        <v>26633.966666666667</v>
      </c>
      <c r="H8" s="99">
        <f>H13+H46</f>
        <v>26623.599999999999</v>
      </c>
    </row>
    <row r="9" spans="1:14" x14ac:dyDescent="0.3">
      <c r="A9" s="17"/>
      <c r="B9" s="17"/>
      <c r="C9" s="17"/>
      <c r="D9" s="18" t="s">
        <v>56</v>
      </c>
      <c r="E9" s="98">
        <f>(E8+E10)/2</f>
        <v>26371.949999999997</v>
      </c>
      <c r="F9" s="98">
        <f>(F8+F10)/2</f>
        <v>26404.9</v>
      </c>
      <c r="G9" s="98">
        <f>(G8+G10)/2</f>
        <v>26566.875</v>
      </c>
      <c r="H9" s="98">
        <f>(H8+H10)/2</f>
        <v>26578.474999999999</v>
      </c>
    </row>
    <row r="10" spans="1:14" x14ac:dyDescent="0.3">
      <c r="A10" s="17"/>
      <c r="B10" s="17"/>
      <c r="C10" s="17"/>
      <c r="D10" s="18" t="s">
        <v>28</v>
      </c>
      <c r="E10" s="99">
        <f>(2*E13)-E3</f>
        <v>25965.716666666664</v>
      </c>
      <c r="F10" s="99">
        <f>(2*F13)-F3</f>
        <v>26269.75</v>
      </c>
      <c r="G10" s="99">
        <f>(2*G13)-G3</f>
        <v>26499.783333333336</v>
      </c>
      <c r="H10" s="99">
        <f>(2*H13)-H3</f>
        <v>26533.35</v>
      </c>
    </row>
    <row r="11" spans="1:14" x14ac:dyDescent="0.3">
      <c r="A11" s="17"/>
      <c r="B11" s="17"/>
      <c r="C11" s="17"/>
      <c r="D11" s="18" t="s">
        <v>54</v>
      </c>
      <c r="E11" s="98">
        <f>(E10+E13)/2</f>
        <v>25534.299999999996</v>
      </c>
      <c r="F11" s="98">
        <f>(F10+F13)/2</f>
        <v>26189.275000000001</v>
      </c>
      <c r="G11" s="98">
        <f>(G10+G13)/2</f>
        <v>26381.100000000002</v>
      </c>
      <c r="H11" s="98">
        <f>(H10+H13)/2</f>
        <v>26467.174999999999</v>
      </c>
    </row>
    <row r="12" spans="1:14" x14ac:dyDescent="0.3">
      <c r="A12" s="17"/>
      <c r="B12" s="17"/>
      <c r="C12" s="17"/>
      <c r="D12" s="18"/>
      <c r="E12" s="96"/>
      <c r="F12" s="96"/>
      <c r="G12" s="96"/>
      <c r="H12" s="96"/>
    </row>
    <row r="13" spans="1:14" x14ac:dyDescent="0.3">
      <c r="A13" s="17"/>
      <c r="B13" s="17"/>
      <c r="C13" s="17"/>
      <c r="D13" s="18" t="s">
        <v>29</v>
      </c>
      <c r="E13" s="103">
        <f>(E2+E3+E4)/3</f>
        <v>25102.883333333331</v>
      </c>
      <c r="F13" s="103">
        <f>(F2+F3+F4)/3</f>
        <v>26108.799999999999</v>
      </c>
      <c r="G13" s="103">
        <f>(G2+G3+G4)/3</f>
        <v>26262.416666666668</v>
      </c>
      <c r="H13" s="103">
        <f>(H2+H3+H4)/3</f>
        <v>26401</v>
      </c>
    </row>
    <row r="14" spans="1:14" x14ac:dyDescent="0.3">
      <c r="A14" s="19"/>
      <c r="B14" s="19"/>
      <c r="C14" s="19"/>
      <c r="D14" s="20"/>
      <c r="E14" s="96"/>
      <c r="F14" s="96"/>
      <c r="G14" s="96"/>
      <c r="H14" s="96"/>
    </row>
    <row r="15" spans="1:14" x14ac:dyDescent="0.3">
      <c r="A15" s="19"/>
      <c r="B15" s="19"/>
      <c r="C15" s="19"/>
      <c r="D15" s="20" t="s">
        <v>57</v>
      </c>
      <c r="E15" s="100">
        <f>(E13+E16)/2</f>
        <v>24696.649999999998</v>
      </c>
      <c r="F15" s="100">
        <f>(F13+F16)/2</f>
        <v>25973.65</v>
      </c>
      <c r="G15" s="100">
        <f>(G13+G16)/2</f>
        <v>26195.325000000004</v>
      </c>
      <c r="H15" s="100">
        <f>(H13+H16)/2</f>
        <v>26355.875</v>
      </c>
    </row>
    <row r="16" spans="1:14" x14ac:dyDescent="0.3">
      <c r="A16" s="17"/>
      <c r="B16" s="17"/>
      <c r="C16" s="17"/>
      <c r="D16" s="18" t="s">
        <v>30</v>
      </c>
      <c r="E16" s="101">
        <f>2*E13-E2</f>
        <v>24290.416666666664</v>
      </c>
      <c r="F16" s="101">
        <f>2*F13-F2</f>
        <v>25838.5</v>
      </c>
      <c r="G16" s="101">
        <f>2*G13-G2</f>
        <v>26128.233333333337</v>
      </c>
      <c r="H16" s="101">
        <f>2*H13-H2</f>
        <v>26310.75</v>
      </c>
    </row>
    <row r="17" spans="1:8" x14ac:dyDescent="0.3">
      <c r="A17" s="17"/>
      <c r="B17" s="17"/>
      <c r="C17" s="17"/>
      <c r="D17" s="18" t="s">
        <v>58</v>
      </c>
      <c r="E17" s="100">
        <f>(E16+E18)/2</f>
        <v>23859</v>
      </c>
      <c r="F17" s="100">
        <f>(F16+F18)/2</f>
        <v>25758.025000000001</v>
      </c>
      <c r="G17" s="100">
        <f>(G16+G18)/2</f>
        <v>26009.550000000003</v>
      </c>
      <c r="H17" s="100">
        <f>(H16+H18)/2</f>
        <v>26244.575000000001</v>
      </c>
    </row>
    <row r="18" spans="1:8" x14ac:dyDescent="0.3">
      <c r="A18" s="17"/>
      <c r="B18" s="17"/>
      <c r="C18" s="17"/>
      <c r="D18" s="18" t="s">
        <v>31</v>
      </c>
      <c r="E18" s="101">
        <f>E13-E46</f>
        <v>23427.583333333332</v>
      </c>
      <c r="F18" s="101">
        <f>F13-F46</f>
        <v>25677.55</v>
      </c>
      <c r="G18" s="101">
        <f>G13-G46</f>
        <v>25890.866666666669</v>
      </c>
      <c r="H18" s="101">
        <f>H13-H46</f>
        <v>26178.400000000001</v>
      </c>
    </row>
    <row r="19" spans="1:8" x14ac:dyDescent="0.3">
      <c r="A19" s="17"/>
      <c r="B19" s="17"/>
      <c r="C19" s="17"/>
      <c r="D19" s="18" t="s">
        <v>59</v>
      </c>
      <c r="E19" s="100">
        <f>(E18+E20)/2</f>
        <v>23021.35</v>
      </c>
      <c r="F19" s="100">
        <f>(F18+F20)/2</f>
        <v>25542.400000000001</v>
      </c>
      <c r="G19" s="100">
        <f>(G18+G20)/2</f>
        <v>25823.775000000001</v>
      </c>
      <c r="H19" s="100">
        <f>(H18+H20)/2</f>
        <v>26133.275000000001</v>
      </c>
    </row>
    <row r="20" spans="1:8" x14ac:dyDescent="0.3">
      <c r="A20" s="17"/>
      <c r="B20" s="17"/>
      <c r="C20" s="17"/>
      <c r="D20" s="18" t="s">
        <v>8</v>
      </c>
      <c r="E20" s="101">
        <f>E16-E46</f>
        <v>22615.116666666665</v>
      </c>
      <c r="F20" s="101">
        <f>F16-F46</f>
        <v>25407.25</v>
      </c>
      <c r="G20" s="101">
        <f>G16-G46</f>
        <v>25756.683333333338</v>
      </c>
      <c r="H20" s="101">
        <f>H16-H46</f>
        <v>26088.15</v>
      </c>
    </row>
    <row r="21" spans="1:8" x14ac:dyDescent="0.3">
      <c r="A21" s="133" t="s">
        <v>24</v>
      </c>
      <c r="B21" s="133"/>
      <c r="C21" s="133"/>
      <c r="D21" s="133"/>
      <c r="E21" s="14"/>
      <c r="F21" s="14"/>
      <c r="G21" s="14"/>
      <c r="H21" s="14"/>
    </row>
    <row r="22" spans="1:8" x14ac:dyDescent="0.3">
      <c r="A22" s="19"/>
      <c r="B22" s="19"/>
      <c r="C22" s="19"/>
      <c r="D22" s="20" t="s">
        <v>12</v>
      </c>
      <c r="E22" s="28">
        <f>(E2/E3)*E4</f>
        <v>26891.663894567049</v>
      </c>
      <c r="F22" s="28">
        <f>(F2/F3)*F4</f>
        <v>26431.557585503233</v>
      </c>
      <c r="G22" s="28">
        <f>(G2/G3)*G4</f>
        <v>26742.01190622112</v>
      </c>
      <c r="H22" s="28">
        <f>(H2/H3)*H4</f>
        <v>26667.178285713198</v>
      </c>
    </row>
    <row r="23" spans="1:8" x14ac:dyDescent="0.3">
      <c r="A23" s="19"/>
      <c r="B23" s="19"/>
      <c r="C23" s="19"/>
      <c r="D23" s="20" t="s">
        <v>13</v>
      </c>
      <c r="E23" s="25">
        <f>E24+1.168*(E24-E25)</f>
        <v>26612.771360000002</v>
      </c>
      <c r="F23" s="25">
        <f>F24+1.168*(F24-F25)</f>
        <v>26375.155000000002</v>
      </c>
      <c r="G23" s="25">
        <f>G24+1.168*(G24-G25)</f>
        <v>26689.29436</v>
      </c>
      <c r="H23" s="25">
        <f>H24+1.168*(H24-H25)</f>
        <v>26637.029119999999</v>
      </c>
    </row>
    <row r="24" spans="1:8" x14ac:dyDescent="0.3">
      <c r="A24" s="19"/>
      <c r="B24" s="19"/>
      <c r="C24" s="19"/>
      <c r="D24" s="20" t="s">
        <v>14</v>
      </c>
      <c r="E24" s="23">
        <f>E4+E47/2</f>
        <v>26074.665000000001</v>
      </c>
      <c r="F24" s="23">
        <f>F4+F47/2</f>
        <v>26236.637500000001</v>
      </c>
      <c r="G24" s="23">
        <f>G4+G47/2</f>
        <v>26569.952499999999</v>
      </c>
      <c r="H24" s="23">
        <f>H4+H47/2</f>
        <v>26565.53</v>
      </c>
    </row>
    <row r="25" spans="1:8" x14ac:dyDescent="0.3">
      <c r="A25" s="19"/>
      <c r="B25" s="19"/>
      <c r="C25" s="19"/>
      <c r="D25" s="20" t="s">
        <v>15</v>
      </c>
      <c r="E25" s="22">
        <f>E4+E47/4</f>
        <v>25613.9575</v>
      </c>
      <c r="F25" s="22">
        <f>F4+F47/4</f>
        <v>26118.043750000001</v>
      </c>
      <c r="G25" s="22">
        <f>G4+G47/4</f>
        <v>26467.776249999999</v>
      </c>
      <c r="H25" s="22">
        <f>H4+H47/4</f>
        <v>26504.314999999999</v>
      </c>
    </row>
    <row r="26" spans="1:8" x14ac:dyDescent="0.3">
      <c r="A26" s="19"/>
      <c r="B26" s="19"/>
      <c r="C26" s="19"/>
      <c r="D26" s="20" t="s">
        <v>16</v>
      </c>
      <c r="E26" s="14">
        <f>E4+E47/6</f>
        <v>25460.388333333332</v>
      </c>
      <c r="F26" s="14">
        <f>F4+F47/6</f>
        <v>26078.512500000001</v>
      </c>
      <c r="G26" s="14">
        <f>G4+G47/6</f>
        <v>26433.717499999999</v>
      </c>
      <c r="H26" s="14">
        <f>H4+H47/6</f>
        <v>26483.91</v>
      </c>
    </row>
    <row r="27" spans="1:8" x14ac:dyDescent="0.3">
      <c r="A27" s="19"/>
      <c r="B27" s="19"/>
      <c r="C27" s="19"/>
      <c r="D27" s="20" t="s">
        <v>17</v>
      </c>
      <c r="E27" s="14">
        <f>E4+E47/12</f>
        <v>25306.819166666668</v>
      </c>
      <c r="F27" s="14">
        <f>F4+F47/12</f>
        <v>26038.981250000001</v>
      </c>
      <c r="G27" s="14">
        <f>G4+G47/12</f>
        <v>26399.658749999999</v>
      </c>
      <c r="H27" s="14">
        <f>H4+H47/12</f>
        <v>26463.504999999997</v>
      </c>
    </row>
    <row r="28" spans="1:8" x14ac:dyDescent="0.3">
      <c r="A28" s="19"/>
      <c r="B28" s="19"/>
      <c r="C28" s="19"/>
      <c r="D28" s="20" t="s">
        <v>0</v>
      </c>
      <c r="E28" s="103">
        <f>E4</f>
        <v>25153.25</v>
      </c>
      <c r="F28" s="103">
        <f>F4</f>
        <v>25999.45</v>
      </c>
      <c r="G28" s="103">
        <f>G4</f>
        <v>26365.599999999999</v>
      </c>
      <c r="H28" s="103">
        <f>H4</f>
        <v>26443.1</v>
      </c>
    </row>
    <row r="29" spans="1:8" x14ac:dyDescent="0.3">
      <c r="A29" s="19"/>
      <c r="B29" s="19"/>
      <c r="C29" s="19"/>
      <c r="D29" s="20" t="s">
        <v>18</v>
      </c>
      <c r="E29" s="14">
        <f>E4-E47/12</f>
        <v>24999.680833333332</v>
      </c>
      <c r="F29" s="14">
        <f>F4-F47/12</f>
        <v>25959.918750000001</v>
      </c>
      <c r="G29" s="14">
        <f>G4-G47/12</f>
        <v>26331.541249999998</v>
      </c>
      <c r="H29" s="14">
        <f>H4-H47/12</f>
        <v>26422.695</v>
      </c>
    </row>
    <row r="30" spans="1:8" x14ac:dyDescent="0.3">
      <c r="A30" s="19"/>
      <c r="B30" s="19"/>
      <c r="C30" s="19"/>
      <c r="D30" s="20" t="s">
        <v>19</v>
      </c>
      <c r="E30" s="14">
        <f>E4-E47/6</f>
        <v>24846.111666666668</v>
      </c>
      <c r="F30" s="14">
        <f>F4-F47/6</f>
        <v>25920.387500000001</v>
      </c>
      <c r="G30" s="14">
        <f>G4-G47/6</f>
        <v>26297.482499999998</v>
      </c>
      <c r="H30" s="14">
        <f>H4-H47/6</f>
        <v>26402.289999999997</v>
      </c>
    </row>
    <row r="31" spans="1:8" x14ac:dyDescent="0.3">
      <c r="A31" s="19"/>
      <c r="B31" s="19"/>
      <c r="C31" s="19"/>
      <c r="D31" s="20" t="s">
        <v>20</v>
      </c>
      <c r="E31" s="24">
        <f>E4-E47/4</f>
        <v>24692.5425</v>
      </c>
      <c r="F31" s="24">
        <f>F4-F47/4</f>
        <v>25880.856250000001</v>
      </c>
      <c r="G31" s="24">
        <f>G4-G47/4</f>
        <v>26263.423749999998</v>
      </c>
      <c r="H31" s="24">
        <f>H4-H47/4</f>
        <v>26381.884999999998</v>
      </c>
    </row>
    <row r="32" spans="1:8" x14ac:dyDescent="0.3">
      <c r="A32" s="19"/>
      <c r="B32" s="19"/>
      <c r="C32" s="19"/>
      <c r="D32" s="20" t="s">
        <v>21</v>
      </c>
      <c r="E32" s="32">
        <f>E4-E47/2</f>
        <v>24231.834999999999</v>
      </c>
      <c r="F32" s="32">
        <f>F4-F47/2</f>
        <v>25762.262500000001</v>
      </c>
      <c r="G32" s="87">
        <f>G4-G47/2</f>
        <v>26161.247499999998</v>
      </c>
      <c r="H32" s="87">
        <f>H4-H47/2</f>
        <v>26320.67</v>
      </c>
    </row>
    <row r="33" spans="1:8" x14ac:dyDescent="0.3">
      <c r="A33" s="19"/>
      <c r="B33" s="19"/>
      <c r="C33" s="19"/>
      <c r="D33" s="20" t="s">
        <v>22</v>
      </c>
      <c r="E33" s="26">
        <f>E32-1.168*(E31-E32)</f>
        <v>23693.728639999998</v>
      </c>
      <c r="F33" s="26">
        <f>F32-1.168*(F31-F32)</f>
        <v>25623.744999999999</v>
      </c>
      <c r="G33" s="26">
        <f>G32-1.168*(G31-G32)</f>
        <v>26041.905639999997</v>
      </c>
      <c r="H33" s="26">
        <f>H32-1.168*(H31-H32)</f>
        <v>26249.170879999998</v>
      </c>
    </row>
    <row r="34" spans="1:8" x14ac:dyDescent="0.3">
      <c r="A34" s="19"/>
      <c r="B34" s="19"/>
      <c r="C34" s="19"/>
      <c r="D34" s="20" t="s">
        <v>23</v>
      </c>
      <c r="E34" s="27">
        <f>E4-(E22-E4)</f>
        <v>23414.836105432951</v>
      </c>
      <c r="F34" s="27">
        <f>F4-(F22-F4)</f>
        <v>25567.342414496768</v>
      </c>
      <c r="G34" s="27">
        <f>G4-(G22-G4)</f>
        <v>25989.188093778877</v>
      </c>
      <c r="H34" s="27">
        <f>H4-(H22-H4)</f>
        <v>26219.021714286799</v>
      </c>
    </row>
    <row r="35" spans="1:8" x14ac:dyDescent="0.3">
      <c r="A35" s="133" t="s">
        <v>26</v>
      </c>
      <c r="B35" s="133"/>
      <c r="C35" s="133"/>
      <c r="D35" s="133"/>
      <c r="E35" s="14"/>
      <c r="F35" s="14"/>
      <c r="G35" s="14"/>
      <c r="H35" s="14"/>
    </row>
    <row r="36" spans="1:8" x14ac:dyDescent="0.3">
      <c r="A36" s="18"/>
      <c r="B36" s="18"/>
      <c r="C36" s="18"/>
      <c r="D36" s="18" t="s">
        <v>37</v>
      </c>
      <c r="E36" s="28"/>
      <c r="F36" s="105"/>
      <c r="G36" s="28"/>
      <c r="H36" s="28"/>
    </row>
    <row r="37" spans="1:8" x14ac:dyDescent="0.3">
      <c r="A37" s="17"/>
      <c r="B37" s="18"/>
      <c r="C37" s="17"/>
      <c r="D37" s="18" t="s">
        <v>35</v>
      </c>
      <c r="E37" s="89"/>
      <c r="F37" s="89"/>
      <c r="G37" s="89"/>
      <c r="H37" s="89"/>
    </row>
    <row r="38" spans="1:8" x14ac:dyDescent="0.3">
      <c r="A38" s="17"/>
      <c r="B38" s="17"/>
      <c r="C38" s="17"/>
      <c r="D38" s="18" t="s">
        <v>32</v>
      </c>
      <c r="E38" s="88"/>
      <c r="F38" s="88"/>
      <c r="G38" s="88"/>
      <c r="H38" s="88"/>
    </row>
    <row r="39" spans="1:8" x14ac:dyDescent="0.3">
      <c r="A39" s="17"/>
      <c r="B39" s="17"/>
      <c r="C39" s="17"/>
      <c r="D39" s="18" t="s">
        <v>32</v>
      </c>
      <c r="E39" s="90"/>
      <c r="F39" s="90"/>
      <c r="G39" s="90"/>
      <c r="H39" s="90"/>
    </row>
    <row r="40" spans="1:8" x14ac:dyDescent="0.3">
      <c r="A40" s="17"/>
      <c r="B40" s="17"/>
      <c r="C40" s="17"/>
      <c r="D40" s="18" t="s">
        <v>0</v>
      </c>
      <c r="E40" s="102">
        <f>E4</f>
        <v>25153.25</v>
      </c>
      <c r="F40" s="102">
        <f>F4</f>
        <v>25999.45</v>
      </c>
      <c r="G40" s="102">
        <f>G4</f>
        <v>26365.599999999999</v>
      </c>
      <c r="H40" s="102">
        <f>H4</f>
        <v>26443.1</v>
      </c>
    </row>
    <row r="41" spans="1:8" x14ac:dyDescent="0.3">
      <c r="A41" s="17"/>
      <c r="B41" s="17"/>
      <c r="C41" s="17"/>
      <c r="D41" s="18" t="s">
        <v>33</v>
      </c>
      <c r="E41" s="92"/>
      <c r="F41" s="92"/>
      <c r="G41" s="109"/>
      <c r="H41" s="109"/>
    </row>
    <row r="42" spans="1:8" x14ac:dyDescent="0.3">
      <c r="A42" s="17"/>
      <c r="B42" s="17"/>
      <c r="C42" s="17"/>
      <c r="D42" s="18" t="s">
        <v>34</v>
      </c>
      <c r="E42" s="87"/>
      <c r="F42" s="87"/>
      <c r="G42" s="87"/>
      <c r="H42" s="87"/>
    </row>
    <row r="43" spans="1:8" x14ac:dyDescent="0.3">
      <c r="A43" s="17"/>
      <c r="B43" s="17"/>
      <c r="C43" s="17"/>
      <c r="D43" s="18" t="s">
        <v>36</v>
      </c>
      <c r="E43" s="93"/>
      <c r="F43" s="93"/>
      <c r="G43" s="93"/>
      <c r="H43" s="93"/>
    </row>
    <row r="44" spans="1:8" x14ac:dyDescent="0.3">
      <c r="A44" s="17"/>
      <c r="B44" s="17"/>
      <c r="C44" s="17"/>
      <c r="D44" s="18" t="s">
        <v>38</v>
      </c>
      <c r="E44" s="94"/>
      <c r="F44" s="94"/>
      <c r="G44" s="94"/>
      <c r="H44" s="94"/>
    </row>
    <row r="45" spans="1:8" x14ac:dyDescent="0.3">
      <c r="A45" s="13"/>
      <c r="B45" s="13"/>
      <c r="C45" s="13"/>
      <c r="D45" s="12"/>
      <c r="E45" s="14"/>
      <c r="F45" s="14"/>
      <c r="G45" s="14"/>
      <c r="H45" s="14"/>
    </row>
    <row r="46" spans="1:8" x14ac:dyDescent="0.3">
      <c r="A46" s="13"/>
      <c r="B46" s="13"/>
      <c r="C46" s="12"/>
      <c r="D46" s="12" t="s">
        <v>10</v>
      </c>
      <c r="E46" s="3">
        <f>ABS(E2-E3)</f>
        <v>1675.2999999999993</v>
      </c>
      <c r="F46" s="3">
        <f>ABS(F2-F3)</f>
        <v>431.25</v>
      </c>
      <c r="G46" s="3">
        <f>ABS(G2-G3)</f>
        <v>371.54999999999927</v>
      </c>
      <c r="H46" s="3">
        <f>ABS(H2-H3)</f>
        <v>222.59999999999854</v>
      </c>
    </row>
    <row r="47" spans="1:8" x14ac:dyDescent="0.3">
      <c r="A47" s="13"/>
      <c r="B47" s="13"/>
      <c r="C47" s="12"/>
      <c r="D47" s="12" t="s">
        <v>9</v>
      </c>
      <c r="E47" s="14">
        <f>E46*1.1</f>
        <v>1842.8299999999992</v>
      </c>
      <c r="F47" s="14">
        <f>F46*1.1</f>
        <v>474.37500000000006</v>
      </c>
      <c r="G47" s="14">
        <f>G46*1.1</f>
        <v>408.70499999999925</v>
      </c>
      <c r="H47" s="14">
        <f>H46*1.1</f>
        <v>244.85999999999842</v>
      </c>
    </row>
    <row r="48" spans="1:8" x14ac:dyDescent="0.3">
      <c r="A48" s="13"/>
      <c r="B48" s="13"/>
      <c r="C48" s="12"/>
      <c r="D48" s="12" t="s">
        <v>11</v>
      </c>
      <c r="E48" s="3">
        <f>(E2+E3)</f>
        <v>50155.399999999994</v>
      </c>
      <c r="F48" s="3">
        <f>(F2+F3)</f>
        <v>52326.95</v>
      </c>
      <c r="G48" s="3">
        <f>(G2+G3)</f>
        <v>52421.649999999994</v>
      </c>
      <c r="H48" s="3">
        <f>(H2+H3)</f>
        <v>52759.9</v>
      </c>
    </row>
    <row r="49" spans="1:8" x14ac:dyDescent="0.3">
      <c r="A49" s="13"/>
      <c r="B49" s="13"/>
      <c r="C49" s="13"/>
      <c r="D49" s="12" t="s">
        <v>6</v>
      </c>
      <c r="E49" s="3">
        <f>(E2+E3)/2</f>
        <v>25077.699999999997</v>
      </c>
      <c r="F49" s="3">
        <f>(F2+F3)/2</f>
        <v>26163.474999999999</v>
      </c>
      <c r="G49" s="3">
        <f>(G2+G3)/2</f>
        <v>26210.824999999997</v>
      </c>
      <c r="H49" s="3">
        <f>(H2+H3)/2</f>
        <v>26379.95</v>
      </c>
    </row>
    <row r="52" spans="1:8" x14ac:dyDescent="0.3">
      <c r="A52" s="17"/>
      <c r="B52" s="17"/>
      <c r="C52" s="17"/>
      <c r="D52" s="18" t="s">
        <v>4</v>
      </c>
      <c r="E52" s="15">
        <f>E13+E55/2</f>
        <v>25128.066666666666</v>
      </c>
      <c r="F52" s="15">
        <f>F13+F55/2</f>
        <v>26163.474999999999</v>
      </c>
      <c r="G52" s="15">
        <f>G13+G55/2</f>
        <v>26314.008333333339</v>
      </c>
      <c r="H52" s="15">
        <f>H13+H55/2</f>
        <v>26422.05</v>
      </c>
    </row>
    <row r="53" spans="1:8" x14ac:dyDescent="0.3">
      <c r="A53" s="17"/>
      <c r="B53" s="17"/>
      <c r="C53" s="17"/>
      <c r="D53" s="18" t="s">
        <v>29</v>
      </c>
      <c r="E53" s="34">
        <f>E13</f>
        <v>25102.883333333331</v>
      </c>
      <c r="F53" s="34">
        <f>F13</f>
        <v>26108.799999999999</v>
      </c>
      <c r="G53" s="34">
        <f>G13</f>
        <v>26262.416666666668</v>
      </c>
      <c r="H53" s="34">
        <f>H13</f>
        <v>26401</v>
      </c>
    </row>
    <row r="54" spans="1:8" x14ac:dyDescent="0.3">
      <c r="A54" s="17"/>
      <c r="B54" s="17"/>
      <c r="C54" s="17"/>
      <c r="D54" s="18" t="s">
        <v>3</v>
      </c>
      <c r="E54" s="16">
        <f>E13-E55/2</f>
        <v>25077.699999999997</v>
      </c>
      <c r="F54" s="16">
        <f>F13-F55/2</f>
        <v>26054.125</v>
      </c>
      <c r="G54" s="16">
        <f>G13-G55/2</f>
        <v>26210.824999999997</v>
      </c>
      <c r="H54" s="16">
        <f>H13-H55/2</f>
        <v>26379.95</v>
      </c>
    </row>
    <row r="55" spans="1:8" x14ac:dyDescent="0.3">
      <c r="A55" s="17"/>
      <c r="B55" s="17"/>
      <c r="C55" s="17"/>
      <c r="D55" s="18" t="s">
        <v>5</v>
      </c>
      <c r="E55" s="33">
        <f>ABS((E13-E49)*2)</f>
        <v>50.366666666668607</v>
      </c>
      <c r="F55" s="33">
        <f>ABS((F13-F49)*2)</f>
        <v>109.34999999999854</v>
      </c>
      <c r="G55" s="33">
        <f>ABS((G13-G49)*2)</f>
        <v>103.18333333334158</v>
      </c>
      <c r="H55" s="33">
        <f>ABS((H13-H49)*2)</f>
        <v>42.099999999998545</v>
      </c>
    </row>
    <row r="56" spans="1:8" ht="225" customHeight="1" x14ac:dyDescent="0.3">
      <c r="A56" s="1" t="s">
        <v>63</v>
      </c>
      <c r="G56" s="110"/>
      <c r="H56" s="110"/>
    </row>
  </sheetData>
  <mergeCells count="3">
    <mergeCell ref="A5:D5"/>
    <mergeCell ref="A21:D21"/>
    <mergeCell ref="A35:D3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78"/>
  <sheetViews>
    <sheetView topLeftCell="AR1" zoomScale="115" zoomScaleNormal="115" workbookViewId="0">
      <selection activeCell="BF1" sqref="BF1:BK1048576"/>
    </sheetView>
  </sheetViews>
  <sheetFormatPr defaultColWidth="8.88671875" defaultRowHeight="14.4" x14ac:dyDescent="0.3"/>
  <cols>
    <col min="1" max="2" width="8.88671875" style="1"/>
    <col min="3" max="3" width="10.6640625" style="1" customWidth="1"/>
    <col min="4" max="4" width="8.88671875" style="1"/>
    <col min="5" max="21" width="10.6640625" style="1" customWidth="1"/>
    <col min="22" max="26" width="9.33203125" style="1" bestFit="1" customWidth="1"/>
    <col min="27" max="28" width="10.6640625" style="1" customWidth="1"/>
    <col min="29" max="32" width="10.33203125" style="1" bestFit="1" customWidth="1"/>
    <col min="33" max="41" width="9.6640625" style="1" customWidth="1"/>
    <col min="42" max="45" width="12.6640625" style="1" customWidth="1"/>
    <col min="46" max="46" width="9.6640625" style="1" customWidth="1"/>
    <col min="47" max="50" width="12.6640625" style="1" customWidth="1"/>
    <col min="51" max="52" width="9.6640625" style="1" customWidth="1"/>
    <col min="53" max="54" width="12.6640625" style="1" customWidth="1"/>
    <col min="55" max="57" width="12.6640625" style="125" customWidth="1"/>
    <col min="58" max="58" width="9.6640625" style="1" customWidth="1"/>
    <col min="59" max="63" width="12.6640625" style="125" customWidth="1"/>
    <col min="64" max="16384" width="8.88671875" style="1"/>
  </cols>
  <sheetData>
    <row r="1" spans="1:63" ht="15" thickBot="1" x14ac:dyDescent="0.35">
      <c r="E1" s="74">
        <v>43371</v>
      </c>
      <c r="F1" s="75" t="s">
        <v>39</v>
      </c>
      <c r="G1" s="75">
        <v>43374</v>
      </c>
      <c r="H1" s="75">
        <v>43376</v>
      </c>
      <c r="I1" s="75">
        <v>43377</v>
      </c>
      <c r="J1" s="76" t="s">
        <v>41</v>
      </c>
      <c r="K1" s="75">
        <v>43378</v>
      </c>
      <c r="L1" s="75">
        <v>43381</v>
      </c>
      <c r="M1" s="75">
        <v>43382</v>
      </c>
      <c r="N1" s="75">
        <v>43383</v>
      </c>
      <c r="O1" s="75">
        <v>43384</v>
      </c>
      <c r="P1" s="75">
        <v>43385</v>
      </c>
      <c r="Q1" s="35" t="s">
        <v>42</v>
      </c>
      <c r="R1" s="35" t="s">
        <v>40</v>
      </c>
      <c r="S1" s="11">
        <v>43388</v>
      </c>
      <c r="T1" s="11">
        <v>43389</v>
      </c>
      <c r="U1" s="11">
        <v>43390</v>
      </c>
      <c r="V1" s="11">
        <v>43391</v>
      </c>
      <c r="W1" s="11">
        <v>43396</v>
      </c>
      <c r="X1" s="11">
        <v>43397</v>
      </c>
      <c r="Y1" s="11">
        <v>43398</v>
      </c>
      <c r="Z1" s="11">
        <v>43402</v>
      </c>
      <c r="AA1" s="35" t="s">
        <v>60</v>
      </c>
      <c r="AB1" s="35" t="s">
        <v>40</v>
      </c>
      <c r="AC1" s="11">
        <v>43402</v>
      </c>
      <c r="AD1" s="11">
        <v>43403</v>
      </c>
      <c r="AE1" s="11">
        <v>43404</v>
      </c>
      <c r="AF1" s="11">
        <v>43405</v>
      </c>
      <c r="AG1" s="35" t="s">
        <v>60</v>
      </c>
      <c r="AH1" s="35" t="s">
        <v>62</v>
      </c>
      <c r="AI1" s="11">
        <v>43406</v>
      </c>
      <c r="AJ1" s="11">
        <v>43409</v>
      </c>
      <c r="AK1" s="11">
        <v>43410</v>
      </c>
      <c r="AL1" s="11">
        <v>43411</v>
      </c>
      <c r="AM1" s="11">
        <v>43413</v>
      </c>
      <c r="AN1" s="35" t="s">
        <v>60</v>
      </c>
      <c r="AO1" s="35" t="s">
        <v>62</v>
      </c>
      <c r="AP1" s="11">
        <v>43413</v>
      </c>
      <c r="AQ1" s="11">
        <v>43416</v>
      </c>
      <c r="AR1" s="11">
        <v>43417</v>
      </c>
      <c r="AS1" s="11">
        <v>43418</v>
      </c>
      <c r="AT1" s="35" t="s">
        <v>60</v>
      </c>
      <c r="AU1" s="11">
        <v>43423</v>
      </c>
      <c r="AV1" s="11">
        <v>43424</v>
      </c>
      <c r="AW1" s="11">
        <v>43425</v>
      </c>
      <c r="AX1" s="11">
        <v>43426</v>
      </c>
      <c r="AY1" s="104" t="s">
        <v>61</v>
      </c>
      <c r="AZ1" s="35" t="s">
        <v>60</v>
      </c>
      <c r="BA1" s="11">
        <v>43430</v>
      </c>
      <c r="BB1" s="11">
        <v>43431</v>
      </c>
      <c r="BC1" s="11">
        <v>43432</v>
      </c>
      <c r="BD1" s="11">
        <v>43433</v>
      </c>
      <c r="BE1" s="11">
        <v>43434</v>
      </c>
      <c r="BF1" s="35" t="s">
        <v>60</v>
      </c>
      <c r="BG1" s="35">
        <v>43437</v>
      </c>
      <c r="BH1" s="35">
        <v>43438</v>
      </c>
      <c r="BI1" s="35">
        <v>43439</v>
      </c>
      <c r="BJ1" s="35">
        <v>43440</v>
      </c>
      <c r="BK1" s="35">
        <v>43441</v>
      </c>
    </row>
    <row r="2" spans="1:63" x14ac:dyDescent="0.3">
      <c r="A2" s="77"/>
      <c r="B2" s="77"/>
      <c r="C2" s="77"/>
      <c r="D2" s="78" t="s">
        <v>2</v>
      </c>
      <c r="E2" s="4">
        <v>11034.1</v>
      </c>
      <c r="F2" s="4">
        <v>11170</v>
      </c>
      <c r="G2" s="4">
        <v>11035.65</v>
      </c>
      <c r="H2" s="4">
        <v>10989.05</v>
      </c>
      <c r="I2" s="4">
        <v>10754.7</v>
      </c>
      <c r="J2" s="4">
        <v>11035.65</v>
      </c>
      <c r="K2" s="4">
        <v>10540.65</v>
      </c>
      <c r="L2" s="4">
        <v>10398.35</v>
      </c>
      <c r="M2" s="4">
        <v>10397.6</v>
      </c>
      <c r="N2" s="4">
        <v>10482.35</v>
      </c>
      <c r="O2" s="4">
        <v>10335.950000000001</v>
      </c>
      <c r="P2" s="4">
        <v>10492.45</v>
      </c>
      <c r="Q2" s="4">
        <v>10540.65</v>
      </c>
      <c r="R2" s="4">
        <v>10604.9</v>
      </c>
      <c r="S2" s="4">
        <v>10526.3</v>
      </c>
      <c r="T2" s="4">
        <v>10604.9</v>
      </c>
      <c r="U2" s="4">
        <v>10710.15</v>
      </c>
      <c r="V2" s="4">
        <v>10380.1</v>
      </c>
      <c r="W2" s="4">
        <v>10408.549999999999</v>
      </c>
      <c r="X2" s="4">
        <v>10222.1</v>
      </c>
      <c r="Y2" s="4">
        <v>10166.6</v>
      </c>
      <c r="Z2" s="4">
        <v>10128.85</v>
      </c>
      <c r="AA2" s="4">
        <v>10408.549999999999</v>
      </c>
      <c r="AB2" s="4">
        <v>10606.95</v>
      </c>
      <c r="AC2" s="4">
        <v>10275.299999999999</v>
      </c>
      <c r="AD2" s="4">
        <v>10285.1</v>
      </c>
      <c r="AE2" s="4">
        <v>10396</v>
      </c>
      <c r="AF2" s="4">
        <v>10441.9</v>
      </c>
      <c r="AG2" s="4">
        <v>10606.95</v>
      </c>
      <c r="AH2" s="4"/>
      <c r="AI2" s="4">
        <v>10606.95</v>
      </c>
      <c r="AJ2" s="4">
        <v>10558.8</v>
      </c>
      <c r="AK2" s="4">
        <v>10600.25</v>
      </c>
      <c r="AL2" s="4">
        <v>10616.45</v>
      </c>
      <c r="AM2" s="4">
        <v>10619.55</v>
      </c>
      <c r="AN2" s="4">
        <v>10619.55</v>
      </c>
      <c r="AO2" s="4"/>
      <c r="AP2" s="4">
        <v>10619.55</v>
      </c>
      <c r="AQ2" s="4">
        <v>10645.5</v>
      </c>
      <c r="AR2" s="4">
        <v>10596.25</v>
      </c>
      <c r="AS2" s="4">
        <v>10651.6</v>
      </c>
      <c r="AT2" s="4">
        <v>10695.15</v>
      </c>
      <c r="AU2" s="4">
        <v>10774.7</v>
      </c>
      <c r="AV2" s="4">
        <v>10740.85</v>
      </c>
      <c r="AW2" s="4">
        <v>10671.3</v>
      </c>
      <c r="AX2" s="4">
        <v>10646.25</v>
      </c>
      <c r="AY2" s="4">
        <v>11035.65</v>
      </c>
      <c r="AZ2" s="4">
        <v>10774.7</v>
      </c>
      <c r="BA2" s="4">
        <v>10637.8</v>
      </c>
      <c r="BB2" s="4">
        <v>10695.15</v>
      </c>
      <c r="BC2" s="4">
        <v>10757.8</v>
      </c>
      <c r="BD2" s="4">
        <v>10883.05</v>
      </c>
      <c r="BE2" s="4">
        <v>10922.45</v>
      </c>
      <c r="BF2" s="131">
        <v>10922.45</v>
      </c>
      <c r="BG2" s="131">
        <v>10941.2</v>
      </c>
      <c r="BH2" s="131">
        <v>10890.95</v>
      </c>
      <c r="BI2" s="131">
        <v>10821.05</v>
      </c>
      <c r="BJ2" s="131">
        <v>10722.65</v>
      </c>
      <c r="BK2" s="131">
        <v>10704.55</v>
      </c>
    </row>
    <row r="3" spans="1:63" x14ac:dyDescent="0.3">
      <c r="A3" s="77"/>
      <c r="B3" s="78"/>
      <c r="C3" s="79"/>
      <c r="D3" s="78" t="s">
        <v>1</v>
      </c>
      <c r="E3" s="2">
        <v>10850.3</v>
      </c>
      <c r="F3" s="2">
        <v>10850</v>
      </c>
      <c r="G3" s="2">
        <v>10821.55</v>
      </c>
      <c r="H3" s="2">
        <v>10843.75</v>
      </c>
      <c r="I3" s="2">
        <v>10547.25</v>
      </c>
      <c r="J3" s="2">
        <v>10261.9</v>
      </c>
      <c r="K3" s="2">
        <v>10261.9</v>
      </c>
      <c r="L3" s="2">
        <v>10198.4</v>
      </c>
      <c r="M3" s="2">
        <v>10279.35</v>
      </c>
      <c r="N3" s="2">
        <v>10318.25</v>
      </c>
      <c r="O3" s="2">
        <v>10138.6</v>
      </c>
      <c r="P3" s="2">
        <v>10322.15</v>
      </c>
      <c r="Q3" s="2">
        <v>10138.6</v>
      </c>
      <c r="R3" s="2">
        <v>10410.15</v>
      </c>
      <c r="S3" s="2">
        <v>10410.15</v>
      </c>
      <c r="T3" s="4">
        <v>10525.3</v>
      </c>
      <c r="U3" s="2">
        <v>10436.450000000001</v>
      </c>
      <c r="V3" s="3">
        <v>10249.6</v>
      </c>
      <c r="W3" s="3">
        <v>10224</v>
      </c>
      <c r="X3" s="3">
        <v>10102.35</v>
      </c>
      <c r="Y3" s="3">
        <v>10079.299999999999</v>
      </c>
      <c r="Z3" s="3">
        <v>10004.549999999999</v>
      </c>
      <c r="AA3" s="2">
        <v>10004.549999999999</v>
      </c>
      <c r="AB3" s="2">
        <v>10020.35</v>
      </c>
      <c r="AC3" s="3">
        <v>10020.35</v>
      </c>
      <c r="AD3" s="3">
        <v>10175.35</v>
      </c>
      <c r="AE3" s="3">
        <v>10105.1</v>
      </c>
      <c r="AF3" s="3">
        <v>10341.9</v>
      </c>
      <c r="AG3" s="2">
        <v>10020.35</v>
      </c>
      <c r="AH3" s="2"/>
      <c r="AI3" s="3">
        <v>10457.700000000001</v>
      </c>
      <c r="AJ3" s="3">
        <v>10477</v>
      </c>
      <c r="AK3" s="3">
        <v>10491.45</v>
      </c>
      <c r="AL3" s="3">
        <v>10582.3</v>
      </c>
      <c r="AM3" s="3">
        <v>10544.85</v>
      </c>
      <c r="AN3" s="2">
        <v>10477</v>
      </c>
      <c r="AO3" s="2"/>
      <c r="AP3" s="3">
        <v>10544.85</v>
      </c>
      <c r="AQ3" s="3">
        <v>10464.049999999999</v>
      </c>
      <c r="AR3" s="3">
        <v>10440.549999999999</v>
      </c>
      <c r="AS3" s="3">
        <v>10532.7</v>
      </c>
      <c r="AT3" s="2">
        <v>10440.549999999999</v>
      </c>
      <c r="AU3" s="3">
        <v>10688.8</v>
      </c>
      <c r="AV3" s="3">
        <v>10640.85</v>
      </c>
      <c r="AW3" s="3">
        <v>10562.35</v>
      </c>
      <c r="AX3" s="3">
        <v>10512</v>
      </c>
      <c r="AY3" s="2">
        <v>10004.549999999999</v>
      </c>
      <c r="AZ3" s="2">
        <v>10512</v>
      </c>
      <c r="BA3" s="2">
        <v>10489.75</v>
      </c>
      <c r="BB3" s="2">
        <v>10596.35</v>
      </c>
      <c r="BC3" s="2">
        <v>10699.85</v>
      </c>
      <c r="BD3" s="2">
        <v>10782.35</v>
      </c>
      <c r="BE3" s="2">
        <v>10835.1</v>
      </c>
      <c r="BF3" s="131">
        <v>10489.75</v>
      </c>
      <c r="BG3" s="131">
        <v>10845.35</v>
      </c>
      <c r="BH3" s="131">
        <v>10833.35</v>
      </c>
      <c r="BI3" s="131">
        <v>10747.95</v>
      </c>
      <c r="BJ3" s="131">
        <v>10588.25</v>
      </c>
      <c r="BK3" s="131">
        <v>10599.35</v>
      </c>
    </row>
    <row r="4" spans="1:63" x14ac:dyDescent="0.3">
      <c r="A4" s="77"/>
      <c r="B4" s="78"/>
      <c r="C4" s="79"/>
      <c r="D4" s="78" t="s">
        <v>0</v>
      </c>
      <c r="E4" s="3">
        <v>10930.45</v>
      </c>
      <c r="F4" s="3">
        <v>10930</v>
      </c>
      <c r="G4" s="3">
        <v>11008.3</v>
      </c>
      <c r="H4" s="3">
        <v>10858.25</v>
      </c>
      <c r="I4" s="3">
        <v>10599.25</v>
      </c>
      <c r="J4" s="3">
        <v>10316.450000000001</v>
      </c>
      <c r="K4" s="3">
        <v>10316.450000000001</v>
      </c>
      <c r="L4" s="3">
        <v>10348.049999999999</v>
      </c>
      <c r="M4" s="3">
        <v>10301.049999999999</v>
      </c>
      <c r="N4" s="3">
        <v>10460.1</v>
      </c>
      <c r="O4" s="3">
        <v>10234.65</v>
      </c>
      <c r="P4" s="3">
        <v>10472.5</v>
      </c>
      <c r="Q4" s="3">
        <v>10472.5</v>
      </c>
      <c r="R4" s="3">
        <v>10584.75</v>
      </c>
      <c r="S4" s="3">
        <v>10512.5</v>
      </c>
      <c r="T4" s="3">
        <v>10584.75</v>
      </c>
      <c r="U4" s="3">
        <v>10453.049999999999</v>
      </c>
      <c r="V4" s="3">
        <v>10303.549999999999</v>
      </c>
      <c r="W4" s="3">
        <v>10245.25</v>
      </c>
      <c r="X4" s="3">
        <v>10146.799999999999</v>
      </c>
      <c r="Y4" s="3">
        <v>10124.9</v>
      </c>
      <c r="Z4" s="3">
        <v>10030</v>
      </c>
      <c r="AA4" s="3">
        <v>10030</v>
      </c>
      <c r="AB4" s="3">
        <v>10553</v>
      </c>
      <c r="AC4" s="3">
        <v>10250.85</v>
      </c>
      <c r="AD4" s="3">
        <v>10198.4</v>
      </c>
      <c r="AE4" s="3">
        <v>10386.6</v>
      </c>
      <c r="AF4" s="3">
        <v>10380.450000000001</v>
      </c>
      <c r="AG4" s="3">
        <v>10553</v>
      </c>
      <c r="AH4" s="3"/>
      <c r="AI4" s="3">
        <v>10553</v>
      </c>
      <c r="AJ4" s="3">
        <v>10524</v>
      </c>
      <c r="AK4" s="3">
        <v>10530</v>
      </c>
      <c r="AL4" s="3">
        <v>10598.4</v>
      </c>
      <c r="AM4" s="3">
        <v>10585.2</v>
      </c>
      <c r="AN4" s="3">
        <v>10585.2</v>
      </c>
      <c r="AO4" s="3"/>
      <c r="AP4" s="3">
        <v>10585.2</v>
      </c>
      <c r="AQ4" s="3">
        <v>10482.200000000001</v>
      </c>
      <c r="AR4" s="3">
        <v>10582.5</v>
      </c>
      <c r="AS4" s="3">
        <v>10576.3</v>
      </c>
      <c r="AT4" s="3">
        <v>10682.2</v>
      </c>
      <c r="AU4" s="3">
        <v>10763.4</v>
      </c>
      <c r="AV4" s="3">
        <v>10656.2</v>
      </c>
      <c r="AW4" s="3">
        <v>10600.05</v>
      </c>
      <c r="AX4" s="3">
        <v>10526.75</v>
      </c>
      <c r="AY4" s="3">
        <v>10386.6</v>
      </c>
      <c r="AZ4" s="3">
        <v>10526.75</v>
      </c>
      <c r="BA4" s="3">
        <v>10628.6</v>
      </c>
      <c r="BB4" s="3">
        <v>10685.6</v>
      </c>
      <c r="BC4" s="3">
        <v>10728.85</v>
      </c>
      <c r="BD4" s="3">
        <v>10858.7</v>
      </c>
      <c r="BE4" s="3">
        <v>10876.75</v>
      </c>
      <c r="BF4" s="124">
        <v>10876.75</v>
      </c>
      <c r="BG4" s="124">
        <v>10883.75</v>
      </c>
      <c r="BH4" s="124">
        <v>10869.5</v>
      </c>
      <c r="BI4" s="124">
        <v>10782.9</v>
      </c>
      <c r="BJ4" s="124">
        <v>10601.15</v>
      </c>
      <c r="BK4" s="124">
        <v>10693.7</v>
      </c>
    </row>
    <row r="5" spans="1:63" x14ac:dyDescent="0.3">
      <c r="A5" s="134" t="s">
        <v>25</v>
      </c>
      <c r="B5" s="134"/>
      <c r="C5" s="134"/>
      <c r="D5" s="134"/>
      <c r="E5" s="14"/>
      <c r="F5" s="14"/>
      <c r="J5" s="14"/>
      <c r="BF5" s="125"/>
    </row>
    <row r="6" spans="1:63" x14ac:dyDescent="0.3">
      <c r="A6" s="80"/>
      <c r="B6" s="80"/>
      <c r="C6" s="80"/>
      <c r="D6" s="81" t="s">
        <v>7</v>
      </c>
      <c r="E6" s="2">
        <f t="shared" ref="E6:P6" si="0">E8+E43</f>
        <v>11210.066666666671</v>
      </c>
      <c r="F6" s="2">
        <f t="shared" si="0"/>
        <v>11436.666666666668</v>
      </c>
      <c r="G6" s="2">
        <f t="shared" si="0"/>
        <v>11302.883333333333</v>
      </c>
      <c r="H6" s="2">
        <f t="shared" si="0"/>
        <v>11095.583333333332</v>
      </c>
      <c r="I6" s="2">
        <f t="shared" si="0"/>
        <v>10927.666666666668</v>
      </c>
      <c r="J6" s="2">
        <f t="shared" si="0"/>
        <v>11587.85</v>
      </c>
      <c r="K6" s="2">
        <f t="shared" si="0"/>
        <v>10762.85</v>
      </c>
      <c r="L6" s="2">
        <f t="shared" si="0"/>
        <v>10631.416666666666</v>
      </c>
      <c r="M6" s="2">
        <f t="shared" si="0"/>
        <v>10490.9</v>
      </c>
      <c r="N6" s="2">
        <f t="shared" si="0"/>
        <v>10686.316666666664</v>
      </c>
      <c r="O6" s="2">
        <f t="shared" si="0"/>
        <v>10531.550000000003</v>
      </c>
      <c r="P6" s="2">
        <f t="shared" si="0"/>
        <v>10706.216666666667</v>
      </c>
      <c r="Q6" s="8">
        <f>Q8+Q43</f>
        <v>11031.283333333331</v>
      </c>
      <c r="R6" s="8">
        <v>10671.966666666664</v>
      </c>
      <c r="S6" s="8">
        <f t="shared" ref="S6:Y6" si="1">S8+S43</f>
        <v>10671.966666666664</v>
      </c>
      <c r="T6" s="8">
        <f t="shared" si="1"/>
        <v>10697.6</v>
      </c>
      <c r="U6" s="8">
        <f t="shared" si="1"/>
        <v>10903.683333333329</v>
      </c>
      <c r="V6" s="8">
        <f t="shared" si="1"/>
        <v>10503.066666666668</v>
      </c>
      <c r="W6" s="8">
        <f t="shared" si="1"/>
        <v>10545.75</v>
      </c>
      <c r="X6" s="8">
        <f t="shared" si="1"/>
        <v>10331.566666666668</v>
      </c>
      <c r="Y6" s="8">
        <f t="shared" si="1"/>
        <v>10255.200000000003</v>
      </c>
      <c r="Z6" s="8">
        <f>Z8+Z43</f>
        <v>10228.683333333336</v>
      </c>
      <c r="AA6" s="97">
        <f t="shared" ref="AA6:BK6" si="2">AA10+AA46</f>
        <v>10694.849999999999</v>
      </c>
      <c r="AB6" s="97">
        <f t="shared" si="2"/>
        <v>11353.116666666669</v>
      </c>
      <c r="AC6" s="97">
        <f t="shared" si="2"/>
        <v>10598.933333333331</v>
      </c>
      <c r="AD6" s="97">
        <f t="shared" si="2"/>
        <v>10373.633333333333</v>
      </c>
      <c r="AE6" s="97">
        <f t="shared" si="2"/>
        <v>10777.599999999999</v>
      </c>
      <c r="AF6" s="97">
        <f t="shared" si="2"/>
        <v>10534.266666666668</v>
      </c>
      <c r="AG6" s="97">
        <f t="shared" si="2"/>
        <v>11353.116666666669</v>
      </c>
      <c r="AH6" s="97">
        <f t="shared" si="2"/>
        <v>0</v>
      </c>
      <c r="AI6" s="97">
        <f t="shared" si="2"/>
        <v>10769.983333333334</v>
      </c>
      <c r="AJ6" s="97">
        <f t="shared" si="2"/>
        <v>10644.666666666664</v>
      </c>
      <c r="AK6" s="97">
        <f t="shared" si="2"/>
        <v>10698.483333333334</v>
      </c>
      <c r="AL6" s="97">
        <f t="shared" si="2"/>
        <v>10649.950000000004</v>
      </c>
      <c r="AM6" s="97">
        <f t="shared" si="2"/>
        <v>10696.25</v>
      </c>
      <c r="AN6" s="97">
        <f t="shared" si="2"/>
        <v>10786.716666666667</v>
      </c>
      <c r="AO6" s="97">
        <f t="shared" si="2"/>
        <v>0</v>
      </c>
      <c r="AP6" s="97">
        <f t="shared" si="2"/>
        <v>10696.25</v>
      </c>
      <c r="AQ6" s="97">
        <f t="shared" si="2"/>
        <v>10778.566666666669</v>
      </c>
      <c r="AR6" s="97">
        <f t="shared" si="2"/>
        <v>10794.683333333334</v>
      </c>
      <c r="AS6" s="97">
        <f t="shared" si="2"/>
        <v>10759.933333333332</v>
      </c>
      <c r="AT6" s="97">
        <f t="shared" si="2"/>
        <v>11025.983333333332</v>
      </c>
      <c r="AU6" s="97">
        <f t="shared" si="2"/>
        <v>10881.700000000004</v>
      </c>
      <c r="AV6" s="97">
        <f t="shared" si="2"/>
        <v>10817.750000000002</v>
      </c>
      <c r="AW6" s="97">
        <f t="shared" si="2"/>
        <v>10769.066666666666</v>
      </c>
      <c r="AX6" s="97">
        <f t="shared" si="2"/>
        <v>10745.583333333332</v>
      </c>
      <c r="AY6" s="97">
        <f t="shared" si="2"/>
        <v>11977.749999999998</v>
      </c>
      <c r="AZ6" s="97">
        <f t="shared" si="2"/>
        <v>10959.666666666668</v>
      </c>
      <c r="BA6" s="117">
        <f t="shared" si="2"/>
        <v>10829.066666666666</v>
      </c>
      <c r="BB6" s="117">
        <f t="shared" si="2"/>
        <v>10820.516666666665</v>
      </c>
      <c r="BC6" s="117">
        <f t="shared" si="2"/>
        <v>10815.766666666666</v>
      </c>
      <c r="BD6" s="117">
        <f t="shared" si="2"/>
        <v>11001.083333333332</v>
      </c>
      <c r="BE6" s="117">
        <f t="shared" si="2"/>
        <v>11008.45</v>
      </c>
      <c r="BF6" s="117">
        <f t="shared" si="2"/>
        <v>11468.916666666668</v>
      </c>
      <c r="BG6" s="117">
        <f t="shared" si="2"/>
        <v>11030.7</v>
      </c>
      <c r="BH6" s="117">
        <f t="shared" si="2"/>
        <v>10953.45</v>
      </c>
      <c r="BI6" s="117">
        <f t="shared" si="2"/>
        <v>10893.083333333332</v>
      </c>
      <c r="BJ6" s="117">
        <f t="shared" si="2"/>
        <v>10820.85</v>
      </c>
      <c r="BK6" s="117">
        <f t="shared" si="2"/>
        <v>10837.583333333332</v>
      </c>
    </row>
    <row r="7" spans="1:63" x14ac:dyDescent="0.3">
      <c r="A7" s="80"/>
      <c r="B7" s="80"/>
      <c r="C7" s="80"/>
      <c r="D7" s="81" t="s">
        <v>27</v>
      </c>
      <c r="E7" s="2">
        <f t="shared" ref="E7:P7" si="3">E11+E43</f>
        <v>11122.083333333336</v>
      </c>
      <c r="F7" s="2">
        <f t="shared" si="3"/>
        <v>11303.333333333334</v>
      </c>
      <c r="G7" s="2">
        <f t="shared" si="3"/>
        <v>11169.266666666666</v>
      </c>
      <c r="H7" s="2">
        <f t="shared" si="3"/>
        <v>11042.316666666666</v>
      </c>
      <c r="I7" s="2">
        <f t="shared" si="3"/>
        <v>10841.183333333334</v>
      </c>
      <c r="J7" s="2">
        <f t="shared" si="3"/>
        <v>11311.75</v>
      </c>
      <c r="K7" s="2">
        <f t="shared" si="3"/>
        <v>10651.75</v>
      </c>
      <c r="L7" s="2">
        <f t="shared" si="3"/>
        <v>10514.883333333333</v>
      </c>
      <c r="M7" s="2">
        <f t="shared" si="3"/>
        <v>10444.25</v>
      </c>
      <c r="N7" s="2">
        <f t="shared" si="3"/>
        <v>10584.333333333332</v>
      </c>
      <c r="O7" s="2">
        <f t="shared" si="3"/>
        <v>10433.750000000002</v>
      </c>
      <c r="P7" s="2">
        <f t="shared" si="3"/>
        <v>10599.333333333334</v>
      </c>
      <c r="Q7" s="6">
        <f>Q11+Q43</f>
        <v>10785.966666666665</v>
      </c>
      <c r="R7" s="6">
        <v>10599.133333333331</v>
      </c>
      <c r="S7" s="6">
        <f t="shared" ref="S7:Y7" si="4">S11+S43</f>
        <v>10599.133333333331</v>
      </c>
      <c r="T7" s="6">
        <f t="shared" si="4"/>
        <v>10651.25</v>
      </c>
      <c r="U7" s="6">
        <f t="shared" si="4"/>
        <v>10806.916666666664</v>
      </c>
      <c r="V7" s="6">
        <f t="shared" si="4"/>
        <v>10441.583333333334</v>
      </c>
      <c r="W7" s="6">
        <f t="shared" si="4"/>
        <v>10477.15</v>
      </c>
      <c r="X7" s="6">
        <f t="shared" si="4"/>
        <v>10276.833333333334</v>
      </c>
      <c r="Y7" s="6">
        <f t="shared" si="4"/>
        <v>10210.900000000001</v>
      </c>
      <c r="Z7" s="6">
        <f>Z11+Z43</f>
        <v>10178.766666666668</v>
      </c>
      <c r="AA7" s="98">
        <f t="shared" ref="AA7:BK7" si="5">(AA6+AA8)/2</f>
        <v>10623.274999999998</v>
      </c>
      <c r="AB7" s="98">
        <f t="shared" si="5"/>
        <v>11166.575000000001</v>
      </c>
      <c r="AC7" s="98">
        <f t="shared" si="5"/>
        <v>10518.024999999998</v>
      </c>
      <c r="AD7" s="98">
        <f t="shared" si="5"/>
        <v>10351.5</v>
      </c>
      <c r="AE7" s="98">
        <f t="shared" si="5"/>
        <v>10682.199999999999</v>
      </c>
      <c r="AF7" s="98">
        <f t="shared" si="5"/>
        <v>10511.175000000001</v>
      </c>
      <c r="AG7" s="98">
        <f t="shared" si="5"/>
        <v>11166.575000000001</v>
      </c>
      <c r="AH7" s="98">
        <f t="shared" si="5"/>
        <v>0</v>
      </c>
      <c r="AI7" s="98">
        <f t="shared" si="5"/>
        <v>10729.225</v>
      </c>
      <c r="AJ7" s="98">
        <f t="shared" si="5"/>
        <v>10623.199999999997</v>
      </c>
      <c r="AK7" s="98">
        <f t="shared" si="5"/>
        <v>10673.924999999999</v>
      </c>
      <c r="AL7" s="98">
        <f t="shared" si="5"/>
        <v>10641.575000000004</v>
      </c>
      <c r="AM7" s="98">
        <f t="shared" si="5"/>
        <v>10677.075000000001</v>
      </c>
      <c r="AN7" s="98">
        <f t="shared" si="5"/>
        <v>10744.924999999999</v>
      </c>
      <c r="AO7" s="98">
        <f t="shared" si="5"/>
        <v>0</v>
      </c>
      <c r="AP7" s="98">
        <f t="shared" si="5"/>
        <v>10677.075000000001</v>
      </c>
      <c r="AQ7" s="98">
        <f t="shared" si="5"/>
        <v>10745.300000000003</v>
      </c>
      <c r="AR7" s="98">
        <f t="shared" si="5"/>
        <v>10745.075000000001</v>
      </c>
      <c r="AS7" s="98">
        <f t="shared" si="5"/>
        <v>10732.849999999999</v>
      </c>
      <c r="AT7" s="98">
        <f t="shared" si="5"/>
        <v>10943.274999999998</v>
      </c>
      <c r="AU7" s="98">
        <f t="shared" si="5"/>
        <v>10854.950000000004</v>
      </c>
      <c r="AV7" s="98">
        <f t="shared" si="5"/>
        <v>10798.525000000001</v>
      </c>
      <c r="AW7" s="98">
        <f t="shared" si="5"/>
        <v>10744.625</v>
      </c>
      <c r="AX7" s="98">
        <f t="shared" si="5"/>
        <v>10720.75</v>
      </c>
      <c r="AY7" s="98">
        <f t="shared" si="5"/>
        <v>11742.224999999999</v>
      </c>
      <c r="AZ7" s="98">
        <f t="shared" si="5"/>
        <v>10913.425000000001</v>
      </c>
      <c r="BA7" s="118">
        <f t="shared" si="5"/>
        <v>10781.25</v>
      </c>
      <c r="BB7" s="118">
        <f t="shared" si="5"/>
        <v>10789.174999999999</v>
      </c>
      <c r="BC7" s="118">
        <f t="shared" si="5"/>
        <v>10801.275</v>
      </c>
      <c r="BD7" s="118">
        <f t="shared" si="5"/>
        <v>10971.574999999999</v>
      </c>
      <c r="BE7" s="118">
        <f t="shared" si="5"/>
        <v>10986.95</v>
      </c>
      <c r="BF7" s="118">
        <f t="shared" si="5"/>
        <v>11332.300000000001</v>
      </c>
      <c r="BG7" s="118">
        <f t="shared" si="5"/>
        <v>11008.325000000001</v>
      </c>
      <c r="BH7" s="118">
        <f t="shared" si="5"/>
        <v>10937.825000000001</v>
      </c>
      <c r="BI7" s="118">
        <f t="shared" si="5"/>
        <v>10875.074999999999</v>
      </c>
      <c r="BJ7" s="118">
        <f t="shared" si="5"/>
        <v>10796.3</v>
      </c>
      <c r="BK7" s="118">
        <f t="shared" si="5"/>
        <v>10804.324999999999</v>
      </c>
    </row>
    <row r="8" spans="1:63" x14ac:dyDescent="0.3">
      <c r="A8" s="80"/>
      <c r="B8" s="80"/>
      <c r="C8" s="80"/>
      <c r="D8" s="81" t="s">
        <v>28</v>
      </c>
      <c r="E8" s="2">
        <f t="shared" ref="E8:P8" si="6">(2*E11)-E3</f>
        <v>11026.26666666667</v>
      </c>
      <c r="F8" s="2">
        <f t="shared" si="6"/>
        <v>11116.666666666668</v>
      </c>
      <c r="G8" s="2">
        <f t="shared" si="6"/>
        <v>11088.783333333333</v>
      </c>
      <c r="H8" s="2">
        <f t="shared" si="6"/>
        <v>10950.283333333333</v>
      </c>
      <c r="I8" s="2">
        <f t="shared" si="6"/>
        <v>10720.216666666667</v>
      </c>
      <c r="J8" s="2">
        <f t="shared" si="6"/>
        <v>10814.1</v>
      </c>
      <c r="K8" s="2">
        <f t="shared" si="6"/>
        <v>10484.1</v>
      </c>
      <c r="L8" s="2">
        <f t="shared" si="6"/>
        <v>10431.466666666665</v>
      </c>
      <c r="M8" s="2">
        <f t="shared" si="6"/>
        <v>10372.65</v>
      </c>
      <c r="N8" s="2">
        <f t="shared" si="6"/>
        <v>10522.216666666664</v>
      </c>
      <c r="O8" s="2">
        <f t="shared" si="6"/>
        <v>10334.200000000003</v>
      </c>
      <c r="P8" s="2">
        <f t="shared" si="6"/>
        <v>10535.916666666666</v>
      </c>
      <c r="Q8" s="10">
        <f>(2*Q11)-Q3</f>
        <v>10629.233333333332</v>
      </c>
      <c r="R8" s="10">
        <v>10555.816666666664</v>
      </c>
      <c r="S8" s="10">
        <f t="shared" ref="S8:Y8" si="7">(2*S11)-S3</f>
        <v>10555.816666666664</v>
      </c>
      <c r="T8" s="10">
        <f t="shared" si="7"/>
        <v>10618</v>
      </c>
      <c r="U8" s="10">
        <f t="shared" si="7"/>
        <v>10629.98333333333</v>
      </c>
      <c r="V8" s="10">
        <f t="shared" si="7"/>
        <v>10372.566666666668</v>
      </c>
      <c r="W8" s="10">
        <f t="shared" si="7"/>
        <v>10361.200000000001</v>
      </c>
      <c r="X8" s="10">
        <f t="shared" si="7"/>
        <v>10211.816666666668</v>
      </c>
      <c r="Y8" s="10">
        <f t="shared" si="7"/>
        <v>10167.900000000001</v>
      </c>
      <c r="Z8" s="10">
        <f>(2*Z11)-Z3</f>
        <v>10104.383333333335</v>
      </c>
      <c r="AA8" s="99">
        <f t="shared" ref="AA8:BK8" si="8">AA13+AA46</f>
        <v>10551.699999999999</v>
      </c>
      <c r="AB8" s="99">
        <f t="shared" si="8"/>
        <v>10980.033333333335</v>
      </c>
      <c r="AC8" s="99">
        <f t="shared" si="8"/>
        <v>10437.116666666665</v>
      </c>
      <c r="AD8" s="99">
        <f t="shared" si="8"/>
        <v>10329.366666666667</v>
      </c>
      <c r="AE8" s="99">
        <f t="shared" si="8"/>
        <v>10586.8</v>
      </c>
      <c r="AF8" s="99">
        <f t="shared" si="8"/>
        <v>10488.083333333334</v>
      </c>
      <c r="AG8" s="99">
        <f t="shared" si="8"/>
        <v>10980.033333333335</v>
      </c>
      <c r="AH8" s="99">
        <f t="shared" si="8"/>
        <v>0</v>
      </c>
      <c r="AI8" s="99">
        <f t="shared" si="8"/>
        <v>10688.466666666667</v>
      </c>
      <c r="AJ8" s="99">
        <f t="shared" si="8"/>
        <v>10601.733333333332</v>
      </c>
      <c r="AK8" s="99">
        <f t="shared" si="8"/>
        <v>10649.366666666667</v>
      </c>
      <c r="AL8" s="99">
        <f t="shared" si="8"/>
        <v>10633.200000000003</v>
      </c>
      <c r="AM8" s="99">
        <f t="shared" si="8"/>
        <v>10657.9</v>
      </c>
      <c r="AN8" s="99">
        <f t="shared" si="8"/>
        <v>10703.133333333333</v>
      </c>
      <c r="AO8" s="99">
        <f t="shared" si="8"/>
        <v>0</v>
      </c>
      <c r="AP8" s="99">
        <f t="shared" si="8"/>
        <v>10657.9</v>
      </c>
      <c r="AQ8" s="99">
        <f t="shared" si="8"/>
        <v>10712.033333333335</v>
      </c>
      <c r="AR8" s="99">
        <f t="shared" si="8"/>
        <v>10695.466666666667</v>
      </c>
      <c r="AS8" s="99">
        <f t="shared" si="8"/>
        <v>10705.766666666666</v>
      </c>
      <c r="AT8" s="99">
        <f t="shared" si="8"/>
        <v>10860.566666666666</v>
      </c>
      <c r="AU8" s="99">
        <f t="shared" si="8"/>
        <v>10828.200000000003</v>
      </c>
      <c r="AV8" s="99">
        <f t="shared" si="8"/>
        <v>10779.300000000001</v>
      </c>
      <c r="AW8" s="99">
        <f t="shared" si="8"/>
        <v>10720.183333333332</v>
      </c>
      <c r="AX8" s="99">
        <f t="shared" si="8"/>
        <v>10695.916666666666</v>
      </c>
      <c r="AY8" s="99">
        <f t="shared" si="8"/>
        <v>11506.699999999999</v>
      </c>
      <c r="AZ8" s="99">
        <f t="shared" si="8"/>
        <v>10867.183333333334</v>
      </c>
      <c r="BA8" s="119">
        <f t="shared" si="8"/>
        <v>10733.433333333332</v>
      </c>
      <c r="BB8" s="119">
        <f t="shared" si="8"/>
        <v>10757.833333333332</v>
      </c>
      <c r="BC8" s="119">
        <f t="shared" si="8"/>
        <v>10786.783333333333</v>
      </c>
      <c r="BD8" s="116">
        <f t="shared" si="8"/>
        <v>10942.066666666666</v>
      </c>
      <c r="BE8" s="116">
        <f t="shared" si="8"/>
        <v>10965.45</v>
      </c>
      <c r="BF8" s="119">
        <f t="shared" si="8"/>
        <v>11195.683333333334</v>
      </c>
      <c r="BG8" s="119">
        <f t="shared" si="8"/>
        <v>10985.95</v>
      </c>
      <c r="BH8" s="119">
        <f t="shared" si="8"/>
        <v>10922.2</v>
      </c>
      <c r="BI8" s="119">
        <f t="shared" si="8"/>
        <v>10857.066666666666</v>
      </c>
      <c r="BJ8" s="119">
        <f t="shared" si="8"/>
        <v>10771.75</v>
      </c>
      <c r="BK8" s="119">
        <f t="shared" si="8"/>
        <v>10771.066666666666</v>
      </c>
    </row>
    <row r="9" spans="1:63" x14ac:dyDescent="0.3">
      <c r="A9" s="80"/>
      <c r="B9" s="80"/>
      <c r="C9" s="80"/>
      <c r="D9" s="8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98">
        <f t="shared" ref="AA9:BK9" si="9">(AA8+AA10)/2</f>
        <v>10421.274999999998</v>
      </c>
      <c r="AB9" s="98">
        <f t="shared" si="9"/>
        <v>10873.275000000001</v>
      </c>
      <c r="AC9" s="98">
        <f t="shared" si="9"/>
        <v>10390.549999999999</v>
      </c>
      <c r="AD9" s="98">
        <f t="shared" si="9"/>
        <v>10296.625</v>
      </c>
      <c r="AE9" s="98">
        <f t="shared" si="9"/>
        <v>10536.75</v>
      </c>
      <c r="AF9" s="98">
        <f t="shared" si="9"/>
        <v>10461.175000000001</v>
      </c>
      <c r="AG9" s="98">
        <f t="shared" si="9"/>
        <v>10873.275000000001</v>
      </c>
      <c r="AH9" s="98">
        <f t="shared" si="9"/>
        <v>0</v>
      </c>
      <c r="AI9" s="98">
        <f t="shared" si="9"/>
        <v>10654.6</v>
      </c>
      <c r="AJ9" s="98">
        <f t="shared" si="9"/>
        <v>10582.3</v>
      </c>
      <c r="AK9" s="98">
        <f t="shared" si="9"/>
        <v>10619.525000000001</v>
      </c>
      <c r="AL9" s="98">
        <f t="shared" si="9"/>
        <v>10624.500000000004</v>
      </c>
      <c r="AM9" s="98">
        <f t="shared" si="9"/>
        <v>10639.725</v>
      </c>
      <c r="AN9" s="98">
        <f t="shared" si="9"/>
        <v>10673.650000000001</v>
      </c>
      <c r="AO9" s="98">
        <f t="shared" si="9"/>
        <v>0</v>
      </c>
      <c r="AP9" s="98">
        <f t="shared" si="9"/>
        <v>10639.725</v>
      </c>
      <c r="AQ9" s="98">
        <f t="shared" si="9"/>
        <v>10654.575000000001</v>
      </c>
      <c r="AR9" s="98">
        <f t="shared" si="9"/>
        <v>10667.225</v>
      </c>
      <c r="AS9" s="98">
        <f t="shared" si="9"/>
        <v>10673.4</v>
      </c>
      <c r="AT9" s="98">
        <f t="shared" si="9"/>
        <v>10815.974999999999</v>
      </c>
      <c r="AU9" s="98">
        <f t="shared" si="9"/>
        <v>10812.000000000004</v>
      </c>
      <c r="AV9" s="98">
        <f t="shared" si="9"/>
        <v>10748.525000000001</v>
      </c>
      <c r="AW9" s="98">
        <f t="shared" si="9"/>
        <v>10690.15</v>
      </c>
      <c r="AX9" s="98">
        <f t="shared" si="9"/>
        <v>10653.625</v>
      </c>
      <c r="AY9" s="98">
        <f t="shared" si="9"/>
        <v>11226.674999999999</v>
      </c>
      <c r="AZ9" s="98">
        <f t="shared" si="9"/>
        <v>10782.075000000001</v>
      </c>
      <c r="BA9" s="118">
        <f t="shared" si="9"/>
        <v>10707.224999999999</v>
      </c>
      <c r="BB9" s="118">
        <f t="shared" si="9"/>
        <v>10739.774999999998</v>
      </c>
      <c r="BC9" s="118">
        <f t="shared" si="9"/>
        <v>10772.3</v>
      </c>
      <c r="BD9" s="118">
        <f t="shared" si="9"/>
        <v>10921.224999999999</v>
      </c>
      <c r="BE9" s="118">
        <f t="shared" si="9"/>
        <v>10943.275000000001</v>
      </c>
      <c r="BF9" s="118">
        <f t="shared" si="9"/>
        <v>11115.95</v>
      </c>
      <c r="BG9" s="118">
        <f t="shared" si="9"/>
        <v>10960.400000000001</v>
      </c>
      <c r="BH9" s="118">
        <f t="shared" si="9"/>
        <v>10909.025000000001</v>
      </c>
      <c r="BI9" s="118">
        <f t="shared" si="9"/>
        <v>10838.525</v>
      </c>
      <c r="BJ9" s="118">
        <f t="shared" si="9"/>
        <v>10729.1</v>
      </c>
      <c r="BK9" s="118">
        <f t="shared" si="9"/>
        <v>10751.724999999999</v>
      </c>
    </row>
    <row r="10" spans="1:63" x14ac:dyDescent="0.3">
      <c r="A10" s="80"/>
      <c r="B10" s="80"/>
      <c r="C10" s="80"/>
      <c r="D10" s="81" t="s">
        <v>4</v>
      </c>
      <c r="E10" s="15">
        <f t="shared" ref="E10:P10" si="10">E11+E13/2</f>
        <v>10942.2</v>
      </c>
      <c r="F10" s="15">
        <f t="shared" si="10"/>
        <v>11010</v>
      </c>
      <c r="G10" s="15">
        <f t="shared" si="10"/>
        <v>10981.733333333334</v>
      </c>
      <c r="H10" s="15">
        <f t="shared" si="10"/>
        <v>10916.4</v>
      </c>
      <c r="I10" s="15">
        <f t="shared" si="10"/>
        <v>10650.975</v>
      </c>
      <c r="J10" s="15">
        <f t="shared" si="10"/>
        <v>10648.775</v>
      </c>
      <c r="K10" s="15">
        <f t="shared" si="10"/>
        <v>10401.275</v>
      </c>
      <c r="L10" s="15">
        <f t="shared" si="10"/>
        <v>10331.491666666665</v>
      </c>
      <c r="M10" s="15">
        <f t="shared" si="10"/>
        <v>10338.475</v>
      </c>
      <c r="N10" s="15">
        <f t="shared" si="10"/>
        <v>10440.166666666664</v>
      </c>
      <c r="O10" s="15">
        <f t="shared" si="10"/>
        <v>10237.275000000001</v>
      </c>
      <c r="P10" s="15">
        <f t="shared" si="10"/>
        <v>10450.766666666666</v>
      </c>
      <c r="Q10" s="15">
        <f>Q11+Q13/2</f>
        <v>10428.208333333332</v>
      </c>
      <c r="R10" s="15">
        <v>10497.741666666665</v>
      </c>
      <c r="S10" s="15">
        <f t="shared" ref="S10:Y10" si="11">S11+S13/2</f>
        <v>10497.741666666665</v>
      </c>
      <c r="T10" s="15">
        <f t="shared" si="11"/>
        <v>10578.2</v>
      </c>
      <c r="U10" s="15">
        <f t="shared" si="11"/>
        <v>10573.3</v>
      </c>
      <c r="V10" s="15">
        <f t="shared" si="11"/>
        <v>10314.85</v>
      </c>
      <c r="W10" s="15">
        <f t="shared" si="11"/>
        <v>10316.275</v>
      </c>
      <c r="X10" s="15">
        <f t="shared" si="11"/>
        <v>10162.225</v>
      </c>
      <c r="Y10" s="15">
        <f t="shared" si="11"/>
        <v>10124.25</v>
      </c>
      <c r="Z10" s="15">
        <f>Z11+Z13/2</f>
        <v>10066.700000000001</v>
      </c>
      <c r="AA10" s="99">
        <f t="shared" ref="AA10:BK10" si="12">(2*AA13)-AA3</f>
        <v>10290.849999999999</v>
      </c>
      <c r="AB10" s="99">
        <f t="shared" si="12"/>
        <v>10766.516666666668</v>
      </c>
      <c r="AC10" s="99">
        <f t="shared" si="12"/>
        <v>10343.983333333332</v>
      </c>
      <c r="AD10" s="99">
        <f t="shared" si="12"/>
        <v>10263.883333333333</v>
      </c>
      <c r="AE10" s="99">
        <f t="shared" si="12"/>
        <v>10486.699999999999</v>
      </c>
      <c r="AF10" s="99">
        <f t="shared" si="12"/>
        <v>10434.266666666668</v>
      </c>
      <c r="AG10" s="99">
        <f t="shared" si="12"/>
        <v>10766.516666666668</v>
      </c>
      <c r="AH10" s="99">
        <f t="shared" si="12"/>
        <v>0</v>
      </c>
      <c r="AI10" s="99">
        <f t="shared" si="12"/>
        <v>10620.733333333334</v>
      </c>
      <c r="AJ10" s="99">
        <f t="shared" si="12"/>
        <v>10562.866666666665</v>
      </c>
      <c r="AK10" s="99">
        <f t="shared" si="12"/>
        <v>10589.683333333334</v>
      </c>
      <c r="AL10" s="99">
        <f t="shared" si="12"/>
        <v>10615.800000000003</v>
      </c>
      <c r="AM10" s="99">
        <f t="shared" si="12"/>
        <v>10621.550000000001</v>
      </c>
      <c r="AN10" s="99">
        <f t="shared" si="12"/>
        <v>10644.166666666668</v>
      </c>
      <c r="AO10" s="99">
        <f t="shared" si="12"/>
        <v>0</v>
      </c>
      <c r="AP10" s="99">
        <f t="shared" si="12"/>
        <v>10621.550000000001</v>
      </c>
      <c r="AQ10" s="99">
        <f t="shared" si="12"/>
        <v>10597.116666666669</v>
      </c>
      <c r="AR10" s="99">
        <f t="shared" si="12"/>
        <v>10638.983333333334</v>
      </c>
      <c r="AS10" s="99">
        <f t="shared" si="12"/>
        <v>10641.033333333333</v>
      </c>
      <c r="AT10" s="99">
        <f t="shared" si="12"/>
        <v>10771.383333333331</v>
      </c>
      <c r="AU10" s="99">
        <f t="shared" si="12"/>
        <v>10795.800000000003</v>
      </c>
      <c r="AV10" s="99">
        <f t="shared" si="12"/>
        <v>10717.750000000002</v>
      </c>
      <c r="AW10" s="99">
        <f t="shared" si="12"/>
        <v>10660.116666666667</v>
      </c>
      <c r="AX10" s="116">
        <f t="shared" si="12"/>
        <v>10611.333333333332</v>
      </c>
      <c r="AY10" s="99">
        <f t="shared" si="12"/>
        <v>10946.649999999998</v>
      </c>
      <c r="AZ10" s="99">
        <f t="shared" si="12"/>
        <v>10696.966666666667</v>
      </c>
      <c r="BA10" s="119">
        <f t="shared" si="12"/>
        <v>10681.016666666666</v>
      </c>
      <c r="BB10" s="119">
        <f t="shared" si="12"/>
        <v>10721.716666666665</v>
      </c>
      <c r="BC10" s="119">
        <f t="shared" si="12"/>
        <v>10757.816666666668</v>
      </c>
      <c r="BD10" s="119">
        <f t="shared" si="12"/>
        <v>10900.383333333333</v>
      </c>
      <c r="BE10" s="119">
        <f t="shared" si="12"/>
        <v>10921.1</v>
      </c>
      <c r="BF10" s="119">
        <f t="shared" si="12"/>
        <v>11036.216666666667</v>
      </c>
      <c r="BG10" s="119">
        <f t="shared" si="12"/>
        <v>10934.85</v>
      </c>
      <c r="BH10" s="119">
        <f t="shared" si="12"/>
        <v>10895.85</v>
      </c>
      <c r="BI10" s="119">
        <f t="shared" si="12"/>
        <v>10819.983333333334</v>
      </c>
      <c r="BJ10" s="119">
        <f t="shared" si="12"/>
        <v>10686.45</v>
      </c>
      <c r="BK10" s="119">
        <f t="shared" si="12"/>
        <v>10732.383333333333</v>
      </c>
    </row>
    <row r="11" spans="1:63" x14ac:dyDescent="0.3">
      <c r="A11" s="80"/>
      <c r="B11" s="80"/>
      <c r="C11" s="80"/>
      <c r="D11" s="81" t="s">
        <v>29</v>
      </c>
      <c r="E11" s="82">
        <f t="shared" ref="E11:P11" si="13">(E2+E3+E4)/3</f>
        <v>10938.283333333335</v>
      </c>
      <c r="F11" s="82">
        <f t="shared" si="13"/>
        <v>10983.333333333334</v>
      </c>
      <c r="G11" s="82">
        <f t="shared" si="13"/>
        <v>10955.166666666666</v>
      </c>
      <c r="H11" s="82">
        <f t="shared" si="13"/>
        <v>10897.016666666666</v>
      </c>
      <c r="I11" s="82">
        <f t="shared" si="13"/>
        <v>10633.733333333334</v>
      </c>
      <c r="J11" s="82">
        <f t="shared" si="13"/>
        <v>10538</v>
      </c>
      <c r="K11" s="82">
        <f t="shared" si="13"/>
        <v>10373</v>
      </c>
      <c r="L11" s="82">
        <f t="shared" si="13"/>
        <v>10314.933333333332</v>
      </c>
      <c r="M11" s="82">
        <f t="shared" si="13"/>
        <v>10326</v>
      </c>
      <c r="N11" s="82">
        <f t="shared" si="13"/>
        <v>10420.233333333332</v>
      </c>
      <c r="O11" s="82">
        <f t="shared" si="13"/>
        <v>10236.400000000001</v>
      </c>
      <c r="P11" s="82">
        <f t="shared" si="13"/>
        <v>10429.033333333333</v>
      </c>
      <c r="Q11" s="34">
        <f>(Q2+Q3+Q4)/3</f>
        <v>10383.916666666666</v>
      </c>
      <c r="R11" s="34">
        <v>10482.983333333332</v>
      </c>
      <c r="S11" s="34">
        <f t="shared" ref="S11:Y11" si="14">(S2+S3+S4)/3</f>
        <v>10482.983333333332</v>
      </c>
      <c r="T11" s="34">
        <f t="shared" si="14"/>
        <v>10571.65</v>
      </c>
      <c r="U11" s="34">
        <f t="shared" si="14"/>
        <v>10533.216666666665</v>
      </c>
      <c r="V11" s="34">
        <f t="shared" si="14"/>
        <v>10311.083333333334</v>
      </c>
      <c r="W11" s="34">
        <f t="shared" si="14"/>
        <v>10292.6</v>
      </c>
      <c r="X11" s="34">
        <f t="shared" si="14"/>
        <v>10157.083333333334</v>
      </c>
      <c r="Y11" s="34">
        <f t="shared" si="14"/>
        <v>10123.6</v>
      </c>
      <c r="Z11" s="34">
        <f>(Z2+Z3+Z4)/3</f>
        <v>10054.466666666667</v>
      </c>
      <c r="AA11" s="98">
        <f t="shared" ref="AA11:BK11" si="15">(AA10+AA13)/2</f>
        <v>10219.274999999998</v>
      </c>
      <c r="AB11" s="98">
        <f t="shared" si="15"/>
        <v>10579.975000000002</v>
      </c>
      <c r="AC11" s="98">
        <f t="shared" si="15"/>
        <v>10263.074999999999</v>
      </c>
      <c r="AD11" s="98">
        <f t="shared" si="15"/>
        <v>10241.75</v>
      </c>
      <c r="AE11" s="98">
        <f t="shared" si="15"/>
        <v>10391.299999999999</v>
      </c>
      <c r="AF11" s="98">
        <f t="shared" si="15"/>
        <v>10411.175000000001</v>
      </c>
      <c r="AG11" s="98">
        <f t="shared" si="15"/>
        <v>10579.975000000002</v>
      </c>
      <c r="AH11" s="98">
        <f t="shared" si="15"/>
        <v>0</v>
      </c>
      <c r="AI11" s="98">
        <f t="shared" si="15"/>
        <v>10579.975</v>
      </c>
      <c r="AJ11" s="98">
        <f t="shared" si="15"/>
        <v>10541.399999999998</v>
      </c>
      <c r="AK11" s="98">
        <f t="shared" si="15"/>
        <v>10565.125</v>
      </c>
      <c r="AL11" s="98">
        <f t="shared" si="15"/>
        <v>10607.425000000003</v>
      </c>
      <c r="AM11" s="98">
        <f t="shared" si="15"/>
        <v>10602.375</v>
      </c>
      <c r="AN11" s="98">
        <f t="shared" si="15"/>
        <v>10602.375</v>
      </c>
      <c r="AO11" s="98">
        <f t="shared" si="15"/>
        <v>0</v>
      </c>
      <c r="AP11" s="98">
        <f t="shared" si="15"/>
        <v>10602.375</v>
      </c>
      <c r="AQ11" s="98">
        <f t="shared" si="15"/>
        <v>10563.850000000002</v>
      </c>
      <c r="AR11" s="98">
        <f t="shared" si="15"/>
        <v>10589.375</v>
      </c>
      <c r="AS11" s="98">
        <f t="shared" si="15"/>
        <v>10613.95</v>
      </c>
      <c r="AT11" s="98">
        <f t="shared" si="15"/>
        <v>10688.674999999999</v>
      </c>
      <c r="AU11" s="98">
        <f t="shared" si="15"/>
        <v>10769.050000000003</v>
      </c>
      <c r="AV11" s="98">
        <f t="shared" si="15"/>
        <v>10698.525000000001</v>
      </c>
      <c r="AW11" s="98">
        <f t="shared" si="15"/>
        <v>10635.674999999999</v>
      </c>
      <c r="AX11" s="98">
        <f t="shared" si="15"/>
        <v>10586.5</v>
      </c>
      <c r="AY11" s="98">
        <f t="shared" si="15"/>
        <v>10711.124999999998</v>
      </c>
      <c r="AZ11" s="98">
        <f t="shared" si="15"/>
        <v>10650.725</v>
      </c>
      <c r="BA11" s="118">
        <f t="shared" si="15"/>
        <v>10633.2</v>
      </c>
      <c r="BB11" s="118">
        <f t="shared" si="15"/>
        <v>10690.375</v>
      </c>
      <c r="BC11" s="118">
        <f t="shared" si="15"/>
        <v>10743.325000000001</v>
      </c>
      <c r="BD11" s="118">
        <f t="shared" si="15"/>
        <v>10870.875</v>
      </c>
      <c r="BE11" s="118">
        <f t="shared" si="15"/>
        <v>10899.6</v>
      </c>
      <c r="BF11" s="118">
        <f t="shared" si="15"/>
        <v>10899.6</v>
      </c>
      <c r="BG11" s="118">
        <f t="shared" si="15"/>
        <v>10912.475</v>
      </c>
      <c r="BH11" s="118">
        <f t="shared" si="15"/>
        <v>10880.225</v>
      </c>
      <c r="BI11" s="118">
        <f t="shared" si="15"/>
        <v>10801.975</v>
      </c>
      <c r="BJ11" s="118">
        <f t="shared" si="15"/>
        <v>10661.900000000001</v>
      </c>
      <c r="BK11" s="118">
        <f t="shared" si="15"/>
        <v>10699.125</v>
      </c>
    </row>
    <row r="12" spans="1:63" x14ac:dyDescent="0.3">
      <c r="A12" s="80"/>
      <c r="B12" s="80"/>
      <c r="C12" s="80"/>
      <c r="D12" s="81" t="s">
        <v>3</v>
      </c>
      <c r="E12" s="16">
        <f t="shared" ref="E12:P12" si="16">E11-E13/2</f>
        <v>10934.366666666669</v>
      </c>
      <c r="F12" s="16">
        <f t="shared" si="16"/>
        <v>10956.666666666668</v>
      </c>
      <c r="G12" s="16">
        <f t="shared" si="16"/>
        <v>10928.599999999999</v>
      </c>
      <c r="H12" s="16">
        <f t="shared" si="16"/>
        <v>10877.633333333333</v>
      </c>
      <c r="I12" s="16">
        <f t="shared" si="16"/>
        <v>10616.491666666667</v>
      </c>
      <c r="J12" s="16">
        <f t="shared" si="16"/>
        <v>10427.225</v>
      </c>
      <c r="K12" s="16">
        <f t="shared" si="16"/>
        <v>10344.725</v>
      </c>
      <c r="L12" s="16">
        <f t="shared" si="16"/>
        <v>10298.375</v>
      </c>
      <c r="M12" s="16">
        <f t="shared" si="16"/>
        <v>10313.525</v>
      </c>
      <c r="N12" s="16">
        <f t="shared" si="16"/>
        <v>10400.299999999999</v>
      </c>
      <c r="O12" s="16">
        <f t="shared" si="16"/>
        <v>10235.525000000001</v>
      </c>
      <c r="P12" s="16">
        <f t="shared" si="16"/>
        <v>10407.299999999999</v>
      </c>
      <c r="Q12" s="16">
        <f>Q11-Q13/2</f>
        <v>10339.625</v>
      </c>
      <c r="R12" s="16">
        <v>10468.224999999999</v>
      </c>
      <c r="S12" s="16">
        <f t="shared" ref="S12:Y12" si="17">S11-S13/2</f>
        <v>10468.224999999999</v>
      </c>
      <c r="T12" s="16">
        <f t="shared" si="17"/>
        <v>10565.099999999999</v>
      </c>
      <c r="U12" s="16">
        <f t="shared" si="17"/>
        <v>10493.133333333331</v>
      </c>
      <c r="V12" s="16">
        <f t="shared" si="17"/>
        <v>10307.316666666668</v>
      </c>
      <c r="W12" s="16">
        <f t="shared" si="17"/>
        <v>10268.925000000001</v>
      </c>
      <c r="X12" s="16">
        <f t="shared" si="17"/>
        <v>10151.941666666668</v>
      </c>
      <c r="Y12" s="16">
        <f t="shared" si="17"/>
        <v>10122.950000000001</v>
      </c>
      <c r="Z12" s="16">
        <f>Z11-Z13/2</f>
        <v>10042.233333333334</v>
      </c>
      <c r="AA12" s="96"/>
      <c r="AB12" s="96"/>
      <c r="AC12" s="96"/>
      <c r="AD12" s="96"/>
      <c r="AE12" s="96"/>
      <c r="AF12" s="96"/>
      <c r="AG12" s="96"/>
      <c r="AH12" s="96"/>
      <c r="AI12" s="96"/>
      <c r="AJ12" s="96"/>
      <c r="AK12" s="96"/>
      <c r="AL12" s="96"/>
      <c r="AM12" s="96"/>
      <c r="AN12" s="96"/>
      <c r="AO12" s="96"/>
      <c r="AP12" s="96"/>
      <c r="AQ12" s="96"/>
      <c r="AR12" s="96"/>
      <c r="AS12" s="96"/>
      <c r="AT12" s="96"/>
      <c r="AU12" s="96"/>
      <c r="AV12" s="96"/>
      <c r="AW12" s="96"/>
      <c r="AX12" s="96"/>
      <c r="AY12" s="96"/>
      <c r="AZ12" s="96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</row>
    <row r="13" spans="1:63" x14ac:dyDescent="0.3">
      <c r="A13" s="80"/>
      <c r="B13" s="80"/>
      <c r="C13" s="80"/>
      <c r="D13" s="81" t="s">
        <v>5</v>
      </c>
      <c r="E13" s="3">
        <f t="shared" ref="E13:P13" si="18">ABS((E11-E46)*2)</f>
        <v>7.8333333333321207</v>
      </c>
      <c r="F13" s="3">
        <f t="shared" si="18"/>
        <v>53.333333333332121</v>
      </c>
      <c r="G13" s="3">
        <f t="shared" si="18"/>
        <v>53.133333333335031</v>
      </c>
      <c r="H13" s="3">
        <f t="shared" si="18"/>
        <v>38.766666666666424</v>
      </c>
      <c r="I13" s="3">
        <f t="shared" si="18"/>
        <v>34.483333333333576</v>
      </c>
      <c r="J13" s="3">
        <f t="shared" si="18"/>
        <v>221.54999999999927</v>
      </c>
      <c r="K13" s="3">
        <f t="shared" si="18"/>
        <v>56.549999999999272</v>
      </c>
      <c r="L13" s="3">
        <f t="shared" si="18"/>
        <v>33.116666666664969</v>
      </c>
      <c r="M13" s="3">
        <f t="shared" si="18"/>
        <v>24.950000000000728</v>
      </c>
      <c r="N13" s="3">
        <f t="shared" si="18"/>
        <v>39.866666666664969</v>
      </c>
      <c r="O13" s="3">
        <f t="shared" si="18"/>
        <v>1.75</v>
      </c>
      <c r="P13" s="3">
        <f t="shared" si="18"/>
        <v>43.466666666667152</v>
      </c>
      <c r="Q13" s="33">
        <f>ABS((Q11-Q46)*2)</f>
        <v>88.583333333332121</v>
      </c>
      <c r="R13" s="33">
        <v>29.516666666666424</v>
      </c>
      <c r="S13" s="33">
        <f t="shared" ref="S13:Y13" si="19">ABS((S11-S46)*2)</f>
        <v>29.516666666666424</v>
      </c>
      <c r="T13" s="33">
        <f t="shared" si="19"/>
        <v>13.100000000002183</v>
      </c>
      <c r="U13" s="33">
        <f t="shared" si="19"/>
        <v>80.166666666667879</v>
      </c>
      <c r="V13" s="33">
        <f t="shared" si="19"/>
        <v>7.5333333333328483</v>
      </c>
      <c r="W13" s="33">
        <f t="shared" si="19"/>
        <v>47.349999999998545</v>
      </c>
      <c r="X13" s="33">
        <f t="shared" si="19"/>
        <v>10.283333333332848</v>
      </c>
      <c r="Y13" s="33">
        <f t="shared" si="19"/>
        <v>1.2999999999992724</v>
      </c>
      <c r="Z13" s="33">
        <f>ABS((Z11-Z46)*2)</f>
        <v>24.466666666667152</v>
      </c>
      <c r="AA13" s="103">
        <f t="shared" ref="AA13:BK13" si="20">(AA2+AA3+AA4)/3</f>
        <v>10147.699999999999</v>
      </c>
      <c r="AB13" s="103">
        <f t="shared" si="20"/>
        <v>10393.433333333334</v>
      </c>
      <c r="AC13" s="103">
        <f t="shared" si="20"/>
        <v>10182.166666666666</v>
      </c>
      <c r="AD13" s="103">
        <f t="shared" si="20"/>
        <v>10219.616666666667</v>
      </c>
      <c r="AE13" s="103">
        <f t="shared" si="20"/>
        <v>10295.9</v>
      </c>
      <c r="AF13" s="103">
        <f t="shared" si="20"/>
        <v>10388.083333333334</v>
      </c>
      <c r="AG13" s="103">
        <f t="shared" si="20"/>
        <v>10393.433333333334</v>
      </c>
      <c r="AH13" s="103">
        <f t="shared" si="20"/>
        <v>0</v>
      </c>
      <c r="AI13" s="103">
        <f t="shared" si="20"/>
        <v>10539.216666666667</v>
      </c>
      <c r="AJ13" s="103">
        <f t="shared" si="20"/>
        <v>10519.933333333332</v>
      </c>
      <c r="AK13" s="103">
        <f t="shared" si="20"/>
        <v>10540.566666666668</v>
      </c>
      <c r="AL13" s="103">
        <f t="shared" si="20"/>
        <v>10599.050000000001</v>
      </c>
      <c r="AM13" s="103">
        <f t="shared" si="20"/>
        <v>10583.2</v>
      </c>
      <c r="AN13" s="103">
        <f t="shared" si="20"/>
        <v>10560.583333333334</v>
      </c>
      <c r="AO13" s="103">
        <f t="shared" si="20"/>
        <v>0</v>
      </c>
      <c r="AP13" s="103">
        <f t="shared" si="20"/>
        <v>10583.2</v>
      </c>
      <c r="AQ13" s="103">
        <f t="shared" si="20"/>
        <v>10530.583333333334</v>
      </c>
      <c r="AR13" s="103">
        <f t="shared" si="20"/>
        <v>10539.766666666666</v>
      </c>
      <c r="AS13" s="103">
        <f t="shared" si="20"/>
        <v>10586.866666666667</v>
      </c>
      <c r="AT13" s="103">
        <f t="shared" si="20"/>
        <v>10605.966666666665</v>
      </c>
      <c r="AU13" s="103">
        <f t="shared" si="20"/>
        <v>10742.300000000001</v>
      </c>
      <c r="AV13" s="103">
        <f t="shared" si="20"/>
        <v>10679.300000000001</v>
      </c>
      <c r="AW13" s="103">
        <f t="shared" si="20"/>
        <v>10611.233333333334</v>
      </c>
      <c r="AX13" s="103">
        <f t="shared" si="20"/>
        <v>10561.666666666666</v>
      </c>
      <c r="AY13" s="103">
        <f t="shared" si="20"/>
        <v>10475.599999999999</v>
      </c>
      <c r="AZ13" s="103">
        <f t="shared" si="20"/>
        <v>10604.483333333334</v>
      </c>
      <c r="BA13" s="102">
        <f t="shared" si="20"/>
        <v>10585.383333333333</v>
      </c>
      <c r="BB13" s="102">
        <f t="shared" si="20"/>
        <v>10659.033333333333</v>
      </c>
      <c r="BC13" s="102">
        <f t="shared" si="20"/>
        <v>10728.833333333334</v>
      </c>
      <c r="BD13" s="102">
        <f t="shared" si="20"/>
        <v>10841.366666666667</v>
      </c>
      <c r="BE13" s="102">
        <f t="shared" si="20"/>
        <v>10878.1</v>
      </c>
      <c r="BF13" s="102">
        <f t="shared" si="20"/>
        <v>10762.983333333334</v>
      </c>
      <c r="BG13" s="102">
        <f t="shared" si="20"/>
        <v>10890.1</v>
      </c>
      <c r="BH13" s="102">
        <f t="shared" si="20"/>
        <v>10864.6</v>
      </c>
      <c r="BI13" s="102">
        <f t="shared" si="20"/>
        <v>10783.966666666667</v>
      </c>
      <c r="BJ13" s="102">
        <f t="shared" si="20"/>
        <v>10637.35</v>
      </c>
      <c r="BK13" s="102">
        <f t="shared" si="20"/>
        <v>10665.866666666667</v>
      </c>
    </row>
    <row r="14" spans="1:63" x14ac:dyDescent="0.3">
      <c r="D14" s="8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96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6"/>
      <c r="AN14" s="96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6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</row>
    <row r="15" spans="1:63" x14ac:dyDescent="0.3">
      <c r="A15" s="80"/>
      <c r="B15" s="80"/>
      <c r="C15" s="80"/>
      <c r="D15" s="81" t="s">
        <v>30</v>
      </c>
      <c r="E15" s="2">
        <f t="shared" ref="E15:P15" si="21">2*E11-E2</f>
        <v>10842.466666666669</v>
      </c>
      <c r="F15" s="2">
        <f t="shared" si="21"/>
        <v>10796.666666666668</v>
      </c>
      <c r="G15" s="2">
        <f t="shared" si="21"/>
        <v>10874.683333333332</v>
      </c>
      <c r="H15" s="2">
        <f t="shared" si="21"/>
        <v>10804.983333333334</v>
      </c>
      <c r="I15" s="2">
        <f t="shared" si="21"/>
        <v>10512.766666666666</v>
      </c>
      <c r="J15" s="2">
        <f t="shared" si="21"/>
        <v>10040.35</v>
      </c>
      <c r="K15" s="2">
        <f t="shared" si="21"/>
        <v>10205.35</v>
      </c>
      <c r="L15" s="2">
        <f t="shared" si="21"/>
        <v>10231.516666666665</v>
      </c>
      <c r="M15" s="2">
        <f t="shared" si="21"/>
        <v>10254.4</v>
      </c>
      <c r="N15" s="2">
        <f t="shared" si="21"/>
        <v>10358.116666666663</v>
      </c>
      <c r="O15" s="2">
        <f t="shared" si="21"/>
        <v>10136.850000000002</v>
      </c>
      <c r="P15" s="2">
        <f t="shared" si="21"/>
        <v>10365.616666666665</v>
      </c>
      <c r="Q15" s="9">
        <f>2*Q11-Q2</f>
        <v>10227.183333333332</v>
      </c>
      <c r="R15" s="9">
        <v>10439.666666666664</v>
      </c>
      <c r="S15" s="9">
        <f t="shared" ref="S15:Y15" si="22">2*S11-S2</f>
        <v>10439.666666666664</v>
      </c>
      <c r="T15" s="9">
        <f t="shared" si="22"/>
        <v>10538.4</v>
      </c>
      <c r="U15" s="9">
        <f t="shared" si="22"/>
        <v>10356.283333333331</v>
      </c>
      <c r="V15" s="9">
        <f t="shared" si="22"/>
        <v>10242.066666666668</v>
      </c>
      <c r="W15" s="9">
        <f t="shared" si="22"/>
        <v>10176.650000000001</v>
      </c>
      <c r="X15" s="9">
        <f t="shared" si="22"/>
        <v>10092.066666666668</v>
      </c>
      <c r="Y15" s="9">
        <f t="shared" si="22"/>
        <v>10080.6</v>
      </c>
      <c r="Z15" s="9">
        <f>2*Z11-Z2</f>
        <v>9980.0833333333339</v>
      </c>
      <c r="AA15" s="100">
        <f t="shared" ref="AA15:BK15" si="23">(AA13+AA16)/2</f>
        <v>10017.274999999998</v>
      </c>
      <c r="AB15" s="100">
        <f t="shared" si="23"/>
        <v>10286.675000000001</v>
      </c>
      <c r="AC15" s="100">
        <f t="shared" si="23"/>
        <v>10135.599999999999</v>
      </c>
      <c r="AD15" s="100">
        <f t="shared" si="23"/>
        <v>10186.875</v>
      </c>
      <c r="AE15" s="100">
        <f t="shared" si="23"/>
        <v>10245.849999999999</v>
      </c>
      <c r="AF15" s="100">
        <f t="shared" si="23"/>
        <v>10361.175000000001</v>
      </c>
      <c r="AG15" s="100">
        <f t="shared" si="23"/>
        <v>10286.675000000001</v>
      </c>
      <c r="AH15" s="100">
        <f t="shared" si="23"/>
        <v>0</v>
      </c>
      <c r="AI15" s="100">
        <f t="shared" si="23"/>
        <v>10505.35</v>
      </c>
      <c r="AJ15" s="100">
        <f t="shared" si="23"/>
        <v>10500.5</v>
      </c>
      <c r="AK15" s="100">
        <f t="shared" si="23"/>
        <v>10510.725000000002</v>
      </c>
      <c r="AL15" s="100">
        <f t="shared" si="23"/>
        <v>10590.350000000002</v>
      </c>
      <c r="AM15" s="100">
        <f t="shared" si="23"/>
        <v>10565.025000000001</v>
      </c>
      <c r="AN15" s="100">
        <f t="shared" si="23"/>
        <v>10531.100000000002</v>
      </c>
      <c r="AO15" s="100">
        <f t="shared" si="23"/>
        <v>0</v>
      </c>
      <c r="AP15" s="100">
        <f t="shared" si="23"/>
        <v>10565.025000000001</v>
      </c>
      <c r="AQ15" s="100">
        <f t="shared" si="23"/>
        <v>10473.125</v>
      </c>
      <c r="AR15" s="100">
        <f t="shared" si="23"/>
        <v>10511.525</v>
      </c>
      <c r="AS15" s="100">
        <f t="shared" si="23"/>
        <v>10554.5</v>
      </c>
      <c r="AT15" s="100">
        <f t="shared" si="23"/>
        <v>10561.374999999998</v>
      </c>
      <c r="AU15" s="100">
        <f t="shared" si="23"/>
        <v>10726.100000000002</v>
      </c>
      <c r="AV15" s="100">
        <f t="shared" si="23"/>
        <v>10648.525000000001</v>
      </c>
      <c r="AW15" s="100">
        <f t="shared" si="23"/>
        <v>10581.2</v>
      </c>
      <c r="AX15" s="100">
        <f t="shared" si="23"/>
        <v>10519.375</v>
      </c>
      <c r="AY15" s="100">
        <f t="shared" si="23"/>
        <v>10195.574999999997</v>
      </c>
      <c r="AZ15" s="100">
        <f t="shared" si="23"/>
        <v>10519.375</v>
      </c>
      <c r="BA15" s="121">
        <f t="shared" si="23"/>
        <v>10559.174999999999</v>
      </c>
      <c r="BB15" s="121">
        <f t="shared" si="23"/>
        <v>10640.974999999999</v>
      </c>
      <c r="BC15" s="121">
        <f t="shared" si="23"/>
        <v>10714.350000000002</v>
      </c>
      <c r="BD15" s="121">
        <f t="shared" si="23"/>
        <v>10820.525000000001</v>
      </c>
      <c r="BE15" s="121">
        <f t="shared" si="23"/>
        <v>10855.924999999999</v>
      </c>
      <c r="BF15" s="121">
        <f t="shared" si="23"/>
        <v>10683.25</v>
      </c>
      <c r="BG15" s="121">
        <f t="shared" si="23"/>
        <v>10864.55</v>
      </c>
      <c r="BH15" s="121">
        <f t="shared" si="23"/>
        <v>10851.424999999999</v>
      </c>
      <c r="BI15" s="121">
        <f t="shared" si="23"/>
        <v>10765.425000000001</v>
      </c>
      <c r="BJ15" s="121">
        <f t="shared" si="23"/>
        <v>10594.7</v>
      </c>
      <c r="BK15" s="121">
        <f t="shared" si="23"/>
        <v>10646.525000000001</v>
      </c>
    </row>
    <row r="16" spans="1:63" x14ac:dyDescent="0.3">
      <c r="A16" s="80"/>
      <c r="B16" s="80"/>
      <c r="C16" s="80"/>
      <c r="D16" s="81" t="s">
        <v>31</v>
      </c>
      <c r="E16" s="2">
        <f t="shared" ref="E16:P16" si="24">E11-E43</f>
        <v>10754.483333333334</v>
      </c>
      <c r="F16" s="2">
        <f t="shared" si="24"/>
        <v>10663.333333333334</v>
      </c>
      <c r="G16" s="2">
        <f t="shared" si="24"/>
        <v>10741.066666666666</v>
      </c>
      <c r="H16" s="2">
        <f t="shared" si="24"/>
        <v>10751.716666666667</v>
      </c>
      <c r="I16" s="2">
        <f t="shared" si="24"/>
        <v>10426.283333333333</v>
      </c>
      <c r="J16" s="2">
        <f t="shared" si="24"/>
        <v>9764.25</v>
      </c>
      <c r="K16" s="2">
        <f t="shared" si="24"/>
        <v>10094.25</v>
      </c>
      <c r="L16" s="2">
        <f t="shared" si="24"/>
        <v>10114.983333333332</v>
      </c>
      <c r="M16" s="2">
        <f t="shared" si="24"/>
        <v>10207.75</v>
      </c>
      <c r="N16" s="2">
        <f t="shared" si="24"/>
        <v>10256.133333333331</v>
      </c>
      <c r="O16" s="2">
        <f t="shared" si="24"/>
        <v>10039.050000000001</v>
      </c>
      <c r="P16" s="2">
        <f t="shared" si="24"/>
        <v>10258.733333333332</v>
      </c>
      <c r="Q16" s="7">
        <f>Q11-Q43</f>
        <v>9981.8666666666668</v>
      </c>
      <c r="R16" s="7">
        <v>10366.833333333332</v>
      </c>
      <c r="S16" s="7">
        <f t="shared" ref="S16:Y16" si="25">S11-S43</f>
        <v>10366.833333333332</v>
      </c>
      <c r="T16" s="7">
        <f t="shared" si="25"/>
        <v>10492.05</v>
      </c>
      <c r="U16" s="7">
        <f t="shared" si="25"/>
        <v>10259.516666666666</v>
      </c>
      <c r="V16" s="7">
        <f t="shared" si="25"/>
        <v>10180.583333333334</v>
      </c>
      <c r="W16" s="7">
        <f t="shared" si="25"/>
        <v>10108.050000000001</v>
      </c>
      <c r="X16" s="7">
        <f t="shared" si="25"/>
        <v>10037.333333333334</v>
      </c>
      <c r="Y16" s="7">
        <f t="shared" si="25"/>
        <v>10036.299999999999</v>
      </c>
      <c r="Z16" s="7">
        <f>Z11-Z43</f>
        <v>9930.1666666666661</v>
      </c>
      <c r="AA16" s="101">
        <f t="shared" ref="AA16:BK16" si="26">2*AA13-AA2</f>
        <v>9886.8499999999985</v>
      </c>
      <c r="AB16" s="101">
        <f t="shared" si="26"/>
        <v>10179.916666666668</v>
      </c>
      <c r="AC16" s="101">
        <f t="shared" si="26"/>
        <v>10089.033333333333</v>
      </c>
      <c r="AD16" s="101">
        <f t="shared" si="26"/>
        <v>10154.133333333333</v>
      </c>
      <c r="AE16" s="101">
        <f t="shared" si="26"/>
        <v>10195.799999999999</v>
      </c>
      <c r="AF16" s="101">
        <f t="shared" si="26"/>
        <v>10334.266666666668</v>
      </c>
      <c r="AG16" s="101">
        <f t="shared" si="26"/>
        <v>10179.916666666668</v>
      </c>
      <c r="AH16" s="101">
        <f t="shared" si="26"/>
        <v>0</v>
      </c>
      <c r="AI16" s="101">
        <f t="shared" si="26"/>
        <v>10471.483333333334</v>
      </c>
      <c r="AJ16" s="101">
        <f t="shared" si="26"/>
        <v>10481.066666666666</v>
      </c>
      <c r="AK16" s="101">
        <f t="shared" si="26"/>
        <v>10480.883333333335</v>
      </c>
      <c r="AL16" s="101">
        <f t="shared" si="26"/>
        <v>10581.650000000001</v>
      </c>
      <c r="AM16" s="101">
        <f t="shared" si="26"/>
        <v>10546.850000000002</v>
      </c>
      <c r="AN16" s="101">
        <f t="shared" si="26"/>
        <v>10501.616666666669</v>
      </c>
      <c r="AO16" s="101">
        <f t="shared" si="26"/>
        <v>0</v>
      </c>
      <c r="AP16" s="101">
        <f t="shared" si="26"/>
        <v>10546.850000000002</v>
      </c>
      <c r="AQ16" s="101">
        <f t="shared" si="26"/>
        <v>10415.666666666668</v>
      </c>
      <c r="AR16" s="101">
        <f t="shared" si="26"/>
        <v>10483.283333333333</v>
      </c>
      <c r="AS16" s="101">
        <f t="shared" si="26"/>
        <v>10522.133333333333</v>
      </c>
      <c r="AT16" s="101">
        <f t="shared" si="26"/>
        <v>10516.783333333331</v>
      </c>
      <c r="AU16" s="101">
        <f t="shared" si="26"/>
        <v>10709.900000000001</v>
      </c>
      <c r="AV16" s="101">
        <f t="shared" si="26"/>
        <v>10617.750000000002</v>
      </c>
      <c r="AW16" s="101">
        <f t="shared" si="26"/>
        <v>10551.166666666668</v>
      </c>
      <c r="AX16" s="115">
        <f t="shared" si="26"/>
        <v>10477.083333333332</v>
      </c>
      <c r="AY16" s="101">
        <f t="shared" si="26"/>
        <v>9915.5499999999975</v>
      </c>
      <c r="AZ16" s="101">
        <f t="shared" si="26"/>
        <v>10434.266666666666</v>
      </c>
      <c r="BA16" s="122">
        <f t="shared" si="26"/>
        <v>10532.966666666667</v>
      </c>
      <c r="BB16" s="122">
        <f t="shared" si="26"/>
        <v>10622.916666666666</v>
      </c>
      <c r="BC16" s="122">
        <f t="shared" si="26"/>
        <v>10699.866666666669</v>
      </c>
      <c r="BD16" s="122">
        <f t="shared" si="26"/>
        <v>10799.683333333334</v>
      </c>
      <c r="BE16" s="122">
        <f t="shared" si="26"/>
        <v>10833.75</v>
      </c>
      <c r="BF16" s="122">
        <f t="shared" si="26"/>
        <v>10603.516666666666</v>
      </c>
      <c r="BG16" s="122">
        <f t="shared" si="26"/>
        <v>10839</v>
      </c>
      <c r="BH16" s="122">
        <f t="shared" si="26"/>
        <v>10838.25</v>
      </c>
      <c r="BI16" s="122">
        <f t="shared" si="26"/>
        <v>10746.883333333335</v>
      </c>
      <c r="BJ16" s="122">
        <f t="shared" si="26"/>
        <v>10552.050000000001</v>
      </c>
      <c r="BK16" s="122">
        <f t="shared" si="26"/>
        <v>10627.183333333334</v>
      </c>
    </row>
    <row r="17" spans="1:63" x14ac:dyDescent="0.3">
      <c r="A17" s="80"/>
      <c r="B17" s="80"/>
      <c r="C17" s="80"/>
      <c r="D17" s="81" t="s">
        <v>8</v>
      </c>
      <c r="E17" s="2">
        <f t="shared" ref="E17:P17" si="27">E15-E43</f>
        <v>10658.666666666668</v>
      </c>
      <c r="F17" s="2">
        <f t="shared" si="27"/>
        <v>10476.666666666668</v>
      </c>
      <c r="G17" s="2">
        <f t="shared" si="27"/>
        <v>10660.583333333332</v>
      </c>
      <c r="H17" s="2">
        <f t="shared" si="27"/>
        <v>10659.683333333334</v>
      </c>
      <c r="I17" s="2">
        <f t="shared" si="27"/>
        <v>10305.316666666666</v>
      </c>
      <c r="J17" s="2">
        <f t="shared" si="27"/>
        <v>9266.6</v>
      </c>
      <c r="K17" s="2">
        <f t="shared" si="27"/>
        <v>9926.6</v>
      </c>
      <c r="L17" s="2">
        <f t="shared" si="27"/>
        <v>10031.566666666664</v>
      </c>
      <c r="M17" s="2">
        <f t="shared" si="27"/>
        <v>10136.15</v>
      </c>
      <c r="N17" s="2">
        <f t="shared" si="27"/>
        <v>10194.016666666663</v>
      </c>
      <c r="O17" s="2">
        <f t="shared" si="27"/>
        <v>9939.5000000000018</v>
      </c>
      <c r="P17" s="2">
        <f t="shared" si="27"/>
        <v>10195.316666666664</v>
      </c>
      <c r="Q17" s="5">
        <f>Q15-Q43</f>
        <v>9825.1333333333332</v>
      </c>
      <c r="R17" s="5">
        <v>10323.516666666665</v>
      </c>
      <c r="S17" s="5">
        <f t="shared" ref="S17:Y17" si="28">S15-S43</f>
        <v>10323.516666666665</v>
      </c>
      <c r="T17" s="5">
        <f t="shared" si="28"/>
        <v>10458.799999999999</v>
      </c>
      <c r="U17" s="5">
        <f t="shared" si="28"/>
        <v>10082.583333333332</v>
      </c>
      <c r="V17" s="5">
        <f t="shared" si="28"/>
        <v>10111.566666666668</v>
      </c>
      <c r="W17" s="5">
        <f t="shared" si="28"/>
        <v>9992.1000000000022</v>
      </c>
      <c r="X17" s="5">
        <f t="shared" si="28"/>
        <v>9972.3166666666675</v>
      </c>
      <c r="Y17" s="5">
        <f t="shared" si="28"/>
        <v>9993.2999999999993</v>
      </c>
      <c r="Z17" s="5">
        <f>Z15-Z43</f>
        <v>9855.7833333333328</v>
      </c>
      <c r="AA17" s="100">
        <f t="shared" ref="AA17:BK17" si="29">(AA16+AA18)/2</f>
        <v>9815.2749999999978</v>
      </c>
      <c r="AB17" s="100">
        <f t="shared" si="29"/>
        <v>9993.375</v>
      </c>
      <c r="AC17" s="100">
        <f t="shared" si="29"/>
        <v>10008.125</v>
      </c>
      <c r="AD17" s="100">
        <f t="shared" si="29"/>
        <v>10132</v>
      </c>
      <c r="AE17" s="100">
        <f t="shared" si="29"/>
        <v>10100.4</v>
      </c>
      <c r="AF17" s="100">
        <f t="shared" si="29"/>
        <v>10311.175000000001</v>
      </c>
      <c r="AG17" s="100">
        <f t="shared" si="29"/>
        <v>9993.375</v>
      </c>
      <c r="AH17" s="100">
        <f t="shared" si="29"/>
        <v>0</v>
      </c>
      <c r="AI17" s="100">
        <f t="shared" si="29"/>
        <v>10430.725</v>
      </c>
      <c r="AJ17" s="100">
        <f t="shared" si="29"/>
        <v>10459.599999999999</v>
      </c>
      <c r="AK17" s="100">
        <f t="shared" si="29"/>
        <v>10456.325000000001</v>
      </c>
      <c r="AL17" s="100">
        <f t="shared" si="29"/>
        <v>10573.275000000001</v>
      </c>
      <c r="AM17" s="100">
        <f t="shared" si="29"/>
        <v>10527.675000000003</v>
      </c>
      <c r="AN17" s="100">
        <f t="shared" si="29"/>
        <v>10459.825000000001</v>
      </c>
      <c r="AO17" s="100">
        <f t="shared" si="29"/>
        <v>0</v>
      </c>
      <c r="AP17" s="100">
        <f t="shared" si="29"/>
        <v>10527.675000000003</v>
      </c>
      <c r="AQ17" s="100">
        <f t="shared" si="29"/>
        <v>10382.400000000001</v>
      </c>
      <c r="AR17" s="100">
        <f t="shared" si="29"/>
        <v>10433.674999999999</v>
      </c>
      <c r="AS17" s="100">
        <f t="shared" si="29"/>
        <v>10495.05</v>
      </c>
      <c r="AT17" s="100">
        <f t="shared" si="29"/>
        <v>10434.074999999997</v>
      </c>
      <c r="AU17" s="100">
        <f t="shared" si="29"/>
        <v>10683.150000000001</v>
      </c>
      <c r="AV17" s="100">
        <f t="shared" si="29"/>
        <v>10598.525000000001</v>
      </c>
      <c r="AW17" s="100">
        <f t="shared" si="29"/>
        <v>10526.725000000002</v>
      </c>
      <c r="AX17" s="100">
        <f t="shared" si="29"/>
        <v>10452.25</v>
      </c>
      <c r="AY17" s="100">
        <f t="shared" si="29"/>
        <v>9680.0249999999978</v>
      </c>
      <c r="AZ17" s="100">
        <f t="shared" si="29"/>
        <v>10388.025</v>
      </c>
      <c r="BA17" s="121">
        <f t="shared" si="29"/>
        <v>10485.150000000001</v>
      </c>
      <c r="BB17" s="121">
        <f t="shared" si="29"/>
        <v>10591.575000000001</v>
      </c>
      <c r="BC17" s="121">
        <f t="shared" si="29"/>
        <v>10685.375000000002</v>
      </c>
      <c r="BD17" s="121">
        <f t="shared" si="29"/>
        <v>10770.175000000001</v>
      </c>
      <c r="BE17" s="121">
        <f t="shared" si="29"/>
        <v>10812.25</v>
      </c>
      <c r="BF17" s="121">
        <f t="shared" si="29"/>
        <v>10466.9</v>
      </c>
      <c r="BG17" s="121">
        <f t="shared" si="29"/>
        <v>10816.625</v>
      </c>
      <c r="BH17" s="121">
        <f t="shared" si="29"/>
        <v>10822.625</v>
      </c>
      <c r="BI17" s="121">
        <f t="shared" si="29"/>
        <v>10728.875000000002</v>
      </c>
      <c r="BJ17" s="121">
        <f t="shared" si="29"/>
        <v>10527.5</v>
      </c>
      <c r="BK17" s="121">
        <f t="shared" si="29"/>
        <v>10593.925000000001</v>
      </c>
    </row>
    <row r="18" spans="1:63" x14ac:dyDescent="0.3">
      <c r="A18" s="134" t="s">
        <v>24</v>
      </c>
      <c r="B18" s="134"/>
      <c r="C18" s="134"/>
      <c r="D18" s="13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01">
        <f t="shared" ref="AA18:BK18" si="30">AA13-AA46</f>
        <v>9743.6999999999989</v>
      </c>
      <c r="AB18" s="101">
        <f t="shared" si="30"/>
        <v>9806.8333333333339</v>
      </c>
      <c r="AC18" s="101">
        <f t="shared" si="30"/>
        <v>9927.2166666666672</v>
      </c>
      <c r="AD18" s="101">
        <f t="shared" si="30"/>
        <v>10109.866666666667</v>
      </c>
      <c r="AE18" s="101">
        <f t="shared" si="30"/>
        <v>10005</v>
      </c>
      <c r="AF18" s="101">
        <f t="shared" si="30"/>
        <v>10288.083333333334</v>
      </c>
      <c r="AG18" s="101">
        <f t="shared" si="30"/>
        <v>9806.8333333333339</v>
      </c>
      <c r="AH18" s="101">
        <f t="shared" si="30"/>
        <v>0</v>
      </c>
      <c r="AI18" s="101">
        <f t="shared" si="30"/>
        <v>10389.966666666667</v>
      </c>
      <c r="AJ18" s="101">
        <f t="shared" si="30"/>
        <v>10438.133333333333</v>
      </c>
      <c r="AK18" s="101">
        <f t="shared" si="30"/>
        <v>10431.766666666668</v>
      </c>
      <c r="AL18" s="101">
        <f t="shared" si="30"/>
        <v>10564.9</v>
      </c>
      <c r="AM18" s="101">
        <f t="shared" si="30"/>
        <v>10508.500000000002</v>
      </c>
      <c r="AN18" s="101">
        <f t="shared" si="30"/>
        <v>10418.033333333335</v>
      </c>
      <c r="AO18" s="101">
        <f t="shared" si="30"/>
        <v>0</v>
      </c>
      <c r="AP18" s="101">
        <f t="shared" si="30"/>
        <v>10508.500000000002</v>
      </c>
      <c r="AQ18" s="101">
        <f t="shared" si="30"/>
        <v>10349.133333333333</v>
      </c>
      <c r="AR18" s="101">
        <f t="shared" si="30"/>
        <v>10384.066666666666</v>
      </c>
      <c r="AS18" s="101">
        <f t="shared" si="30"/>
        <v>10467.966666666667</v>
      </c>
      <c r="AT18" s="101">
        <f t="shared" si="30"/>
        <v>10351.366666666665</v>
      </c>
      <c r="AU18" s="101">
        <f t="shared" si="30"/>
        <v>10656.4</v>
      </c>
      <c r="AV18" s="101">
        <f t="shared" si="30"/>
        <v>10579.300000000001</v>
      </c>
      <c r="AW18" s="101">
        <f t="shared" si="30"/>
        <v>10502.283333333335</v>
      </c>
      <c r="AX18" s="115">
        <f t="shared" si="30"/>
        <v>10427.416666666666</v>
      </c>
      <c r="AY18" s="101">
        <f t="shared" si="30"/>
        <v>9444.4999999999982</v>
      </c>
      <c r="AZ18" s="101">
        <f t="shared" si="30"/>
        <v>10341.783333333333</v>
      </c>
      <c r="BA18" s="122">
        <f t="shared" si="30"/>
        <v>10437.333333333334</v>
      </c>
      <c r="BB18" s="122">
        <f t="shared" si="30"/>
        <v>10560.233333333334</v>
      </c>
      <c r="BC18" s="122">
        <f t="shared" si="30"/>
        <v>10670.883333333335</v>
      </c>
      <c r="BD18" s="115">
        <f t="shared" si="30"/>
        <v>10740.666666666668</v>
      </c>
      <c r="BE18" s="115">
        <f t="shared" si="30"/>
        <v>10790.75</v>
      </c>
      <c r="BF18" s="122">
        <f t="shared" si="30"/>
        <v>10330.283333333333</v>
      </c>
      <c r="BG18" s="122">
        <f t="shared" si="30"/>
        <v>10794.25</v>
      </c>
      <c r="BH18" s="122">
        <f t="shared" si="30"/>
        <v>10807</v>
      </c>
      <c r="BI18" s="122">
        <f t="shared" si="30"/>
        <v>10710.866666666669</v>
      </c>
      <c r="BJ18" s="122">
        <f t="shared" si="30"/>
        <v>10502.95</v>
      </c>
      <c r="BK18" s="122">
        <f t="shared" si="30"/>
        <v>10560.666666666668</v>
      </c>
    </row>
    <row r="19" spans="1:63" x14ac:dyDescent="0.3">
      <c r="D19" s="83" t="s">
        <v>12</v>
      </c>
      <c r="E19" s="14">
        <f t="shared" ref="E19:P19" si="31">(E2/E3)*E4</f>
        <v>11115.607710846707</v>
      </c>
      <c r="F19" s="14">
        <f t="shared" si="31"/>
        <v>11252.359447004608</v>
      </c>
      <c r="G19" s="14">
        <f t="shared" si="31"/>
        <v>11226.09477339198</v>
      </c>
      <c r="H19" s="14">
        <f t="shared" si="31"/>
        <v>11003.744291642652</v>
      </c>
      <c r="I19" s="14">
        <f t="shared" si="31"/>
        <v>10807.722768968215</v>
      </c>
      <c r="J19" s="14">
        <f t="shared" si="31"/>
        <v>11094.313084565236</v>
      </c>
      <c r="K19" s="14">
        <f t="shared" si="31"/>
        <v>10596.681773599432</v>
      </c>
      <c r="L19" s="14">
        <f t="shared" si="31"/>
        <v>10550.934040388689</v>
      </c>
      <c r="M19" s="14">
        <f t="shared" si="31"/>
        <v>10419.549629110788</v>
      </c>
      <c r="N19" s="14">
        <f t="shared" si="31"/>
        <v>10626.455962493641</v>
      </c>
      <c r="O19" s="14">
        <f t="shared" si="31"/>
        <v>10433.869633627917</v>
      </c>
      <c r="P19" s="14">
        <f t="shared" si="31"/>
        <v>10645.280549594803</v>
      </c>
      <c r="Q19" s="28">
        <f>(Q2/Q3)*Q4</f>
        <v>10887.790930207326</v>
      </c>
      <c r="R19" s="28">
        <v>10629.791957848829</v>
      </c>
      <c r="S19" s="28">
        <f t="shared" ref="S19:Y19" si="32">(S2/S3)*S4</f>
        <v>10629.791957848829</v>
      </c>
      <c r="T19" s="28">
        <f t="shared" si="32"/>
        <v>10664.799604286813</v>
      </c>
      <c r="U19" s="28">
        <f t="shared" si="32"/>
        <v>10727.185341519384</v>
      </c>
      <c r="V19" s="28">
        <f t="shared" si="32"/>
        <v>10434.736902415701</v>
      </c>
      <c r="W19" s="28">
        <f t="shared" si="32"/>
        <v>10430.183576633412</v>
      </c>
      <c r="X19" s="28">
        <f t="shared" si="32"/>
        <v>10267.076895969749</v>
      </c>
      <c r="Y19" s="28">
        <f t="shared" si="32"/>
        <v>10212.594955998928</v>
      </c>
      <c r="Z19" s="28">
        <f>(Z2/Z3)*Z4</f>
        <v>10154.61619962917</v>
      </c>
      <c r="AA19" s="100">
        <f t="shared" ref="AA19:BK19" si="33">(AA18+AA20)/2</f>
        <v>9613.2749999999978</v>
      </c>
      <c r="AB19" s="100">
        <f t="shared" si="33"/>
        <v>9700.0750000000007</v>
      </c>
      <c r="AC19" s="100">
        <f t="shared" si="33"/>
        <v>9880.6500000000015</v>
      </c>
      <c r="AD19" s="100">
        <f t="shared" si="33"/>
        <v>10077.125</v>
      </c>
      <c r="AE19" s="100">
        <f t="shared" si="33"/>
        <v>9954.9500000000007</v>
      </c>
      <c r="AF19" s="100">
        <f t="shared" si="33"/>
        <v>10261.175000000001</v>
      </c>
      <c r="AG19" s="100">
        <f t="shared" si="33"/>
        <v>9700.0750000000007</v>
      </c>
      <c r="AH19" s="100">
        <f t="shared" si="33"/>
        <v>0</v>
      </c>
      <c r="AI19" s="100">
        <f t="shared" si="33"/>
        <v>10356.1</v>
      </c>
      <c r="AJ19" s="100">
        <f t="shared" si="33"/>
        <v>10418.700000000001</v>
      </c>
      <c r="AK19" s="100">
        <f t="shared" si="33"/>
        <v>10401.925000000003</v>
      </c>
      <c r="AL19" s="100">
        <f t="shared" si="33"/>
        <v>10556.2</v>
      </c>
      <c r="AM19" s="100">
        <f t="shared" si="33"/>
        <v>10490.325000000003</v>
      </c>
      <c r="AN19" s="100">
        <f t="shared" si="33"/>
        <v>10388.550000000003</v>
      </c>
      <c r="AO19" s="100">
        <f t="shared" si="33"/>
        <v>0</v>
      </c>
      <c r="AP19" s="100">
        <f t="shared" si="33"/>
        <v>10490.325000000003</v>
      </c>
      <c r="AQ19" s="100">
        <f t="shared" si="33"/>
        <v>10291.674999999999</v>
      </c>
      <c r="AR19" s="100">
        <f t="shared" si="33"/>
        <v>10355.824999999999</v>
      </c>
      <c r="AS19" s="100">
        <f t="shared" si="33"/>
        <v>10435.6</v>
      </c>
      <c r="AT19" s="100">
        <f t="shared" si="33"/>
        <v>10306.774999999998</v>
      </c>
      <c r="AU19" s="100">
        <f t="shared" si="33"/>
        <v>10640.2</v>
      </c>
      <c r="AV19" s="100">
        <f t="shared" si="33"/>
        <v>10548.525000000001</v>
      </c>
      <c r="AW19" s="100">
        <f t="shared" si="33"/>
        <v>10472.250000000002</v>
      </c>
      <c r="AX19" s="100">
        <f t="shared" si="33"/>
        <v>10385.125</v>
      </c>
      <c r="AY19" s="100">
        <f t="shared" si="33"/>
        <v>9164.4749999999985</v>
      </c>
      <c r="AZ19" s="100">
        <f t="shared" si="33"/>
        <v>10256.674999999999</v>
      </c>
      <c r="BA19" s="121">
        <f t="shared" si="33"/>
        <v>10411.125</v>
      </c>
      <c r="BB19" s="121">
        <f t="shared" si="33"/>
        <v>10542.174999999999</v>
      </c>
      <c r="BC19" s="121">
        <f t="shared" si="33"/>
        <v>10656.400000000001</v>
      </c>
      <c r="BD19" s="121">
        <f t="shared" si="33"/>
        <v>10719.825000000001</v>
      </c>
      <c r="BE19" s="121">
        <f t="shared" si="33"/>
        <v>10768.575000000001</v>
      </c>
      <c r="BF19" s="121">
        <f t="shared" si="33"/>
        <v>10250.549999999999</v>
      </c>
      <c r="BG19" s="121">
        <f t="shared" si="33"/>
        <v>10768.7</v>
      </c>
      <c r="BH19" s="121">
        <f t="shared" si="33"/>
        <v>10793.825000000001</v>
      </c>
      <c r="BI19" s="121">
        <f t="shared" si="33"/>
        <v>10692.325000000003</v>
      </c>
      <c r="BJ19" s="121">
        <f t="shared" si="33"/>
        <v>10460.300000000001</v>
      </c>
      <c r="BK19" s="121">
        <f t="shared" si="33"/>
        <v>10541.325000000001</v>
      </c>
    </row>
    <row r="20" spans="1:63" x14ac:dyDescent="0.3">
      <c r="D20" s="83" t="s">
        <v>13</v>
      </c>
      <c r="E20" s="14">
        <f t="shared" ref="E20:P20" si="34">E21+1.168*(E21-E22)</f>
        <v>11090.576560000001</v>
      </c>
      <c r="F20" s="14">
        <f t="shared" si="34"/>
        <v>11208.784</v>
      </c>
      <c r="G20" s="14">
        <f t="shared" si="34"/>
        <v>11194.823920000001</v>
      </c>
      <c r="H20" s="14">
        <f t="shared" si="34"/>
        <v>10984.835359999997</v>
      </c>
      <c r="I20" s="14">
        <f t="shared" si="34"/>
        <v>10779.980439999999</v>
      </c>
      <c r="J20" s="14">
        <f t="shared" si="34"/>
        <v>10990.541000000001</v>
      </c>
      <c r="K20" s="14">
        <f t="shared" si="34"/>
        <v>10559.297</v>
      </c>
      <c r="L20" s="14">
        <f t="shared" si="34"/>
        <v>10522.246439999999</v>
      </c>
      <c r="M20" s="14">
        <f t="shared" si="34"/>
        <v>10404.0694</v>
      </c>
      <c r="N20" s="14">
        <f t="shared" si="34"/>
        <v>10603.063920000002</v>
      </c>
      <c r="O20" s="14">
        <f t="shared" si="34"/>
        <v>10406.581319999999</v>
      </c>
      <c r="P20" s="14">
        <f t="shared" si="34"/>
        <v>10620.865360000002</v>
      </c>
      <c r="Q20" s="25">
        <f>Q21+1.168*(Q21-Q22)</f>
        <v>10822.765960000002</v>
      </c>
      <c r="R20" s="25">
        <v>10613.68988</v>
      </c>
      <c r="S20" s="25">
        <f t="shared" ref="S20:Y20" si="35">S21+1.168*(S21-S22)</f>
        <v>10613.68988</v>
      </c>
      <c r="T20" s="25">
        <f t="shared" si="35"/>
        <v>10654.097520000003</v>
      </c>
      <c r="U20" s="25">
        <f t="shared" si="35"/>
        <v>10691.497439999999</v>
      </c>
      <c r="V20" s="25">
        <f t="shared" si="35"/>
        <v>10417.241599999998</v>
      </c>
      <c r="W20" s="25">
        <f t="shared" si="35"/>
        <v>10406.029960000002</v>
      </c>
      <c r="X20" s="25">
        <f t="shared" si="35"/>
        <v>10251.126199999999</v>
      </c>
      <c r="Y20" s="25">
        <f t="shared" si="35"/>
        <v>10200.955760000003</v>
      </c>
      <c r="Z20" s="25">
        <f>Z21+1.168*(Z21-Z22)</f>
        <v>10138.290159999999</v>
      </c>
      <c r="AA20" s="101">
        <f t="shared" ref="AA20:BK20" si="36">AA16-AA46</f>
        <v>9482.8499999999985</v>
      </c>
      <c r="AB20" s="101">
        <f t="shared" si="36"/>
        <v>9593.3166666666675</v>
      </c>
      <c r="AC20" s="101">
        <f t="shared" si="36"/>
        <v>9834.0833333333339</v>
      </c>
      <c r="AD20" s="101">
        <f t="shared" si="36"/>
        <v>10044.383333333333</v>
      </c>
      <c r="AE20" s="101">
        <f t="shared" si="36"/>
        <v>9904.9</v>
      </c>
      <c r="AF20" s="101">
        <f t="shared" si="36"/>
        <v>10234.266666666668</v>
      </c>
      <c r="AG20" s="101">
        <f t="shared" si="36"/>
        <v>9593.3166666666675</v>
      </c>
      <c r="AH20" s="101">
        <f t="shared" si="36"/>
        <v>0</v>
      </c>
      <c r="AI20" s="101">
        <f t="shared" si="36"/>
        <v>10322.233333333334</v>
      </c>
      <c r="AJ20" s="101">
        <f t="shared" si="36"/>
        <v>10399.266666666666</v>
      </c>
      <c r="AK20" s="101">
        <f t="shared" si="36"/>
        <v>10372.083333333336</v>
      </c>
      <c r="AL20" s="101">
        <f t="shared" si="36"/>
        <v>10547.5</v>
      </c>
      <c r="AM20" s="101">
        <f t="shared" si="36"/>
        <v>10472.150000000003</v>
      </c>
      <c r="AN20" s="101">
        <f t="shared" si="36"/>
        <v>10359.066666666669</v>
      </c>
      <c r="AO20" s="101">
        <f t="shared" si="36"/>
        <v>0</v>
      </c>
      <c r="AP20" s="101">
        <f t="shared" si="36"/>
        <v>10472.150000000003</v>
      </c>
      <c r="AQ20" s="101">
        <f t="shared" si="36"/>
        <v>10234.216666666667</v>
      </c>
      <c r="AR20" s="101">
        <f t="shared" si="36"/>
        <v>10327.583333333332</v>
      </c>
      <c r="AS20" s="101">
        <f t="shared" si="36"/>
        <v>10403.233333333334</v>
      </c>
      <c r="AT20" s="101">
        <f t="shared" si="36"/>
        <v>10262.183333333331</v>
      </c>
      <c r="AU20" s="101">
        <f t="shared" si="36"/>
        <v>10624</v>
      </c>
      <c r="AV20" s="101">
        <f t="shared" si="36"/>
        <v>10517.750000000002</v>
      </c>
      <c r="AW20" s="101">
        <f t="shared" si="36"/>
        <v>10442.216666666669</v>
      </c>
      <c r="AX20" s="101">
        <f t="shared" si="36"/>
        <v>10342.833333333332</v>
      </c>
      <c r="AY20" s="101">
        <f t="shared" si="36"/>
        <v>8884.4499999999971</v>
      </c>
      <c r="AZ20" s="101">
        <f t="shared" si="36"/>
        <v>10171.566666666666</v>
      </c>
      <c r="BA20" s="122">
        <f t="shared" si="36"/>
        <v>10384.916666666668</v>
      </c>
      <c r="BB20" s="122">
        <f t="shared" si="36"/>
        <v>10524.116666666667</v>
      </c>
      <c r="BC20" s="122">
        <f t="shared" si="36"/>
        <v>10641.91666666667</v>
      </c>
      <c r="BD20" s="122">
        <f t="shared" si="36"/>
        <v>10698.983333333335</v>
      </c>
      <c r="BE20" s="122">
        <f t="shared" si="36"/>
        <v>10746.4</v>
      </c>
      <c r="BF20" s="122">
        <f t="shared" si="36"/>
        <v>10170.816666666666</v>
      </c>
      <c r="BG20" s="122">
        <f t="shared" si="36"/>
        <v>10743.15</v>
      </c>
      <c r="BH20" s="122">
        <f t="shared" si="36"/>
        <v>10780.65</v>
      </c>
      <c r="BI20" s="122">
        <f t="shared" si="36"/>
        <v>10673.783333333336</v>
      </c>
      <c r="BJ20" s="122">
        <f t="shared" si="36"/>
        <v>10417.650000000001</v>
      </c>
      <c r="BK20" s="122">
        <f t="shared" si="36"/>
        <v>10521.983333333335</v>
      </c>
    </row>
    <row r="21" spans="1:63" x14ac:dyDescent="0.3">
      <c r="D21" s="83" t="s">
        <v>14</v>
      </c>
      <c r="E21" s="14">
        <f t="shared" ref="E21:P21" si="37">E4+E44/2</f>
        <v>11031.54</v>
      </c>
      <c r="F21" s="14">
        <f t="shared" si="37"/>
        <v>11106</v>
      </c>
      <c r="G21" s="14">
        <f t="shared" si="37"/>
        <v>11126.055</v>
      </c>
      <c r="H21" s="14">
        <f t="shared" si="37"/>
        <v>10938.164999999999</v>
      </c>
      <c r="I21" s="14">
        <f t="shared" si="37"/>
        <v>10713.3475</v>
      </c>
      <c r="J21" s="14">
        <f t="shared" si="37"/>
        <v>10742.012500000001</v>
      </c>
      <c r="K21" s="14">
        <f t="shared" si="37"/>
        <v>10469.762500000001</v>
      </c>
      <c r="L21" s="14">
        <f t="shared" si="37"/>
        <v>10458.022499999999</v>
      </c>
      <c r="M21" s="14">
        <f t="shared" si="37"/>
        <v>10366.0875</v>
      </c>
      <c r="N21" s="14">
        <f t="shared" si="37"/>
        <v>10550.355000000001</v>
      </c>
      <c r="O21" s="14">
        <f t="shared" si="37"/>
        <v>10343.192499999999</v>
      </c>
      <c r="P21" s="14">
        <f t="shared" si="37"/>
        <v>10566.165000000001</v>
      </c>
      <c r="Q21" s="23">
        <f>Q4+Q44/2</f>
        <v>10693.627500000001</v>
      </c>
      <c r="R21" s="23">
        <v>10576.3825</v>
      </c>
      <c r="S21" s="23">
        <f t="shared" ref="S21:Y21" si="38">S4+S44/2</f>
        <v>10576.3825</v>
      </c>
      <c r="T21" s="23">
        <f t="shared" si="38"/>
        <v>10628.53</v>
      </c>
      <c r="U21" s="23">
        <f t="shared" si="38"/>
        <v>10603.584999999999</v>
      </c>
      <c r="V21" s="23">
        <f t="shared" si="38"/>
        <v>10375.324999999999</v>
      </c>
      <c r="W21" s="23">
        <f t="shared" si="38"/>
        <v>10346.752500000001</v>
      </c>
      <c r="X21" s="23">
        <f t="shared" si="38"/>
        <v>10212.662499999999</v>
      </c>
      <c r="Y21" s="23">
        <f t="shared" si="38"/>
        <v>10172.915000000001</v>
      </c>
      <c r="Z21" s="23">
        <f>Z4+Z44/2</f>
        <v>10098.365</v>
      </c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23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</row>
    <row r="22" spans="1:63" x14ac:dyDescent="0.3">
      <c r="D22" s="83" t="s">
        <v>15</v>
      </c>
      <c r="E22" s="14">
        <f t="shared" ref="E22:P22" si="39">E4+E44/4</f>
        <v>10980.995000000001</v>
      </c>
      <c r="F22" s="14">
        <f t="shared" si="39"/>
        <v>11018</v>
      </c>
      <c r="G22" s="14">
        <f t="shared" si="39"/>
        <v>11067.1775</v>
      </c>
      <c r="H22" s="14">
        <f t="shared" si="39"/>
        <v>10898.2075</v>
      </c>
      <c r="I22" s="14">
        <f t="shared" si="39"/>
        <v>10656.29875</v>
      </c>
      <c r="J22" s="14">
        <f t="shared" si="39"/>
        <v>10529.231250000001</v>
      </c>
      <c r="K22" s="14">
        <f t="shared" si="39"/>
        <v>10393.106250000001</v>
      </c>
      <c r="L22" s="14">
        <f t="shared" si="39"/>
        <v>10403.036249999999</v>
      </c>
      <c r="M22" s="14">
        <f t="shared" si="39"/>
        <v>10333.568749999999</v>
      </c>
      <c r="N22" s="14">
        <f t="shared" si="39"/>
        <v>10505.227500000001</v>
      </c>
      <c r="O22" s="14">
        <f t="shared" si="39"/>
        <v>10288.921249999999</v>
      </c>
      <c r="P22" s="14">
        <f t="shared" si="39"/>
        <v>10519.3325</v>
      </c>
      <c r="Q22" s="22">
        <f>Q4+Q44/4</f>
        <v>10583.063749999999</v>
      </c>
      <c r="R22" s="22">
        <v>10544.44125</v>
      </c>
      <c r="S22" s="22">
        <f t="shared" ref="S22:Y22" si="40">S4+S44/4</f>
        <v>10544.44125</v>
      </c>
      <c r="T22" s="22">
        <f t="shared" si="40"/>
        <v>10606.64</v>
      </c>
      <c r="U22" s="22">
        <f t="shared" si="40"/>
        <v>10528.317499999999</v>
      </c>
      <c r="V22" s="22">
        <f t="shared" si="40"/>
        <v>10339.4375</v>
      </c>
      <c r="W22" s="22">
        <f t="shared" si="40"/>
        <v>10296.001249999999</v>
      </c>
      <c r="X22" s="22">
        <f t="shared" si="40"/>
        <v>10179.731249999999</v>
      </c>
      <c r="Y22" s="22">
        <f t="shared" si="40"/>
        <v>10148.907499999999</v>
      </c>
      <c r="Z22" s="22">
        <f>Z4+Z44/4</f>
        <v>10064.182500000001</v>
      </c>
      <c r="AA22" s="28">
        <f t="shared" ref="AA22:BK22" si="41">(AA2/AA3)*AA4</f>
        <v>10435.027712390864</v>
      </c>
      <c r="AB22" s="28">
        <f t="shared" si="41"/>
        <v>11170.781794049111</v>
      </c>
      <c r="AC22" s="28">
        <f t="shared" si="41"/>
        <v>10511.664662910976</v>
      </c>
      <c r="AD22" s="28">
        <f t="shared" si="41"/>
        <v>10308.398614298279</v>
      </c>
      <c r="AE22" s="28">
        <f>(AE2/AE3)*AE4</f>
        <v>10685.60366547585</v>
      </c>
      <c r="AF22" s="28">
        <f t="shared" si="41"/>
        <v>10480.822755489806</v>
      </c>
      <c r="AG22" s="28">
        <f t="shared" si="41"/>
        <v>11170.781794049111</v>
      </c>
      <c r="AH22" s="28" t="e">
        <f t="shared" si="41"/>
        <v>#DIV/0!</v>
      </c>
      <c r="AI22" s="28">
        <f t="shared" si="41"/>
        <v>10703.610100691356</v>
      </c>
      <c r="AJ22" s="28">
        <f t="shared" si="41"/>
        <v>10606.166956189749</v>
      </c>
      <c r="AK22" s="28">
        <f t="shared" si="41"/>
        <v>10639.199776961241</v>
      </c>
      <c r="AL22" s="28">
        <f t="shared" si="41"/>
        <v>10632.601956096503</v>
      </c>
      <c r="AM22" s="28">
        <f t="shared" si="41"/>
        <v>10660.185840481374</v>
      </c>
      <c r="AN22" s="28">
        <f t="shared" si="41"/>
        <v>10729.222168559703</v>
      </c>
      <c r="AO22" s="28" t="e">
        <f t="shared" si="41"/>
        <v>#DIV/0!</v>
      </c>
      <c r="AP22" s="28">
        <f t="shared" si="41"/>
        <v>10660.185840481374</v>
      </c>
      <c r="AQ22" s="28">
        <f t="shared" si="41"/>
        <v>10663.964726850505</v>
      </c>
      <c r="AR22" s="28">
        <f t="shared" si="41"/>
        <v>10740.316901408452</v>
      </c>
      <c r="AS22" s="28">
        <f t="shared" si="41"/>
        <v>10695.692185289621</v>
      </c>
      <c r="AT22" s="28">
        <f t="shared" si="41"/>
        <v>10942.692801624436</v>
      </c>
      <c r="AU22" s="28">
        <f t="shared" si="41"/>
        <v>10849.89951912282</v>
      </c>
      <c r="AV22" s="28">
        <f t="shared" si="41"/>
        <v>10756.344255393133</v>
      </c>
      <c r="AW22" s="28">
        <f t="shared" si="41"/>
        <v>10709.388873214766</v>
      </c>
      <c r="AX22" s="28">
        <f t="shared" si="41"/>
        <v>10661.188374001142</v>
      </c>
      <c r="AY22" s="28">
        <f t="shared" si="41"/>
        <v>11457.075259756812</v>
      </c>
      <c r="AZ22" s="28">
        <f t="shared" si="41"/>
        <v>10789.818609684171</v>
      </c>
      <c r="BA22" s="105">
        <f t="shared" si="41"/>
        <v>10778.609698038561</v>
      </c>
      <c r="BB22" s="105">
        <f t="shared" si="41"/>
        <v>10785.232163905495</v>
      </c>
      <c r="BC22" s="105">
        <f t="shared" si="41"/>
        <v>10786.957062949479</v>
      </c>
      <c r="BD22" s="105">
        <f t="shared" si="41"/>
        <v>10960.113058377812</v>
      </c>
      <c r="BE22" s="105">
        <f t="shared" si="41"/>
        <v>10964.435772397115</v>
      </c>
      <c r="BF22" s="105">
        <f t="shared" si="41"/>
        <v>11325.413669296218</v>
      </c>
      <c r="BG22" s="105">
        <f t="shared" si="41"/>
        <v>10979.939374939491</v>
      </c>
      <c r="BH22" s="105">
        <f t="shared" si="41"/>
        <v>10927.292206473528</v>
      </c>
      <c r="BI22" s="105">
        <f t="shared" si="41"/>
        <v>10856.237705329851</v>
      </c>
      <c r="BJ22" s="105">
        <f t="shared" si="41"/>
        <v>10735.713743772578</v>
      </c>
      <c r="BK22" s="105">
        <f t="shared" si="41"/>
        <v>10799.836436668285</v>
      </c>
    </row>
    <row r="23" spans="1:63" x14ac:dyDescent="0.3">
      <c r="D23" s="83" t="s">
        <v>16</v>
      </c>
      <c r="E23" s="14">
        <f t="shared" ref="E23:P23" si="42">E4+E44/6</f>
        <v>10964.146666666667</v>
      </c>
      <c r="F23" s="14">
        <f t="shared" si="42"/>
        <v>10988.666666666666</v>
      </c>
      <c r="G23" s="14">
        <f t="shared" si="42"/>
        <v>11047.551666666666</v>
      </c>
      <c r="H23" s="14">
        <f t="shared" si="42"/>
        <v>10884.888333333332</v>
      </c>
      <c r="I23" s="14">
        <f t="shared" si="42"/>
        <v>10637.282499999999</v>
      </c>
      <c r="J23" s="14">
        <f t="shared" si="42"/>
        <v>10458.304166666667</v>
      </c>
      <c r="K23" s="14">
        <f t="shared" si="42"/>
        <v>10367.554166666667</v>
      </c>
      <c r="L23" s="14">
        <f t="shared" si="42"/>
        <v>10384.707499999999</v>
      </c>
      <c r="M23" s="14">
        <f t="shared" si="42"/>
        <v>10322.729166666666</v>
      </c>
      <c r="N23" s="14">
        <f t="shared" si="42"/>
        <v>10490.185000000001</v>
      </c>
      <c r="O23" s="14">
        <f t="shared" si="42"/>
        <v>10270.830833333333</v>
      </c>
      <c r="P23" s="14">
        <f t="shared" si="42"/>
        <v>10503.721666666666</v>
      </c>
      <c r="Q23" s="14">
        <f>Q4+Q44/6</f>
        <v>10546.209166666667</v>
      </c>
      <c r="R23" s="14">
        <v>10533.794166666667</v>
      </c>
      <c r="S23" s="14">
        <f t="shared" ref="S23:Y23" si="43">S4+S44/6</f>
        <v>10533.794166666667</v>
      </c>
      <c r="T23" s="14">
        <f t="shared" si="43"/>
        <v>10599.343333333334</v>
      </c>
      <c r="U23" s="14">
        <f t="shared" si="43"/>
        <v>10503.228333333333</v>
      </c>
      <c r="V23" s="14">
        <f t="shared" si="43"/>
        <v>10327.474999999999</v>
      </c>
      <c r="W23" s="14">
        <f t="shared" si="43"/>
        <v>10279.084166666667</v>
      </c>
      <c r="X23" s="14">
        <f t="shared" si="43"/>
        <v>10168.754166666666</v>
      </c>
      <c r="Y23" s="14">
        <f t="shared" si="43"/>
        <v>10140.905000000001</v>
      </c>
      <c r="Z23" s="14">
        <f>Z4+Z44/6</f>
        <v>10052.788333333334</v>
      </c>
      <c r="AA23" s="25">
        <f t="shared" ref="AA23:BK23" si="44">AA24+1.168*(AA24-AA25)</f>
        <v>10381.964800000002</v>
      </c>
      <c r="AB23" s="25">
        <f t="shared" si="44"/>
        <v>11064.045920000002</v>
      </c>
      <c r="AC23" s="25">
        <f t="shared" si="44"/>
        <v>10472.962439999999</v>
      </c>
      <c r="AD23" s="25">
        <f t="shared" si="44"/>
        <v>10294.014199999998</v>
      </c>
      <c r="AE23" s="25">
        <f t="shared" si="44"/>
        <v>10640.032079999999</v>
      </c>
      <c r="AF23" s="25">
        <f t="shared" si="44"/>
        <v>10467.570000000002</v>
      </c>
      <c r="AG23" s="25">
        <f t="shared" si="44"/>
        <v>11064.045920000002</v>
      </c>
      <c r="AH23" s="25">
        <f t="shared" si="44"/>
        <v>0</v>
      </c>
      <c r="AI23" s="25">
        <f t="shared" si="44"/>
        <v>10683.026599999999</v>
      </c>
      <c r="AJ23" s="25">
        <f t="shared" si="44"/>
        <v>10595.264160000001</v>
      </c>
      <c r="AK23" s="25">
        <f t="shared" si="44"/>
        <v>10624.78656</v>
      </c>
      <c r="AL23" s="25">
        <f t="shared" si="44"/>
        <v>10628.151480000002</v>
      </c>
      <c r="AM23" s="25">
        <f t="shared" si="44"/>
        <v>10650.278639999999</v>
      </c>
      <c r="AN23" s="25">
        <f t="shared" si="44"/>
        <v>10709.389560000001</v>
      </c>
      <c r="AO23" s="25">
        <f t="shared" si="44"/>
        <v>0</v>
      </c>
      <c r="AP23" s="25">
        <f t="shared" si="44"/>
        <v>10650.278639999999</v>
      </c>
      <c r="AQ23" s="25">
        <f t="shared" si="44"/>
        <v>10640.279240000002</v>
      </c>
      <c r="AR23" s="25">
        <f t="shared" si="44"/>
        <v>10718.145839999999</v>
      </c>
      <c r="AS23" s="25">
        <f t="shared" si="44"/>
        <v>10679.885679999999</v>
      </c>
      <c r="AT23" s="25">
        <f t="shared" si="44"/>
        <v>10904.007520000003</v>
      </c>
      <c r="AU23" s="25">
        <f t="shared" si="44"/>
        <v>10838.236080000001</v>
      </c>
      <c r="AV23" s="25">
        <f t="shared" si="44"/>
        <v>10743.320000000002</v>
      </c>
      <c r="AW23" s="25">
        <f t="shared" si="44"/>
        <v>10694.967239999996</v>
      </c>
      <c r="AX23" s="25">
        <f t="shared" si="44"/>
        <v>10643.708599999998</v>
      </c>
      <c r="AY23" s="25">
        <f t="shared" si="44"/>
        <v>11284.894319999999</v>
      </c>
      <c r="AZ23" s="25">
        <f t="shared" si="44"/>
        <v>10755.614240000001</v>
      </c>
      <c r="BA23" s="89">
        <f t="shared" si="44"/>
        <v>10757.581160000002</v>
      </c>
      <c r="BB23" s="89">
        <f t="shared" si="44"/>
        <v>10771.674560000001</v>
      </c>
      <c r="BC23" s="89">
        <f t="shared" si="44"/>
        <v>10779.33604</v>
      </c>
      <c r="BD23" s="89">
        <f t="shared" si="44"/>
        <v>10946.429840000003</v>
      </c>
      <c r="BE23" s="89">
        <f t="shared" si="44"/>
        <v>10952.849319999999</v>
      </c>
      <c r="BF23" s="89">
        <f t="shared" si="44"/>
        <v>11253.71824</v>
      </c>
      <c r="BG23" s="89">
        <f t="shared" si="44"/>
        <v>10967.254520000002</v>
      </c>
      <c r="BH23" s="89">
        <f t="shared" si="44"/>
        <v>10919.681120000001</v>
      </c>
      <c r="BI23" s="89">
        <f t="shared" si="44"/>
        <v>10846.584720000001</v>
      </c>
      <c r="BJ23" s="89">
        <f t="shared" si="44"/>
        <v>10718.239280000002</v>
      </c>
      <c r="BK23" s="89">
        <f t="shared" si="44"/>
        <v>10785.350239999998</v>
      </c>
    </row>
    <row r="24" spans="1:63" x14ac:dyDescent="0.3">
      <c r="D24" s="83" t="s">
        <v>17</v>
      </c>
      <c r="E24" s="14">
        <f t="shared" ref="E24:P24" si="45">E4+E44/12</f>
        <v>10947.298333333334</v>
      </c>
      <c r="F24" s="14">
        <f t="shared" si="45"/>
        <v>10959.333333333334</v>
      </c>
      <c r="G24" s="14">
        <f t="shared" si="45"/>
        <v>11027.925833333333</v>
      </c>
      <c r="H24" s="14">
        <f t="shared" si="45"/>
        <v>10871.569166666666</v>
      </c>
      <c r="I24" s="14">
        <f t="shared" si="45"/>
        <v>10618.266250000001</v>
      </c>
      <c r="J24" s="14">
        <f t="shared" si="45"/>
        <v>10387.377083333335</v>
      </c>
      <c r="K24" s="14">
        <f t="shared" si="45"/>
        <v>10342.002083333335</v>
      </c>
      <c r="L24" s="14">
        <f t="shared" si="45"/>
        <v>10366.37875</v>
      </c>
      <c r="M24" s="14">
        <f t="shared" si="45"/>
        <v>10311.889583333332</v>
      </c>
      <c r="N24" s="14">
        <f t="shared" si="45"/>
        <v>10475.1425</v>
      </c>
      <c r="O24" s="14">
        <f t="shared" si="45"/>
        <v>10252.740416666666</v>
      </c>
      <c r="P24" s="14">
        <f t="shared" si="45"/>
        <v>10488.110833333334</v>
      </c>
      <c r="Q24" s="14">
        <f>Q4+Q44/12</f>
        <v>10509.354583333334</v>
      </c>
      <c r="R24" s="14">
        <v>10523.147083333333</v>
      </c>
      <c r="S24" s="14">
        <f t="shared" ref="S24:Y24" si="46">S4+S44/12</f>
        <v>10523.147083333333</v>
      </c>
      <c r="T24" s="14">
        <f t="shared" si="46"/>
        <v>10592.046666666667</v>
      </c>
      <c r="U24" s="14">
        <f t="shared" si="46"/>
        <v>10478.139166666666</v>
      </c>
      <c r="V24" s="14">
        <f t="shared" si="46"/>
        <v>10315.512499999999</v>
      </c>
      <c r="W24" s="14">
        <f t="shared" si="46"/>
        <v>10262.167083333334</v>
      </c>
      <c r="X24" s="14">
        <f t="shared" si="46"/>
        <v>10157.777083333332</v>
      </c>
      <c r="Y24" s="14">
        <f t="shared" si="46"/>
        <v>10132.9025</v>
      </c>
      <c r="Z24" s="14">
        <f>Z4+Z44/12</f>
        <v>10041.394166666667</v>
      </c>
      <c r="AA24" s="23">
        <f t="shared" ref="AA24:BK24" si="47">AA4+AA47/2</f>
        <v>10252.200000000001</v>
      </c>
      <c r="AB24" s="23">
        <f t="shared" si="47"/>
        <v>10875.630000000001</v>
      </c>
      <c r="AC24" s="23">
        <f t="shared" si="47"/>
        <v>10391.0725</v>
      </c>
      <c r="AD24" s="23">
        <f t="shared" si="47"/>
        <v>10258.762499999999</v>
      </c>
      <c r="AE24" s="23">
        <f t="shared" si="47"/>
        <v>10546.594999999999</v>
      </c>
      <c r="AF24" s="23">
        <f t="shared" si="47"/>
        <v>10435.450000000001</v>
      </c>
      <c r="AG24" s="23">
        <f t="shared" si="47"/>
        <v>10875.630000000001</v>
      </c>
      <c r="AH24" s="23">
        <f t="shared" si="47"/>
        <v>0</v>
      </c>
      <c r="AI24" s="23">
        <f t="shared" si="47"/>
        <v>10635.0875</v>
      </c>
      <c r="AJ24" s="23">
        <f t="shared" si="47"/>
        <v>10568.99</v>
      </c>
      <c r="AK24" s="23">
        <f t="shared" si="47"/>
        <v>10589.84</v>
      </c>
      <c r="AL24" s="23">
        <f t="shared" si="47"/>
        <v>10617.182500000001</v>
      </c>
      <c r="AM24" s="23">
        <f t="shared" si="47"/>
        <v>10626.285</v>
      </c>
      <c r="AN24" s="23">
        <f t="shared" si="47"/>
        <v>10663.602500000001</v>
      </c>
      <c r="AO24" s="23">
        <f t="shared" si="47"/>
        <v>0</v>
      </c>
      <c r="AP24" s="23">
        <f t="shared" si="47"/>
        <v>10626.285</v>
      </c>
      <c r="AQ24" s="23">
        <f t="shared" si="47"/>
        <v>10581.997500000001</v>
      </c>
      <c r="AR24" s="23">
        <f t="shared" si="47"/>
        <v>10668.135</v>
      </c>
      <c r="AS24" s="23">
        <f t="shared" si="47"/>
        <v>10641.695</v>
      </c>
      <c r="AT24" s="23">
        <f t="shared" si="47"/>
        <v>10822.230000000001</v>
      </c>
      <c r="AU24" s="23">
        <f t="shared" si="47"/>
        <v>10810.645</v>
      </c>
      <c r="AV24" s="23">
        <f t="shared" si="47"/>
        <v>10711.2</v>
      </c>
      <c r="AW24" s="23">
        <f t="shared" si="47"/>
        <v>10659.972499999998</v>
      </c>
      <c r="AX24" s="23">
        <f t="shared" si="47"/>
        <v>10600.5875</v>
      </c>
      <c r="AY24" s="23">
        <f t="shared" si="47"/>
        <v>10953.705</v>
      </c>
      <c r="AZ24" s="23">
        <f t="shared" si="47"/>
        <v>10671.235000000001</v>
      </c>
      <c r="BA24" s="88">
        <f t="shared" si="47"/>
        <v>10710.0275</v>
      </c>
      <c r="BB24" s="88">
        <f t="shared" si="47"/>
        <v>10739.94</v>
      </c>
      <c r="BC24" s="88">
        <f t="shared" si="47"/>
        <v>10760.7225</v>
      </c>
      <c r="BD24" s="88">
        <f t="shared" si="47"/>
        <v>10914.085000000001</v>
      </c>
      <c r="BE24" s="88">
        <f t="shared" si="47"/>
        <v>10924.7925</v>
      </c>
      <c r="BF24" s="88">
        <f t="shared" si="47"/>
        <v>11114.735000000001</v>
      </c>
      <c r="BG24" s="88">
        <f t="shared" si="47"/>
        <v>10936.467500000001</v>
      </c>
      <c r="BH24" s="88">
        <f t="shared" si="47"/>
        <v>10901.18</v>
      </c>
      <c r="BI24" s="88">
        <f t="shared" si="47"/>
        <v>10823.105</v>
      </c>
      <c r="BJ24" s="88">
        <f t="shared" si="47"/>
        <v>10675.07</v>
      </c>
      <c r="BK24" s="88">
        <f t="shared" si="47"/>
        <v>10751.56</v>
      </c>
    </row>
    <row r="25" spans="1:63" x14ac:dyDescent="0.3">
      <c r="D25" s="83" t="s">
        <v>0</v>
      </c>
      <c r="E25" s="82">
        <f t="shared" ref="E25:P25" si="48">E4</f>
        <v>10930.45</v>
      </c>
      <c r="F25" s="82">
        <f t="shared" si="48"/>
        <v>10930</v>
      </c>
      <c r="G25" s="82">
        <f t="shared" si="48"/>
        <v>11008.3</v>
      </c>
      <c r="H25" s="82">
        <f t="shared" si="48"/>
        <v>10858.25</v>
      </c>
      <c r="I25" s="82">
        <f t="shared" si="48"/>
        <v>10599.25</v>
      </c>
      <c r="J25" s="82">
        <f t="shared" si="48"/>
        <v>10316.450000000001</v>
      </c>
      <c r="K25" s="82">
        <f t="shared" si="48"/>
        <v>10316.450000000001</v>
      </c>
      <c r="L25" s="82">
        <f t="shared" si="48"/>
        <v>10348.049999999999</v>
      </c>
      <c r="M25" s="82">
        <f t="shared" si="48"/>
        <v>10301.049999999999</v>
      </c>
      <c r="N25" s="82">
        <f t="shared" si="48"/>
        <v>10460.1</v>
      </c>
      <c r="O25" s="82">
        <f t="shared" si="48"/>
        <v>10234.65</v>
      </c>
      <c r="P25" s="82">
        <f t="shared" si="48"/>
        <v>10472.5</v>
      </c>
      <c r="Q25" s="34">
        <f>Q4</f>
        <v>10472.5</v>
      </c>
      <c r="R25" s="34">
        <v>10512.5</v>
      </c>
      <c r="S25" s="34">
        <f t="shared" ref="S25:Y25" si="49">S4</f>
        <v>10512.5</v>
      </c>
      <c r="T25" s="34">
        <f t="shared" si="49"/>
        <v>10584.75</v>
      </c>
      <c r="U25" s="34">
        <f t="shared" si="49"/>
        <v>10453.049999999999</v>
      </c>
      <c r="V25" s="34">
        <f t="shared" si="49"/>
        <v>10303.549999999999</v>
      </c>
      <c r="W25" s="34">
        <f t="shared" si="49"/>
        <v>10245.25</v>
      </c>
      <c r="X25" s="34">
        <f t="shared" si="49"/>
        <v>10146.799999999999</v>
      </c>
      <c r="Y25" s="34">
        <f t="shared" si="49"/>
        <v>10124.9</v>
      </c>
      <c r="Z25" s="34">
        <f>Z4</f>
        <v>10030</v>
      </c>
      <c r="AA25" s="22">
        <f t="shared" ref="AA25:BK25" si="50">AA4+AA47/4</f>
        <v>10141.1</v>
      </c>
      <c r="AB25" s="22">
        <f t="shared" si="50"/>
        <v>10714.315000000001</v>
      </c>
      <c r="AC25" s="22">
        <f t="shared" si="50"/>
        <v>10320.96125</v>
      </c>
      <c r="AD25" s="22">
        <f t="shared" si="50"/>
        <v>10228.581249999999</v>
      </c>
      <c r="AE25" s="22">
        <f t="shared" si="50"/>
        <v>10466.5975</v>
      </c>
      <c r="AF25" s="22">
        <f t="shared" si="50"/>
        <v>10407.950000000001</v>
      </c>
      <c r="AG25" s="22">
        <f t="shared" si="50"/>
        <v>10714.315000000001</v>
      </c>
      <c r="AH25" s="22">
        <f t="shared" si="50"/>
        <v>0</v>
      </c>
      <c r="AI25" s="22">
        <f t="shared" si="50"/>
        <v>10594.043750000001</v>
      </c>
      <c r="AJ25" s="22">
        <f t="shared" si="50"/>
        <v>10546.494999999999</v>
      </c>
      <c r="AK25" s="22">
        <f t="shared" si="50"/>
        <v>10559.92</v>
      </c>
      <c r="AL25" s="22">
        <f t="shared" si="50"/>
        <v>10607.79125</v>
      </c>
      <c r="AM25" s="22">
        <f t="shared" si="50"/>
        <v>10605.7425</v>
      </c>
      <c r="AN25" s="22">
        <f t="shared" si="50"/>
        <v>10624.401250000001</v>
      </c>
      <c r="AO25" s="22">
        <f t="shared" si="50"/>
        <v>0</v>
      </c>
      <c r="AP25" s="22">
        <f t="shared" si="50"/>
        <v>10605.7425</v>
      </c>
      <c r="AQ25" s="22">
        <f t="shared" si="50"/>
        <v>10532.098750000001</v>
      </c>
      <c r="AR25" s="22">
        <f t="shared" si="50"/>
        <v>10625.317500000001</v>
      </c>
      <c r="AS25" s="22">
        <f t="shared" si="50"/>
        <v>10608.997499999999</v>
      </c>
      <c r="AT25" s="22">
        <f t="shared" si="50"/>
        <v>10752.215</v>
      </c>
      <c r="AU25" s="22">
        <f t="shared" si="50"/>
        <v>10787.022500000001</v>
      </c>
      <c r="AV25" s="22">
        <f t="shared" si="50"/>
        <v>10683.7</v>
      </c>
      <c r="AW25" s="22">
        <f t="shared" si="50"/>
        <v>10630.01125</v>
      </c>
      <c r="AX25" s="22">
        <f t="shared" si="50"/>
        <v>10563.668750000001</v>
      </c>
      <c r="AY25" s="22">
        <f t="shared" si="50"/>
        <v>10670.1525</v>
      </c>
      <c r="AZ25" s="22">
        <f t="shared" si="50"/>
        <v>10598.9925</v>
      </c>
      <c r="BA25" s="90">
        <f t="shared" si="50"/>
        <v>10669.313749999999</v>
      </c>
      <c r="BB25" s="90">
        <f t="shared" si="50"/>
        <v>10712.77</v>
      </c>
      <c r="BC25" s="90">
        <f t="shared" si="50"/>
        <v>10744.786249999999</v>
      </c>
      <c r="BD25" s="90">
        <f t="shared" si="50"/>
        <v>10886.3925</v>
      </c>
      <c r="BE25" s="90">
        <f t="shared" si="50"/>
        <v>10900.77125</v>
      </c>
      <c r="BF25" s="90">
        <f t="shared" si="50"/>
        <v>10995.7425</v>
      </c>
      <c r="BG25" s="90">
        <f t="shared" si="50"/>
        <v>10910.108749999999</v>
      </c>
      <c r="BH25" s="90">
        <f t="shared" si="50"/>
        <v>10885.34</v>
      </c>
      <c r="BI25" s="90">
        <f t="shared" si="50"/>
        <v>10803.002499999999</v>
      </c>
      <c r="BJ25" s="90">
        <f t="shared" si="50"/>
        <v>10638.109999999999</v>
      </c>
      <c r="BK25" s="90">
        <f t="shared" si="50"/>
        <v>10722.630000000001</v>
      </c>
    </row>
    <row r="26" spans="1:63" x14ac:dyDescent="0.3">
      <c r="D26" s="83" t="s">
        <v>18</v>
      </c>
      <c r="E26" s="14">
        <f t="shared" ref="E26:P26" si="51">E4-E44/12</f>
        <v>10913.601666666667</v>
      </c>
      <c r="F26" s="14">
        <f t="shared" si="51"/>
        <v>10900.666666666666</v>
      </c>
      <c r="G26" s="14">
        <f t="shared" si="51"/>
        <v>10988.674166666666</v>
      </c>
      <c r="H26" s="14">
        <f t="shared" si="51"/>
        <v>10844.930833333334</v>
      </c>
      <c r="I26" s="14">
        <f t="shared" si="51"/>
        <v>10580.233749999999</v>
      </c>
      <c r="J26" s="14">
        <f t="shared" si="51"/>
        <v>10245.522916666667</v>
      </c>
      <c r="K26" s="14">
        <f t="shared" si="51"/>
        <v>10290.897916666667</v>
      </c>
      <c r="L26" s="14">
        <f t="shared" si="51"/>
        <v>10329.721249999999</v>
      </c>
      <c r="M26" s="14">
        <f t="shared" si="51"/>
        <v>10290.210416666667</v>
      </c>
      <c r="N26" s="14">
        <f t="shared" si="51"/>
        <v>10445.057500000001</v>
      </c>
      <c r="O26" s="14">
        <f t="shared" si="51"/>
        <v>10216.559583333334</v>
      </c>
      <c r="P26" s="14">
        <f t="shared" si="51"/>
        <v>10456.889166666666</v>
      </c>
      <c r="Q26" s="14">
        <f>Q4-Q44/12</f>
        <v>10435.645416666666</v>
      </c>
      <c r="R26" s="14">
        <v>10501.852916666667</v>
      </c>
      <c r="S26" s="14">
        <f t="shared" ref="S26:Y26" si="52">S4-S44/12</f>
        <v>10501.852916666667</v>
      </c>
      <c r="T26" s="14">
        <f t="shared" si="52"/>
        <v>10577.453333333333</v>
      </c>
      <c r="U26" s="14">
        <f t="shared" si="52"/>
        <v>10427.960833333333</v>
      </c>
      <c r="V26" s="14">
        <f t="shared" si="52"/>
        <v>10291.5875</v>
      </c>
      <c r="W26" s="14">
        <f t="shared" si="52"/>
        <v>10228.332916666666</v>
      </c>
      <c r="X26" s="14">
        <f t="shared" si="52"/>
        <v>10135.822916666666</v>
      </c>
      <c r="Y26" s="14">
        <f t="shared" si="52"/>
        <v>10116.897499999999</v>
      </c>
      <c r="Z26" s="14">
        <f>Z4-Z44/12</f>
        <v>10018.605833333333</v>
      </c>
      <c r="AA26" s="14">
        <f t="shared" ref="AA26:BK26" si="53">AA4+AA47/6</f>
        <v>10104.066666666668</v>
      </c>
      <c r="AB26" s="14">
        <f t="shared" si="53"/>
        <v>10660.543333333333</v>
      </c>
      <c r="AC26" s="14">
        <f t="shared" si="53"/>
        <v>10297.590833333334</v>
      </c>
      <c r="AD26" s="14">
        <f t="shared" si="53"/>
        <v>10218.520833333332</v>
      </c>
      <c r="AE26" s="14">
        <f t="shared" si="53"/>
        <v>10439.931666666667</v>
      </c>
      <c r="AF26" s="14">
        <f t="shared" si="53"/>
        <v>10398.783333333335</v>
      </c>
      <c r="AG26" s="14">
        <f t="shared" si="53"/>
        <v>10660.543333333333</v>
      </c>
      <c r="AH26" s="14">
        <f t="shared" si="53"/>
        <v>0</v>
      </c>
      <c r="AI26" s="14">
        <f t="shared" si="53"/>
        <v>10580.362499999999</v>
      </c>
      <c r="AJ26" s="14">
        <f t="shared" si="53"/>
        <v>10538.996666666666</v>
      </c>
      <c r="AK26" s="14">
        <f t="shared" si="53"/>
        <v>10549.946666666667</v>
      </c>
      <c r="AL26" s="14">
        <f t="shared" si="53"/>
        <v>10604.660833333333</v>
      </c>
      <c r="AM26" s="14">
        <f t="shared" si="53"/>
        <v>10598.895</v>
      </c>
      <c r="AN26" s="14">
        <f t="shared" si="53"/>
        <v>10611.334166666667</v>
      </c>
      <c r="AO26" s="14">
        <f t="shared" si="53"/>
        <v>0</v>
      </c>
      <c r="AP26" s="14">
        <f t="shared" si="53"/>
        <v>10598.895</v>
      </c>
      <c r="AQ26" s="14">
        <f t="shared" si="53"/>
        <v>10515.465833333334</v>
      </c>
      <c r="AR26" s="14">
        <f t="shared" si="53"/>
        <v>10611.045</v>
      </c>
      <c r="AS26" s="14">
        <f t="shared" si="53"/>
        <v>10598.098333333333</v>
      </c>
      <c r="AT26" s="14">
        <f t="shared" si="53"/>
        <v>10728.876666666667</v>
      </c>
      <c r="AU26" s="14">
        <f t="shared" si="53"/>
        <v>10779.148333333333</v>
      </c>
      <c r="AV26" s="14">
        <f t="shared" si="53"/>
        <v>10674.533333333335</v>
      </c>
      <c r="AW26" s="14">
        <f t="shared" si="53"/>
        <v>10620.024166666666</v>
      </c>
      <c r="AX26" s="14">
        <f t="shared" si="53"/>
        <v>10551.362499999999</v>
      </c>
      <c r="AY26" s="14">
        <f t="shared" si="53"/>
        <v>10575.635</v>
      </c>
      <c r="AZ26" s="14">
        <f t="shared" si="53"/>
        <v>10574.911666666667</v>
      </c>
      <c r="BA26" s="123">
        <f t="shared" si="53"/>
        <v>10655.7425</v>
      </c>
      <c r="BB26" s="123">
        <f t="shared" si="53"/>
        <v>10703.713333333333</v>
      </c>
      <c r="BC26" s="123">
        <f t="shared" si="53"/>
        <v>10739.474166666667</v>
      </c>
      <c r="BD26" s="123">
        <f t="shared" si="53"/>
        <v>10877.161666666667</v>
      </c>
      <c r="BE26" s="123">
        <f t="shared" si="53"/>
        <v>10892.764166666666</v>
      </c>
      <c r="BF26" s="123">
        <f t="shared" si="53"/>
        <v>10956.078333333333</v>
      </c>
      <c r="BG26" s="123">
        <f t="shared" si="53"/>
        <v>10901.3225</v>
      </c>
      <c r="BH26" s="123">
        <f t="shared" si="53"/>
        <v>10880.06</v>
      </c>
      <c r="BI26" s="123">
        <f t="shared" si="53"/>
        <v>10796.301666666666</v>
      </c>
      <c r="BJ26" s="123">
        <f t="shared" si="53"/>
        <v>10625.789999999999</v>
      </c>
      <c r="BK26" s="123">
        <f t="shared" si="53"/>
        <v>10712.986666666668</v>
      </c>
    </row>
    <row r="27" spans="1:63" x14ac:dyDescent="0.3">
      <c r="D27" s="83" t="s">
        <v>19</v>
      </c>
      <c r="E27" s="14">
        <f t="shared" ref="E27:P27" si="54">E4-E44/6</f>
        <v>10896.753333333334</v>
      </c>
      <c r="F27" s="14">
        <f t="shared" si="54"/>
        <v>10871.333333333334</v>
      </c>
      <c r="G27" s="14">
        <f t="shared" si="54"/>
        <v>10969.048333333332</v>
      </c>
      <c r="H27" s="14">
        <f t="shared" si="54"/>
        <v>10831.611666666668</v>
      </c>
      <c r="I27" s="14">
        <f t="shared" si="54"/>
        <v>10561.217500000001</v>
      </c>
      <c r="J27" s="14">
        <f t="shared" si="54"/>
        <v>10174.595833333335</v>
      </c>
      <c r="K27" s="14">
        <f t="shared" si="54"/>
        <v>10265.345833333335</v>
      </c>
      <c r="L27" s="14">
        <f t="shared" si="54"/>
        <v>10311.3925</v>
      </c>
      <c r="M27" s="14">
        <f t="shared" si="54"/>
        <v>10279.370833333332</v>
      </c>
      <c r="N27" s="14">
        <f t="shared" si="54"/>
        <v>10430.014999999999</v>
      </c>
      <c r="O27" s="14">
        <f t="shared" si="54"/>
        <v>10198.469166666666</v>
      </c>
      <c r="P27" s="14">
        <f t="shared" si="54"/>
        <v>10441.278333333334</v>
      </c>
      <c r="Q27" s="14">
        <f>Q4-Q44/6</f>
        <v>10398.790833333333</v>
      </c>
      <c r="R27" s="14">
        <v>10491.205833333333</v>
      </c>
      <c r="S27" s="14">
        <f t="shared" ref="S27:Y27" si="55">S4-S44/6</f>
        <v>10491.205833333333</v>
      </c>
      <c r="T27" s="14">
        <f t="shared" si="55"/>
        <v>10570.156666666666</v>
      </c>
      <c r="U27" s="14">
        <f t="shared" si="55"/>
        <v>10402.871666666666</v>
      </c>
      <c r="V27" s="14">
        <f t="shared" si="55"/>
        <v>10279.625</v>
      </c>
      <c r="W27" s="14">
        <f t="shared" si="55"/>
        <v>10211.415833333333</v>
      </c>
      <c r="X27" s="14">
        <f t="shared" si="55"/>
        <v>10124.845833333333</v>
      </c>
      <c r="Y27" s="14">
        <f t="shared" si="55"/>
        <v>10108.894999999999</v>
      </c>
      <c r="Z27" s="14">
        <f>Z4-Z44/6</f>
        <v>10007.211666666666</v>
      </c>
      <c r="AA27" s="14">
        <f t="shared" ref="AA27:BK27" si="56">AA4+AA47/12</f>
        <v>10067.033333333333</v>
      </c>
      <c r="AB27" s="14">
        <f t="shared" si="56"/>
        <v>10606.771666666667</v>
      </c>
      <c r="AC27" s="14">
        <f t="shared" si="56"/>
        <v>10274.220416666667</v>
      </c>
      <c r="AD27" s="14">
        <f t="shared" si="56"/>
        <v>10208.460416666667</v>
      </c>
      <c r="AE27" s="14">
        <f t="shared" si="56"/>
        <v>10413.265833333333</v>
      </c>
      <c r="AF27" s="14">
        <f t="shared" si="56"/>
        <v>10389.616666666667</v>
      </c>
      <c r="AG27" s="14">
        <f t="shared" si="56"/>
        <v>10606.771666666667</v>
      </c>
      <c r="AH27" s="14">
        <f t="shared" si="56"/>
        <v>0</v>
      </c>
      <c r="AI27" s="14">
        <f t="shared" si="56"/>
        <v>10566.68125</v>
      </c>
      <c r="AJ27" s="14">
        <f t="shared" si="56"/>
        <v>10531.498333333333</v>
      </c>
      <c r="AK27" s="14">
        <f t="shared" si="56"/>
        <v>10539.973333333333</v>
      </c>
      <c r="AL27" s="14">
        <f t="shared" si="56"/>
        <v>10601.530416666666</v>
      </c>
      <c r="AM27" s="14">
        <f t="shared" si="56"/>
        <v>10592.047500000001</v>
      </c>
      <c r="AN27" s="14">
        <f t="shared" si="56"/>
        <v>10598.267083333334</v>
      </c>
      <c r="AO27" s="14">
        <f t="shared" si="56"/>
        <v>0</v>
      </c>
      <c r="AP27" s="14">
        <f t="shared" si="56"/>
        <v>10592.047500000001</v>
      </c>
      <c r="AQ27" s="14">
        <f t="shared" si="56"/>
        <v>10498.832916666668</v>
      </c>
      <c r="AR27" s="14">
        <f t="shared" si="56"/>
        <v>10596.772500000001</v>
      </c>
      <c r="AS27" s="14">
        <f t="shared" si="56"/>
        <v>10587.199166666665</v>
      </c>
      <c r="AT27" s="14">
        <f t="shared" si="56"/>
        <v>10705.538333333334</v>
      </c>
      <c r="AU27" s="14">
        <f t="shared" si="56"/>
        <v>10771.274166666666</v>
      </c>
      <c r="AV27" s="14">
        <f t="shared" si="56"/>
        <v>10665.366666666667</v>
      </c>
      <c r="AW27" s="14">
        <f t="shared" si="56"/>
        <v>10610.037083333333</v>
      </c>
      <c r="AX27" s="14">
        <f t="shared" si="56"/>
        <v>10539.05625</v>
      </c>
      <c r="AY27" s="14">
        <f t="shared" si="56"/>
        <v>10481.1175</v>
      </c>
      <c r="AZ27" s="14">
        <f t="shared" si="56"/>
        <v>10550.830833333333</v>
      </c>
      <c r="BA27" s="123">
        <f t="shared" si="56"/>
        <v>10642.171249999999</v>
      </c>
      <c r="BB27" s="123">
        <f t="shared" si="56"/>
        <v>10694.656666666668</v>
      </c>
      <c r="BC27" s="123">
        <f t="shared" si="56"/>
        <v>10734.162083333333</v>
      </c>
      <c r="BD27" s="123">
        <f t="shared" si="56"/>
        <v>10867.930833333334</v>
      </c>
      <c r="BE27" s="123">
        <f t="shared" si="56"/>
        <v>10884.757083333334</v>
      </c>
      <c r="BF27" s="123">
        <f t="shared" si="56"/>
        <v>10916.414166666667</v>
      </c>
      <c r="BG27" s="123">
        <f t="shared" si="56"/>
        <v>10892.536249999999</v>
      </c>
      <c r="BH27" s="123">
        <f t="shared" si="56"/>
        <v>10874.78</v>
      </c>
      <c r="BI27" s="123">
        <f t="shared" si="56"/>
        <v>10789.600833333332</v>
      </c>
      <c r="BJ27" s="123">
        <f t="shared" si="56"/>
        <v>10613.47</v>
      </c>
      <c r="BK27" s="123">
        <f t="shared" si="56"/>
        <v>10703.343333333334</v>
      </c>
    </row>
    <row r="28" spans="1:63" x14ac:dyDescent="0.3">
      <c r="D28" s="83" t="s">
        <v>20</v>
      </c>
      <c r="E28" s="14">
        <f t="shared" ref="E28:P28" si="57">E4-E44/4</f>
        <v>10879.905000000001</v>
      </c>
      <c r="F28" s="14">
        <f t="shared" si="57"/>
        <v>10842</v>
      </c>
      <c r="G28" s="14">
        <f t="shared" si="57"/>
        <v>10949.422499999999</v>
      </c>
      <c r="H28" s="14">
        <f t="shared" si="57"/>
        <v>10818.2925</v>
      </c>
      <c r="I28" s="14">
        <f t="shared" si="57"/>
        <v>10542.20125</v>
      </c>
      <c r="J28" s="14">
        <f t="shared" si="57"/>
        <v>10103.668750000001</v>
      </c>
      <c r="K28" s="14">
        <f t="shared" si="57"/>
        <v>10239.793750000001</v>
      </c>
      <c r="L28" s="14">
        <f t="shared" si="57"/>
        <v>10293.063749999999</v>
      </c>
      <c r="M28" s="14">
        <f t="shared" si="57"/>
        <v>10268.53125</v>
      </c>
      <c r="N28" s="14">
        <f t="shared" si="57"/>
        <v>10414.9725</v>
      </c>
      <c r="O28" s="14">
        <f t="shared" si="57"/>
        <v>10180.37875</v>
      </c>
      <c r="P28" s="14">
        <f t="shared" si="57"/>
        <v>10425.6675</v>
      </c>
      <c r="Q28" s="24">
        <f>Q4-Q44/4</f>
        <v>10361.936250000001</v>
      </c>
      <c r="R28" s="24">
        <v>10480.55875</v>
      </c>
      <c r="S28" s="24">
        <f t="shared" ref="S28:Y28" si="58">S4-S44/4</f>
        <v>10480.55875</v>
      </c>
      <c r="T28" s="24">
        <f t="shared" si="58"/>
        <v>10562.86</v>
      </c>
      <c r="U28" s="24">
        <f t="shared" si="58"/>
        <v>10377.782499999999</v>
      </c>
      <c r="V28" s="24">
        <f t="shared" si="58"/>
        <v>10267.662499999999</v>
      </c>
      <c r="W28" s="24">
        <f t="shared" si="58"/>
        <v>10194.498750000001</v>
      </c>
      <c r="X28" s="24">
        <f t="shared" si="58"/>
        <v>10113.86875</v>
      </c>
      <c r="Y28" s="24">
        <f t="shared" si="58"/>
        <v>10100.8925</v>
      </c>
      <c r="Z28" s="24">
        <f>Z4-Z44/4</f>
        <v>9995.8174999999992</v>
      </c>
      <c r="AA28" s="103">
        <f t="shared" ref="AA28:BK28" si="59">AA4</f>
        <v>10030</v>
      </c>
      <c r="AB28" s="103">
        <f t="shared" si="59"/>
        <v>10553</v>
      </c>
      <c r="AC28" s="103">
        <f t="shared" si="59"/>
        <v>10250.85</v>
      </c>
      <c r="AD28" s="103">
        <f t="shared" si="59"/>
        <v>10198.4</v>
      </c>
      <c r="AE28" s="103">
        <f t="shared" si="59"/>
        <v>10386.6</v>
      </c>
      <c r="AF28" s="103">
        <f t="shared" si="59"/>
        <v>10380.450000000001</v>
      </c>
      <c r="AG28" s="103">
        <f t="shared" si="59"/>
        <v>10553</v>
      </c>
      <c r="AH28" s="103">
        <f t="shared" si="59"/>
        <v>0</v>
      </c>
      <c r="AI28" s="103">
        <f t="shared" si="59"/>
        <v>10553</v>
      </c>
      <c r="AJ28" s="103">
        <f t="shared" si="59"/>
        <v>10524</v>
      </c>
      <c r="AK28" s="103">
        <f t="shared" si="59"/>
        <v>10530</v>
      </c>
      <c r="AL28" s="103">
        <f t="shared" si="59"/>
        <v>10598.4</v>
      </c>
      <c r="AM28" s="103">
        <f t="shared" si="59"/>
        <v>10585.2</v>
      </c>
      <c r="AN28" s="103">
        <f t="shared" si="59"/>
        <v>10585.2</v>
      </c>
      <c r="AO28" s="103">
        <f t="shared" si="59"/>
        <v>0</v>
      </c>
      <c r="AP28" s="103">
        <f t="shared" si="59"/>
        <v>10585.2</v>
      </c>
      <c r="AQ28" s="103">
        <f t="shared" si="59"/>
        <v>10482.200000000001</v>
      </c>
      <c r="AR28" s="103">
        <f t="shared" si="59"/>
        <v>10582.5</v>
      </c>
      <c r="AS28" s="103">
        <f t="shared" si="59"/>
        <v>10576.3</v>
      </c>
      <c r="AT28" s="103">
        <f t="shared" si="59"/>
        <v>10682.2</v>
      </c>
      <c r="AU28" s="103">
        <f t="shared" si="59"/>
        <v>10763.4</v>
      </c>
      <c r="AV28" s="103">
        <f t="shared" si="59"/>
        <v>10656.2</v>
      </c>
      <c r="AW28" s="103">
        <f t="shared" si="59"/>
        <v>10600.05</v>
      </c>
      <c r="AX28" s="103">
        <f t="shared" si="59"/>
        <v>10526.75</v>
      </c>
      <c r="AY28" s="103">
        <f t="shared" si="59"/>
        <v>10386.6</v>
      </c>
      <c r="AZ28" s="103">
        <f t="shared" si="59"/>
        <v>10526.75</v>
      </c>
      <c r="BA28" s="102">
        <f t="shared" si="59"/>
        <v>10628.6</v>
      </c>
      <c r="BB28" s="102">
        <f t="shared" si="59"/>
        <v>10685.6</v>
      </c>
      <c r="BC28" s="102">
        <f t="shared" si="59"/>
        <v>10728.85</v>
      </c>
      <c r="BD28" s="102">
        <f t="shared" si="59"/>
        <v>10858.7</v>
      </c>
      <c r="BE28" s="102">
        <f t="shared" si="59"/>
        <v>10876.75</v>
      </c>
      <c r="BF28" s="102">
        <f t="shared" si="59"/>
        <v>10876.75</v>
      </c>
      <c r="BG28" s="102">
        <f t="shared" si="59"/>
        <v>10883.75</v>
      </c>
      <c r="BH28" s="102">
        <f t="shared" si="59"/>
        <v>10869.5</v>
      </c>
      <c r="BI28" s="102">
        <f t="shared" si="59"/>
        <v>10782.9</v>
      </c>
      <c r="BJ28" s="102">
        <f t="shared" si="59"/>
        <v>10601.15</v>
      </c>
      <c r="BK28" s="102">
        <f t="shared" si="59"/>
        <v>10693.7</v>
      </c>
    </row>
    <row r="29" spans="1:63" x14ac:dyDescent="0.3">
      <c r="D29" s="83" t="s">
        <v>21</v>
      </c>
      <c r="E29" s="14">
        <f t="shared" ref="E29:P29" si="60">E4-E44/2</f>
        <v>10829.36</v>
      </c>
      <c r="F29" s="14">
        <f t="shared" si="60"/>
        <v>10754</v>
      </c>
      <c r="G29" s="14">
        <f t="shared" si="60"/>
        <v>10890.544999999998</v>
      </c>
      <c r="H29" s="14">
        <f t="shared" si="60"/>
        <v>10778.335000000001</v>
      </c>
      <c r="I29" s="14">
        <f t="shared" si="60"/>
        <v>10485.1525</v>
      </c>
      <c r="J29" s="14">
        <f t="shared" si="60"/>
        <v>9890.8875000000007</v>
      </c>
      <c r="K29" s="14">
        <f t="shared" si="60"/>
        <v>10163.137500000001</v>
      </c>
      <c r="L29" s="14">
        <f t="shared" si="60"/>
        <v>10238.077499999999</v>
      </c>
      <c r="M29" s="14">
        <f t="shared" si="60"/>
        <v>10236.012499999999</v>
      </c>
      <c r="N29" s="14">
        <f t="shared" si="60"/>
        <v>10369.844999999999</v>
      </c>
      <c r="O29" s="14">
        <f t="shared" si="60"/>
        <v>10126.1075</v>
      </c>
      <c r="P29" s="14">
        <f t="shared" si="60"/>
        <v>10378.834999999999</v>
      </c>
      <c r="Q29" s="32">
        <f>Q4-Q44/2</f>
        <v>10251.372499999999</v>
      </c>
      <c r="R29" s="32">
        <v>10448.6175</v>
      </c>
      <c r="S29" s="32">
        <f t="shared" ref="S29:Y29" si="61">S4-S44/2</f>
        <v>10448.6175</v>
      </c>
      <c r="T29" s="32">
        <f t="shared" si="61"/>
        <v>10540.97</v>
      </c>
      <c r="U29" s="32">
        <f t="shared" si="61"/>
        <v>10302.514999999999</v>
      </c>
      <c r="V29" s="32">
        <f t="shared" si="61"/>
        <v>10231.775</v>
      </c>
      <c r="W29" s="86">
        <f t="shared" si="61"/>
        <v>10143.747499999999</v>
      </c>
      <c r="X29" s="87">
        <f t="shared" si="61"/>
        <v>10080.9375</v>
      </c>
      <c r="Y29" s="87">
        <f t="shared" si="61"/>
        <v>10076.884999999998</v>
      </c>
      <c r="Z29" s="87">
        <f>Z4-Z44/2</f>
        <v>9961.6350000000002</v>
      </c>
      <c r="AA29" s="14">
        <f t="shared" ref="AA29:BK29" si="62">AA4-AA47/12</f>
        <v>9992.9666666666672</v>
      </c>
      <c r="AB29" s="14">
        <f t="shared" si="62"/>
        <v>10499.228333333333</v>
      </c>
      <c r="AC29" s="14">
        <f t="shared" si="62"/>
        <v>10227.479583333334</v>
      </c>
      <c r="AD29" s="14">
        <f t="shared" si="62"/>
        <v>10188.339583333332</v>
      </c>
      <c r="AE29" s="14">
        <f t="shared" si="62"/>
        <v>10359.934166666668</v>
      </c>
      <c r="AF29" s="14">
        <f t="shared" si="62"/>
        <v>10371.283333333335</v>
      </c>
      <c r="AG29" s="14">
        <f t="shared" si="62"/>
        <v>10499.228333333333</v>
      </c>
      <c r="AH29" s="14">
        <f t="shared" si="62"/>
        <v>0</v>
      </c>
      <c r="AI29" s="14">
        <f t="shared" si="62"/>
        <v>10539.31875</v>
      </c>
      <c r="AJ29" s="14">
        <f t="shared" si="62"/>
        <v>10516.501666666667</v>
      </c>
      <c r="AK29" s="14">
        <f t="shared" si="62"/>
        <v>10520.026666666667</v>
      </c>
      <c r="AL29" s="14">
        <f t="shared" si="62"/>
        <v>10595.269583333333</v>
      </c>
      <c r="AM29" s="14">
        <f t="shared" si="62"/>
        <v>10578.352500000001</v>
      </c>
      <c r="AN29" s="14">
        <f t="shared" si="62"/>
        <v>10572.132916666667</v>
      </c>
      <c r="AO29" s="14">
        <f t="shared" si="62"/>
        <v>0</v>
      </c>
      <c r="AP29" s="14">
        <f t="shared" si="62"/>
        <v>10578.352500000001</v>
      </c>
      <c r="AQ29" s="14">
        <f t="shared" si="62"/>
        <v>10465.567083333333</v>
      </c>
      <c r="AR29" s="14">
        <f t="shared" si="62"/>
        <v>10568.227499999999</v>
      </c>
      <c r="AS29" s="14">
        <f t="shared" si="62"/>
        <v>10565.400833333333</v>
      </c>
      <c r="AT29" s="14">
        <f t="shared" si="62"/>
        <v>10658.861666666668</v>
      </c>
      <c r="AU29" s="14">
        <f t="shared" si="62"/>
        <v>10755.525833333333</v>
      </c>
      <c r="AV29" s="14">
        <f t="shared" si="62"/>
        <v>10647.033333333335</v>
      </c>
      <c r="AW29" s="14">
        <f t="shared" si="62"/>
        <v>10590.062916666666</v>
      </c>
      <c r="AX29" s="14">
        <f t="shared" si="62"/>
        <v>10514.44375</v>
      </c>
      <c r="AY29" s="14">
        <f t="shared" si="62"/>
        <v>10292.0825</v>
      </c>
      <c r="AZ29" s="14">
        <f t="shared" si="62"/>
        <v>10502.669166666667</v>
      </c>
      <c r="BA29" s="123">
        <f t="shared" si="62"/>
        <v>10615.028750000001</v>
      </c>
      <c r="BB29" s="123">
        <f t="shared" si="62"/>
        <v>10676.543333333333</v>
      </c>
      <c r="BC29" s="123">
        <f t="shared" si="62"/>
        <v>10723.537916666668</v>
      </c>
      <c r="BD29" s="123">
        <f t="shared" si="62"/>
        <v>10849.469166666668</v>
      </c>
      <c r="BE29" s="123">
        <f t="shared" si="62"/>
        <v>10868.742916666666</v>
      </c>
      <c r="BF29" s="123">
        <f t="shared" si="62"/>
        <v>10837.085833333333</v>
      </c>
      <c r="BG29" s="123">
        <f t="shared" si="62"/>
        <v>10874.963750000001</v>
      </c>
      <c r="BH29" s="123">
        <f t="shared" si="62"/>
        <v>10864.22</v>
      </c>
      <c r="BI29" s="123">
        <f t="shared" si="62"/>
        <v>10776.199166666667</v>
      </c>
      <c r="BJ29" s="123">
        <f t="shared" si="62"/>
        <v>10588.83</v>
      </c>
      <c r="BK29" s="123">
        <f t="shared" si="62"/>
        <v>10684.056666666667</v>
      </c>
    </row>
    <row r="30" spans="1:63" x14ac:dyDescent="0.3">
      <c r="D30" s="83" t="s">
        <v>22</v>
      </c>
      <c r="E30" s="14">
        <f t="shared" ref="E30:P30" si="63">E29-1.168*(E28-E29)</f>
        <v>10770.32344</v>
      </c>
      <c r="F30" s="14">
        <f t="shared" si="63"/>
        <v>10651.216</v>
      </c>
      <c r="G30" s="14">
        <f t="shared" si="63"/>
        <v>10821.776079999998</v>
      </c>
      <c r="H30" s="14">
        <f t="shared" si="63"/>
        <v>10731.664640000003</v>
      </c>
      <c r="I30" s="14">
        <f t="shared" si="63"/>
        <v>10418.519560000001</v>
      </c>
      <c r="J30" s="14">
        <f t="shared" si="63"/>
        <v>9642.3590000000004</v>
      </c>
      <c r="K30" s="14">
        <f t="shared" si="63"/>
        <v>10073.603000000001</v>
      </c>
      <c r="L30" s="14">
        <f t="shared" si="63"/>
        <v>10173.85356</v>
      </c>
      <c r="M30" s="14">
        <f t="shared" si="63"/>
        <v>10198.030599999998</v>
      </c>
      <c r="N30" s="14">
        <f t="shared" si="63"/>
        <v>10317.136079999998</v>
      </c>
      <c r="O30" s="14">
        <f t="shared" si="63"/>
        <v>10062.71868</v>
      </c>
      <c r="P30" s="14">
        <f t="shared" si="63"/>
        <v>10324.134639999998</v>
      </c>
      <c r="Q30" s="26">
        <f>Q29-1.168*(Q28-Q29)</f>
        <v>10122.234039999998</v>
      </c>
      <c r="R30" s="26">
        <v>10411.31012</v>
      </c>
      <c r="S30" s="26">
        <f t="shared" ref="S30:Y30" si="64">S29-1.168*(S28-S29)</f>
        <v>10411.31012</v>
      </c>
      <c r="T30" s="26">
        <f t="shared" si="64"/>
        <v>10515.402479999997</v>
      </c>
      <c r="U30" s="26">
        <f t="shared" si="64"/>
        <v>10214.602559999999</v>
      </c>
      <c r="V30" s="26">
        <f t="shared" si="64"/>
        <v>10189.858400000001</v>
      </c>
      <c r="W30" s="26">
        <f t="shared" si="64"/>
        <v>10084.470039999998</v>
      </c>
      <c r="X30" s="26">
        <f t="shared" si="64"/>
        <v>10042.4738</v>
      </c>
      <c r="Y30" s="26">
        <f t="shared" si="64"/>
        <v>10048.844239999997</v>
      </c>
      <c r="Z30" s="26">
        <f>Z29-1.168*(Z28-Z29)</f>
        <v>9921.7098400000013</v>
      </c>
      <c r="AA30" s="14">
        <f t="shared" ref="AA30:BK30" si="65">AA4-AA47/6</f>
        <v>9955.9333333333325</v>
      </c>
      <c r="AB30" s="14">
        <f t="shared" si="65"/>
        <v>10445.456666666667</v>
      </c>
      <c r="AC30" s="14">
        <f t="shared" si="65"/>
        <v>10204.109166666667</v>
      </c>
      <c r="AD30" s="14">
        <f t="shared" si="65"/>
        <v>10178.279166666667</v>
      </c>
      <c r="AE30" s="14">
        <f t="shared" si="65"/>
        <v>10333.268333333333</v>
      </c>
      <c r="AF30" s="14">
        <f t="shared" si="65"/>
        <v>10362.116666666667</v>
      </c>
      <c r="AG30" s="14">
        <f t="shared" si="65"/>
        <v>10445.456666666667</v>
      </c>
      <c r="AH30" s="14">
        <f t="shared" si="65"/>
        <v>0</v>
      </c>
      <c r="AI30" s="14">
        <f t="shared" si="65"/>
        <v>10525.637500000001</v>
      </c>
      <c r="AJ30" s="14">
        <f t="shared" si="65"/>
        <v>10509.003333333334</v>
      </c>
      <c r="AK30" s="14">
        <f t="shared" si="65"/>
        <v>10510.053333333333</v>
      </c>
      <c r="AL30" s="14">
        <f t="shared" si="65"/>
        <v>10592.139166666666</v>
      </c>
      <c r="AM30" s="14">
        <f t="shared" si="65"/>
        <v>10571.505000000001</v>
      </c>
      <c r="AN30" s="14">
        <f t="shared" si="65"/>
        <v>10559.065833333334</v>
      </c>
      <c r="AO30" s="14">
        <f t="shared" si="65"/>
        <v>0</v>
      </c>
      <c r="AP30" s="14">
        <f t="shared" si="65"/>
        <v>10571.505000000001</v>
      </c>
      <c r="AQ30" s="14">
        <f t="shared" si="65"/>
        <v>10448.934166666668</v>
      </c>
      <c r="AR30" s="14">
        <f t="shared" si="65"/>
        <v>10553.955</v>
      </c>
      <c r="AS30" s="14">
        <f t="shared" si="65"/>
        <v>10554.501666666665</v>
      </c>
      <c r="AT30" s="14">
        <f t="shared" si="65"/>
        <v>10635.523333333334</v>
      </c>
      <c r="AU30" s="14">
        <f t="shared" si="65"/>
        <v>10747.651666666667</v>
      </c>
      <c r="AV30" s="14">
        <f t="shared" si="65"/>
        <v>10637.866666666667</v>
      </c>
      <c r="AW30" s="14">
        <f t="shared" si="65"/>
        <v>10580.075833333332</v>
      </c>
      <c r="AX30" s="14">
        <f t="shared" si="65"/>
        <v>10502.137500000001</v>
      </c>
      <c r="AY30" s="14">
        <f t="shared" si="65"/>
        <v>10197.565000000001</v>
      </c>
      <c r="AZ30" s="14">
        <f t="shared" si="65"/>
        <v>10478.588333333333</v>
      </c>
      <c r="BA30" s="123">
        <f t="shared" si="65"/>
        <v>10601.4575</v>
      </c>
      <c r="BB30" s="123">
        <f t="shared" si="65"/>
        <v>10667.486666666668</v>
      </c>
      <c r="BC30" s="123">
        <f t="shared" si="65"/>
        <v>10718.225833333334</v>
      </c>
      <c r="BD30" s="123">
        <f t="shared" si="65"/>
        <v>10840.238333333335</v>
      </c>
      <c r="BE30" s="123">
        <f t="shared" si="65"/>
        <v>10860.735833333334</v>
      </c>
      <c r="BF30" s="123">
        <f t="shared" si="65"/>
        <v>10797.421666666667</v>
      </c>
      <c r="BG30" s="123">
        <f t="shared" si="65"/>
        <v>10866.1775</v>
      </c>
      <c r="BH30" s="123">
        <f t="shared" si="65"/>
        <v>10858.94</v>
      </c>
      <c r="BI30" s="123">
        <f t="shared" si="65"/>
        <v>10769.498333333333</v>
      </c>
      <c r="BJ30" s="123">
        <f t="shared" si="65"/>
        <v>10576.51</v>
      </c>
      <c r="BK30" s="123">
        <f t="shared" si="65"/>
        <v>10674.413333333334</v>
      </c>
    </row>
    <row r="31" spans="1:63" x14ac:dyDescent="0.3">
      <c r="D31" s="83" t="s">
        <v>23</v>
      </c>
      <c r="E31" s="14">
        <f t="shared" ref="E31:P31" si="66">E4-(E19-E4)</f>
        <v>10745.292289153294</v>
      </c>
      <c r="F31" s="14">
        <f t="shared" si="66"/>
        <v>10607.640552995392</v>
      </c>
      <c r="G31" s="14">
        <f t="shared" si="66"/>
        <v>10790.505226608018</v>
      </c>
      <c r="H31" s="14">
        <f t="shared" si="66"/>
        <v>10712.755708357348</v>
      </c>
      <c r="I31" s="14">
        <f t="shared" si="66"/>
        <v>10390.777231031785</v>
      </c>
      <c r="J31" s="14">
        <f t="shared" si="66"/>
        <v>9538.5869154347656</v>
      </c>
      <c r="K31" s="14">
        <f t="shared" si="66"/>
        <v>10036.21822640057</v>
      </c>
      <c r="L31" s="14">
        <f t="shared" si="66"/>
        <v>10145.16595961131</v>
      </c>
      <c r="M31" s="14">
        <f t="shared" si="66"/>
        <v>10182.55037088921</v>
      </c>
      <c r="N31" s="14">
        <f t="shared" si="66"/>
        <v>10293.74403750636</v>
      </c>
      <c r="O31" s="14">
        <f t="shared" si="66"/>
        <v>10035.430366372082</v>
      </c>
      <c r="P31" s="14">
        <f t="shared" si="66"/>
        <v>10299.719450405197</v>
      </c>
      <c r="Q31" s="27">
        <f>Q4-(Q19-Q4)</f>
        <v>10057.209069792674</v>
      </c>
      <c r="R31" s="27">
        <v>10395.208042151171</v>
      </c>
      <c r="S31" s="27">
        <f t="shared" ref="S31:Y31" si="67">S4-(S19-S4)</f>
        <v>10395.208042151171</v>
      </c>
      <c r="T31" s="27">
        <f t="shared" si="67"/>
        <v>10504.700395713187</v>
      </c>
      <c r="U31" s="27">
        <f t="shared" si="67"/>
        <v>10178.914658480615</v>
      </c>
      <c r="V31" s="27">
        <f t="shared" si="67"/>
        <v>10172.363097584297</v>
      </c>
      <c r="W31" s="27">
        <f t="shared" si="67"/>
        <v>10060.316423366588</v>
      </c>
      <c r="X31" s="27">
        <f t="shared" si="67"/>
        <v>10026.52310403025</v>
      </c>
      <c r="Y31" s="27">
        <f t="shared" si="67"/>
        <v>10037.205044001072</v>
      </c>
      <c r="Z31" s="27">
        <f>Z4-(Z19-Z4)</f>
        <v>9905.3838003708297</v>
      </c>
      <c r="AA31" s="24">
        <f t="shared" ref="AA31:BK31" si="68">AA4-AA47/4</f>
        <v>9918.9</v>
      </c>
      <c r="AB31" s="24">
        <f t="shared" si="68"/>
        <v>10391.684999999999</v>
      </c>
      <c r="AC31" s="24">
        <f t="shared" si="68"/>
        <v>10180.73875</v>
      </c>
      <c r="AD31" s="24">
        <f t="shared" si="68"/>
        <v>10168.21875</v>
      </c>
      <c r="AE31" s="24">
        <f t="shared" si="68"/>
        <v>10306.602500000001</v>
      </c>
      <c r="AF31" s="24">
        <f t="shared" si="68"/>
        <v>10352.950000000001</v>
      </c>
      <c r="AG31" s="24">
        <f t="shared" si="68"/>
        <v>10391.684999999999</v>
      </c>
      <c r="AH31" s="24">
        <f t="shared" si="68"/>
        <v>0</v>
      </c>
      <c r="AI31" s="24">
        <f t="shared" si="68"/>
        <v>10511.956249999999</v>
      </c>
      <c r="AJ31" s="24">
        <f t="shared" si="68"/>
        <v>10501.505000000001</v>
      </c>
      <c r="AK31" s="24">
        <f t="shared" si="68"/>
        <v>10500.08</v>
      </c>
      <c r="AL31" s="24">
        <f t="shared" si="68"/>
        <v>10589.008749999999</v>
      </c>
      <c r="AM31" s="24">
        <f t="shared" si="68"/>
        <v>10564.657500000001</v>
      </c>
      <c r="AN31" s="24">
        <f t="shared" si="68"/>
        <v>10545.998750000001</v>
      </c>
      <c r="AO31" s="24">
        <f t="shared" si="68"/>
        <v>0</v>
      </c>
      <c r="AP31" s="24">
        <f t="shared" si="68"/>
        <v>10564.657500000001</v>
      </c>
      <c r="AQ31" s="24">
        <f t="shared" si="68"/>
        <v>10432.30125</v>
      </c>
      <c r="AR31" s="24">
        <f t="shared" si="68"/>
        <v>10539.682499999999</v>
      </c>
      <c r="AS31" s="24">
        <f t="shared" si="68"/>
        <v>10543.602499999999</v>
      </c>
      <c r="AT31" s="24">
        <f t="shared" si="68"/>
        <v>10612.185000000001</v>
      </c>
      <c r="AU31" s="24">
        <f t="shared" si="68"/>
        <v>10739.777499999998</v>
      </c>
      <c r="AV31" s="24">
        <f t="shared" si="68"/>
        <v>10628.7</v>
      </c>
      <c r="AW31" s="24">
        <f t="shared" si="68"/>
        <v>10570.088749999999</v>
      </c>
      <c r="AX31" s="24">
        <f t="shared" si="68"/>
        <v>10489.831249999999</v>
      </c>
      <c r="AY31" s="24">
        <f t="shared" si="68"/>
        <v>10103.047500000001</v>
      </c>
      <c r="AZ31" s="24">
        <f t="shared" si="68"/>
        <v>10454.5075</v>
      </c>
      <c r="BA31" s="92">
        <f t="shared" si="68"/>
        <v>10587.886250000001</v>
      </c>
      <c r="BB31" s="92">
        <f t="shared" si="68"/>
        <v>10658.43</v>
      </c>
      <c r="BC31" s="92">
        <f t="shared" si="68"/>
        <v>10712.913750000002</v>
      </c>
      <c r="BD31" s="92">
        <f t="shared" si="68"/>
        <v>10831.007500000002</v>
      </c>
      <c r="BE31" s="92">
        <f t="shared" si="68"/>
        <v>10852.72875</v>
      </c>
      <c r="BF31" s="92">
        <f t="shared" si="68"/>
        <v>10757.7575</v>
      </c>
      <c r="BG31" s="92">
        <f t="shared" si="68"/>
        <v>10857.391250000001</v>
      </c>
      <c r="BH31" s="92">
        <f t="shared" si="68"/>
        <v>10853.66</v>
      </c>
      <c r="BI31" s="92">
        <f t="shared" si="68"/>
        <v>10762.797500000001</v>
      </c>
      <c r="BJ31" s="92">
        <f t="shared" si="68"/>
        <v>10564.19</v>
      </c>
      <c r="BK31" s="92">
        <f t="shared" si="68"/>
        <v>10664.77</v>
      </c>
    </row>
    <row r="32" spans="1:63" x14ac:dyDescent="0.3">
      <c r="A32" s="134" t="s">
        <v>26</v>
      </c>
      <c r="B32" s="134"/>
      <c r="C32" s="134"/>
      <c r="D32" s="13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32">
        <f t="shared" ref="AA32:BK32" si="69">AA4-AA47/2</f>
        <v>9807.7999999999993</v>
      </c>
      <c r="AB32" s="32">
        <f t="shared" si="69"/>
        <v>10230.369999999999</v>
      </c>
      <c r="AC32" s="87">
        <f t="shared" si="69"/>
        <v>10110.627500000001</v>
      </c>
      <c r="AD32" s="87">
        <f t="shared" si="69"/>
        <v>10138.0375</v>
      </c>
      <c r="AE32" s="87">
        <f t="shared" si="69"/>
        <v>10226.605000000001</v>
      </c>
      <c r="AF32" s="87">
        <f t="shared" si="69"/>
        <v>10325.450000000001</v>
      </c>
      <c r="AG32" s="32">
        <f t="shared" si="69"/>
        <v>10230.369999999999</v>
      </c>
      <c r="AH32" s="32">
        <f t="shared" si="69"/>
        <v>0</v>
      </c>
      <c r="AI32" s="87">
        <f t="shared" si="69"/>
        <v>10470.9125</v>
      </c>
      <c r="AJ32" s="87">
        <f t="shared" si="69"/>
        <v>10479.01</v>
      </c>
      <c r="AK32" s="87">
        <f t="shared" si="69"/>
        <v>10470.16</v>
      </c>
      <c r="AL32" s="87">
        <f t="shared" si="69"/>
        <v>10579.617499999998</v>
      </c>
      <c r="AM32" s="87">
        <f t="shared" si="69"/>
        <v>10544.115000000002</v>
      </c>
      <c r="AN32" s="32">
        <f t="shared" si="69"/>
        <v>10506.797500000001</v>
      </c>
      <c r="AO32" s="32">
        <f t="shared" si="69"/>
        <v>0</v>
      </c>
      <c r="AP32" s="87">
        <f t="shared" si="69"/>
        <v>10544.115000000002</v>
      </c>
      <c r="AQ32" s="87">
        <f t="shared" si="69"/>
        <v>10382.4025</v>
      </c>
      <c r="AR32" s="87">
        <f t="shared" si="69"/>
        <v>10496.865</v>
      </c>
      <c r="AS32" s="87">
        <f t="shared" si="69"/>
        <v>10510.904999999999</v>
      </c>
      <c r="AT32" s="32">
        <f t="shared" si="69"/>
        <v>10542.17</v>
      </c>
      <c r="AU32" s="87">
        <f t="shared" si="69"/>
        <v>10716.154999999999</v>
      </c>
      <c r="AV32" s="87">
        <f t="shared" si="69"/>
        <v>10601.2</v>
      </c>
      <c r="AW32" s="87">
        <f t="shared" si="69"/>
        <v>10540.127500000001</v>
      </c>
      <c r="AX32" s="87">
        <f t="shared" si="69"/>
        <v>10452.9125</v>
      </c>
      <c r="AY32" s="32">
        <f t="shared" si="69"/>
        <v>9819.4950000000008</v>
      </c>
      <c r="AZ32" s="32">
        <f t="shared" si="69"/>
        <v>10382.264999999999</v>
      </c>
      <c r="BA32" s="87">
        <f t="shared" si="69"/>
        <v>10547.172500000001</v>
      </c>
      <c r="BB32" s="87">
        <f t="shared" si="69"/>
        <v>10631.26</v>
      </c>
      <c r="BC32" s="87">
        <f t="shared" si="69"/>
        <v>10696.977500000001</v>
      </c>
      <c r="BD32" s="87">
        <f t="shared" si="69"/>
        <v>10803.315000000001</v>
      </c>
      <c r="BE32" s="87">
        <f t="shared" si="69"/>
        <v>10828.7075</v>
      </c>
      <c r="BF32" s="87">
        <f t="shared" si="69"/>
        <v>10638.764999999999</v>
      </c>
      <c r="BG32" s="87">
        <f t="shared" si="69"/>
        <v>10831.032499999999</v>
      </c>
      <c r="BH32" s="87">
        <f t="shared" si="69"/>
        <v>10837.82</v>
      </c>
      <c r="BI32" s="87">
        <f t="shared" si="69"/>
        <v>10742.695</v>
      </c>
      <c r="BJ32" s="87">
        <f t="shared" si="69"/>
        <v>10527.23</v>
      </c>
      <c r="BK32" s="87">
        <f t="shared" si="69"/>
        <v>10635.840000000002</v>
      </c>
    </row>
    <row r="33" spans="1:63" x14ac:dyDescent="0.3">
      <c r="A33" s="81"/>
      <c r="B33" s="81"/>
      <c r="C33" s="81"/>
      <c r="D33" s="81" t="s">
        <v>37</v>
      </c>
      <c r="E33" s="14">
        <v>11145</v>
      </c>
      <c r="F33" s="14"/>
      <c r="G33" s="14"/>
      <c r="H33" s="14"/>
      <c r="I33" s="14"/>
      <c r="J33" s="14"/>
      <c r="K33" s="14">
        <v>10598</v>
      </c>
      <c r="L33" s="14"/>
      <c r="M33" s="14"/>
      <c r="N33" s="14"/>
      <c r="O33" s="14"/>
      <c r="P33" s="14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6">
        <f t="shared" ref="AA33:BK33" si="70">AA32-1.168*(AA31-AA32)</f>
        <v>9678.0351999999984</v>
      </c>
      <c r="AB33" s="26">
        <f t="shared" si="70"/>
        <v>10041.954079999998</v>
      </c>
      <c r="AC33" s="26">
        <f t="shared" si="70"/>
        <v>10028.737560000001</v>
      </c>
      <c r="AD33" s="26">
        <f t="shared" si="70"/>
        <v>10102.785800000001</v>
      </c>
      <c r="AE33" s="26">
        <f t="shared" si="70"/>
        <v>10133.167920000002</v>
      </c>
      <c r="AF33" s="26">
        <f t="shared" si="70"/>
        <v>10293.33</v>
      </c>
      <c r="AG33" s="26">
        <f t="shared" si="70"/>
        <v>10041.954079999998</v>
      </c>
      <c r="AH33" s="26">
        <f t="shared" si="70"/>
        <v>0</v>
      </c>
      <c r="AI33" s="26">
        <f t="shared" si="70"/>
        <v>10422.973400000001</v>
      </c>
      <c r="AJ33" s="26">
        <f t="shared" si="70"/>
        <v>10452.735839999999</v>
      </c>
      <c r="AK33" s="26">
        <f t="shared" si="70"/>
        <v>10435.21344</v>
      </c>
      <c r="AL33" s="26">
        <f t="shared" si="70"/>
        <v>10568.648519999997</v>
      </c>
      <c r="AM33" s="26">
        <f t="shared" si="70"/>
        <v>10520.121360000003</v>
      </c>
      <c r="AN33" s="26">
        <f t="shared" si="70"/>
        <v>10461.01044</v>
      </c>
      <c r="AO33" s="26">
        <f t="shared" si="70"/>
        <v>0</v>
      </c>
      <c r="AP33" s="26">
        <f t="shared" si="70"/>
        <v>10520.121360000003</v>
      </c>
      <c r="AQ33" s="26">
        <f t="shared" si="70"/>
        <v>10324.12076</v>
      </c>
      <c r="AR33" s="26">
        <f t="shared" si="70"/>
        <v>10446.854160000001</v>
      </c>
      <c r="AS33" s="26">
        <f t="shared" si="70"/>
        <v>10472.714319999999</v>
      </c>
      <c r="AT33" s="26">
        <f t="shared" si="70"/>
        <v>10460.392479999999</v>
      </c>
      <c r="AU33" s="26">
        <f t="shared" si="70"/>
        <v>10688.563919999999</v>
      </c>
      <c r="AV33" s="26">
        <f t="shared" si="70"/>
        <v>10569.08</v>
      </c>
      <c r="AW33" s="26">
        <f t="shared" si="70"/>
        <v>10505.132760000002</v>
      </c>
      <c r="AX33" s="26">
        <f t="shared" si="70"/>
        <v>10409.791400000002</v>
      </c>
      <c r="AY33" s="26">
        <f t="shared" si="70"/>
        <v>9488.3056800000013</v>
      </c>
      <c r="AZ33" s="26">
        <f t="shared" si="70"/>
        <v>10297.885759999999</v>
      </c>
      <c r="BA33" s="93">
        <f t="shared" si="70"/>
        <v>10499.618839999999</v>
      </c>
      <c r="BB33" s="93">
        <f t="shared" si="70"/>
        <v>10599.525439999999</v>
      </c>
      <c r="BC33" s="93">
        <f t="shared" si="70"/>
        <v>10678.363960000001</v>
      </c>
      <c r="BD33" s="93">
        <f t="shared" si="70"/>
        <v>10770.970159999999</v>
      </c>
      <c r="BE33" s="93">
        <f t="shared" si="70"/>
        <v>10800.650680000001</v>
      </c>
      <c r="BF33" s="93">
        <f t="shared" si="70"/>
        <v>10499.78176</v>
      </c>
      <c r="BG33" s="93">
        <f t="shared" si="70"/>
        <v>10800.245479999998</v>
      </c>
      <c r="BH33" s="93">
        <f t="shared" si="70"/>
        <v>10819.318879999999</v>
      </c>
      <c r="BI33" s="93">
        <f t="shared" si="70"/>
        <v>10719.215279999999</v>
      </c>
      <c r="BJ33" s="93">
        <f t="shared" si="70"/>
        <v>10484.060719999998</v>
      </c>
      <c r="BK33" s="93">
        <f t="shared" si="70"/>
        <v>10602.049760000004</v>
      </c>
    </row>
    <row r="34" spans="1:63" x14ac:dyDescent="0.3">
      <c r="A34" s="80"/>
      <c r="B34" s="81"/>
      <c r="C34" s="80"/>
      <c r="D34" s="81" t="s">
        <v>35</v>
      </c>
      <c r="E34" s="14">
        <v>11088</v>
      </c>
      <c r="F34" s="14"/>
      <c r="G34" s="14"/>
      <c r="H34" s="14"/>
      <c r="I34" s="14">
        <v>10901</v>
      </c>
      <c r="J34" s="14"/>
      <c r="K34" s="14">
        <v>10478</v>
      </c>
      <c r="L34" s="14">
        <v>10559</v>
      </c>
      <c r="M34" s="14"/>
      <c r="N34" s="14"/>
      <c r="O34" s="14"/>
      <c r="P34" s="14"/>
      <c r="Q34" s="25"/>
      <c r="R34" s="25"/>
      <c r="S34" s="25"/>
      <c r="T34" s="25">
        <v>10750</v>
      </c>
      <c r="U34" s="25">
        <f>'Fibonacci-1'!E18</f>
        <v>10389.525</v>
      </c>
      <c r="V34" s="25">
        <v>10429.761500000001</v>
      </c>
      <c r="W34" s="89">
        <v>10295.575000000001</v>
      </c>
      <c r="X34" s="89">
        <v>10334.472299999999</v>
      </c>
      <c r="Y34" s="89">
        <v>10321</v>
      </c>
      <c r="Z34" s="89"/>
      <c r="AA34" s="27">
        <f t="shared" ref="AA34:AE34" si="71">AA4-(AA22-AA4)</f>
        <v>9624.9722876091364</v>
      </c>
      <c r="AB34" s="27">
        <f t="shared" si="71"/>
        <v>9935.2182059508887</v>
      </c>
      <c r="AC34" s="27">
        <f t="shared" si="71"/>
        <v>9990.0353370890243</v>
      </c>
      <c r="AD34" s="27">
        <f t="shared" si="71"/>
        <v>10088.40138570172</v>
      </c>
      <c r="AE34" s="27">
        <f t="shared" si="71"/>
        <v>10087.596334524151</v>
      </c>
      <c r="AF34" s="27">
        <f>AF4-(AF22-AF4)</f>
        <v>10280.077244510196</v>
      </c>
      <c r="AG34" s="27">
        <f t="shared" ref="AG34:AH34" si="72">AG4-(AG22-AG4)</f>
        <v>9935.2182059508887</v>
      </c>
      <c r="AH34" s="27" t="e">
        <f t="shared" si="72"/>
        <v>#DIV/0!</v>
      </c>
      <c r="AI34" s="27">
        <f>AI4-(AI22-AI4)</f>
        <v>10402.389899308644</v>
      </c>
      <c r="AJ34" s="27">
        <f>AJ4-(AJ22-AJ4)</f>
        <v>10441.833043810251</v>
      </c>
      <c r="AK34" s="27">
        <f>AK4-(AK22-AK4)</f>
        <v>10420.800223038759</v>
      </c>
      <c r="AL34" s="27">
        <f>AL4-(AL22-AL4)</f>
        <v>10564.198043903496</v>
      </c>
      <c r="AM34" s="27">
        <f>AM4-(AM22-AM4)</f>
        <v>10510.214159518628</v>
      </c>
      <c r="AN34" s="27">
        <f t="shared" ref="AN34:AO34" si="73">AN4-(AN22-AN4)</f>
        <v>10441.177831440298</v>
      </c>
      <c r="AO34" s="27" t="e">
        <f t="shared" si="73"/>
        <v>#DIV/0!</v>
      </c>
      <c r="AP34" s="27">
        <f>AP4-(AP22-AP4)</f>
        <v>10510.214159518628</v>
      </c>
      <c r="AQ34" s="27">
        <f>AQ4-(AQ22-AQ4)</f>
        <v>10300.435273149496</v>
      </c>
      <c r="AR34" s="27">
        <f>AR4-(AR22-AR4)</f>
        <v>10424.683098591548</v>
      </c>
      <c r="AS34" s="27">
        <f>AS4-(AS22-AS4)</f>
        <v>10456.907814710377</v>
      </c>
      <c r="AT34" s="27">
        <f t="shared" ref="AT34:BK34" si="74">AT4-(AT22-AT4)</f>
        <v>10421.707198375565</v>
      </c>
      <c r="AU34" s="27">
        <f t="shared" si="74"/>
        <v>10676.900480877179</v>
      </c>
      <c r="AV34" s="27">
        <f t="shared" si="74"/>
        <v>10556.055744606869</v>
      </c>
      <c r="AW34" s="27">
        <f t="shared" si="74"/>
        <v>10490.711126785232</v>
      </c>
      <c r="AX34" s="27">
        <f t="shared" si="74"/>
        <v>10392.311625998858</v>
      </c>
      <c r="AY34" s="27">
        <f t="shared" si="74"/>
        <v>9316.1247402431891</v>
      </c>
      <c r="AZ34" s="27">
        <f t="shared" si="74"/>
        <v>10263.681390315829</v>
      </c>
      <c r="BA34" s="94">
        <f t="shared" si="74"/>
        <v>10478.59030196144</v>
      </c>
      <c r="BB34" s="94">
        <f t="shared" si="74"/>
        <v>10585.967836094505</v>
      </c>
      <c r="BC34" s="94">
        <f t="shared" si="74"/>
        <v>10670.742937050522</v>
      </c>
      <c r="BD34" s="94">
        <f t="shared" si="74"/>
        <v>10757.286941622189</v>
      </c>
      <c r="BE34" s="94">
        <f t="shared" si="74"/>
        <v>10789.064227602885</v>
      </c>
      <c r="BF34" s="94">
        <f t="shared" si="74"/>
        <v>10428.086330703782</v>
      </c>
      <c r="BG34" s="94">
        <f t="shared" si="74"/>
        <v>10787.560625060509</v>
      </c>
      <c r="BH34" s="94">
        <f t="shared" si="74"/>
        <v>10811.707793526472</v>
      </c>
      <c r="BI34" s="94">
        <f t="shared" si="74"/>
        <v>10709.562294670148</v>
      </c>
      <c r="BJ34" s="94">
        <f t="shared" si="74"/>
        <v>10466.586256227421</v>
      </c>
      <c r="BK34" s="94">
        <f t="shared" si="74"/>
        <v>10587.563563331716</v>
      </c>
    </row>
    <row r="35" spans="1:63" x14ac:dyDescent="0.3">
      <c r="A35" s="80"/>
      <c r="B35" s="80"/>
      <c r="C35" s="80"/>
      <c r="D35" s="81" t="s">
        <v>32</v>
      </c>
      <c r="E35" s="14">
        <v>10994</v>
      </c>
      <c r="F35" s="14"/>
      <c r="G35" s="14">
        <v>11145</v>
      </c>
      <c r="H35" s="14">
        <v>11145</v>
      </c>
      <c r="I35" s="14">
        <v>10846</v>
      </c>
      <c r="J35" s="14"/>
      <c r="K35" s="14">
        <v>10459</v>
      </c>
      <c r="L35" s="14">
        <v>10448</v>
      </c>
      <c r="M35" s="14">
        <v>10559</v>
      </c>
      <c r="N35" s="14"/>
      <c r="O35" s="14">
        <v>10559</v>
      </c>
      <c r="P35" s="14">
        <v>10559</v>
      </c>
      <c r="Q35" s="23"/>
      <c r="R35" s="23"/>
      <c r="S35" s="23"/>
      <c r="T35" s="23">
        <v>10732</v>
      </c>
      <c r="U35" s="23">
        <f>'Fibonacci-1'!E17</f>
        <v>10480.320099999999</v>
      </c>
      <c r="V35" s="23">
        <v>10410</v>
      </c>
      <c r="W35" s="88">
        <v>10278.801299999999</v>
      </c>
      <c r="X35" s="88">
        <v>10245.7554</v>
      </c>
      <c r="Y35" s="88">
        <v>10259</v>
      </c>
      <c r="Z35" s="88">
        <v>10273.691999999999</v>
      </c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23"/>
      <c r="BB35" s="123"/>
      <c r="BC35" s="123"/>
      <c r="BD35" s="123"/>
      <c r="BE35" s="123"/>
      <c r="BF35" s="123"/>
      <c r="BG35" s="123"/>
      <c r="BH35" s="123"/>
      <c r="BI35" s="123"/>
      <c r="BJ35" s="123"/>
      <c r="BK35" s="123"/>
    </row>
    <row r="36" spans="1:63" x14ac:dyDescent="0.3">
      <c r="A36" s="80"/>
      <c r="B36" s="80"/>
      <c r="C36" s="80"/>
      <c r="D36" s="81" t="s">
        <v>32</v>
      </c>
      <c r="E36" s="14">
        <v>10940</v>
      </c>
      <c r="F36" s="14"/>
      <c r="G36" s="14">
        <v>11035</v>
      </c>
      <c r="H36" s="14">
        <v>11035</v>
      </c>
      <c r="I36" s="14">
        <v>10730</v>
      </c>
      <c r="J36" s="14"/>
      <c r="K36" s="14">
        <v>10351</v>
      </c>
      <c r="L36" s="14">
        <v>10421</v>
      </c>
      <c r="M36" s="14">
        <v>10421</v>
      </c>
      <c r="N36" s="14">
        <v>10559</v>
      </c>
      <c r="O36" s="14">
        <v>10335</v>
      </c>
      <c r="P36" s="14">
        <v>10493</v>
      </c>
      <c r="Q36" s="22"/>
      <c r="R36" s="22">
        <v>10565</v>
      </c>
      <c r="S36" s="22">
        <v>10565</v>
      </c>
      <c r="T36" s="22">
        <v>10657</v>
      </c>
      <c r="U36" s="22">
        <f>'Fibonacci-1'!E16</f>
        <v>10592.659799999999</v>
      </c>
      <c r="V36" s="22">
        <v>10376.727000000001</v>
      </c>
      <c r="W36" s="90">
        <v>10258.047399999999</v>
      </c>
      <c r="X36" s="90">
        <v>10219.1083</v>
      </c>
      <c r="Y36" s="90">
        <v>10204.86</v>
      </c>
      <c r="Z36" s="90">
        <v>10128</v>
      </c>
      <c r="AA36" s="28"/>
      <c r="AB36" s="105"/>
      <c r="AC36" s="105"/>
      <c r="AD36" s="105">
        <v>10430.35</v>
      </c>
      <c r="AE36" s="105">
        <v>10754.6762</v>
      </c>
      <c r="AF36" s="28">
        <v>10886.842399999998</v>
      </c>
      <c r="AG36" s="105"/>
      <c r="AH36" s="105"/>
      <c r="AI36" s="28"/>
      <c r="AJ36" s="28">
        <v>10828.155805</v>
      </c>
      <c r="AK36" s="28">
        <v>10828.155805</v>
      </c>
      <c r="AL36" s="28">
        <v>10757.690400000001</v>
      </c>
      <c r="AM36" s="28"/>
      <c r="AN36" s="105"/>
      <c r="AO36" s="105"/>
      <c r="AP36" s="28"/>
      <c r="AQ36" s="28"/>
      <c r="AR36" s="28"/>
      <c r="AS36" s="28">
        <v>10708.103999999999</v>
      </c>
      <c r="AT36" s="105"/>
      <c r="AU36" s="28">
        <v>10872.397999999999</v>
      </c>
      <c r="AV36" s="28"/>
      <c r="AW36" s="28"/>
      <c r="AX36" s="28"/>
      <c r="AY36" s="28"/>
      <c r="AZ36" s="105"/>
      <c r="BA36" s="105"/>
      <c r="BB36" s="105"/>
      <c r="BC36" s="105"/>
      <c r="BD36" s="105"/>
      <c r="BE36" s="105"/>
      <c r="BF36" s="105"/>
      <c r="BG36" s="105">
        <v>11107.673600000002</v>
      </c>
      <c r="BH36" s="105"/>
      <c r="BI36" s="105"/>
      <c r="BJ36" s="105"/>
      <c r="BK36" s="105"/>
    </row>
    <row r="37" spans="1:63" x14ac:dyDescent="0.3">
      <c r="A37" s="80"/>
      <c r="B37" s="80"/>
      <c r="C37" s="80"/>
      <c r="D37" s="81" t="s">
        <v>0</v>
      </c>
      <c r="E37" s="14">
        <f>E4</f>
        <v>10930.45</v>
      </c>
      <c r="F37" s="14"/>
      <c r="G37" s="14">
        <f>G4</f>
        <v>11008.3</v>
      </c>
      <c r="H37" s="14">
        <f>H4</f>
        <v>10858.25</v>
      </c>
      <c r="I37" s="14">
        <f>I4</f>
        <v>10599.25</v>
      </c>
      <c r="J37" s="14"/>
      <c r="K37" s="14">
        <f t="shared" ref="K37:P37" si="75">K4</f>
        <v>10316.450000000001</v>
      </c>
      <c r="L37" s="14">
        <f t="shared" si="75"/>
        <v>10348.049999999999</v>
      </c>
      <c r="M37" s="14">
        <f t="shared" si="75"/>
        <v>10301.049999999999</v>
      </c>
      <c r="N37" s="14">
        <f t="shared" si="75"/>
        <v>10460.1</v>
      </c>
      <c r="O37" s="14">
        <f t="shared" si="75"/>
        <v>10234.65</v>
      </c>
      <c r="P37" s="14">
        <f t="shared" si="75"/>
        <v>10472.5</v>
      </c>
      <c r="Q37" s="21"/>
      <c r="R37" s="21">
        <f t="shared" ref="R37:Y37" si="76">R4</f>
        <v>10584.75</v>
      </c>
      <c r="S37" s="21">
        <f t="shared" si="76"/>
        <v>10512.5</v>
      </c>
      <c r="T37" s="21">
        <f t="shared" si="76"/>
        <v>10584.75</v>
      </c>
      <c r="U37" s="21">
        <f t="shared" si="76"/>
        <v>10453.049999999999</v>
      </c>
      <c r="V37" s="21">
        <f t="shared" si="76"/>
        <v>10303.549999999999</v>
      </c>
      <c r="W37" s="91">
        <f t="shared" si="76"/>
        <v>10245.25</v>
      </c>
      <c r="X37" s="91">
        <f t="shared" si="76"/>
        <v>10146.799999999999</v>
      </c>
      <c r="Y37" s="91">
        <f t="shared" si="76"/>
        <v>10124.9</v>
      </c>
      <c r="Z37" s="91">
        <f>Z4</f>
        <v>10030</v>
      </c>
      <c r="AA37" s="89"/>
      <c r="AB37" s="89"/>
      <c r="AC37" s="89"/>
      <c r="AD37" s="89">
        <v>10346.441245</v>
      </c>
      <c r="AE37" s="89">
        <v>10558.768100000001</v>
      </c>
      <c r="AF37" s="89">
        <v>10678.699999999999</v>
      </c>
      <c r="AG37" s="89"/>
      <c r="AH37" s="89"/>
      <c r="AI37" s="89">
        <v>10779.25</v>
      </c>
      <c r="AJ37" s="89">
        <v>10757.690400000001</v>
      </c>
      <c r="AK37" s="89">
        <v>10757.690400000001</v>
      </c>
      <c r="AL37" s="89">
        <v>10678.300000000001</v>
      </c>
      <c r="AM37" s="89"/>
      <c r="AN37" s="89"/>
      <c r="AO37" s="89"/>
      <c r="AP37" s="89"/>
      <c r="AQ37" s="89"/>
      <c r="AR37" s="89">
        <v>10645</v>
      </c>
      <c r="AS37" s="89">
        <v>10693</v>
      </c>
      <c r="AT37" s="89"/>
      <c r="AU37" s="89">
        <v>10836.138000000001</v>
      </c>
      <c r="AV37" s="89"/>
      <c r="AW37" s="89"/>
      <c r="AX37" s="89"/>
      <c r="AY37" s="89"/>
      <c r="AZ37" s="89"/>
      <c r="BA37" s="89"/>
      <c r="BB37" s="89"/>
      <c r="BC37" s="89">
        <v>10833.4707</v>
      </c>
      <c r="BD37" s="89"/>
      <c r="BE37" s="89"/>
      <c r="BF37" s="89"/>
      <c r="BG37" s="89">
        <v>11084.026400000002</v>
      </c>
      <c r="BH37" s="89"/>
      <c r="BI37" s="89"/>
      <c r="BJ37" s="89"/>
      <c r="BK37" s="89"/>
    </row>
    <row r="38" spans="1:63" x14ac:dyDescent="0.3">
      <c r="A38" s="80"/>
      <c r="B38" s="80"/>
      <c r="C38" s="80"/>
      <c r="D38" s="81" t="s">
        <v>33</v>
      </c>
      <c r="E38" s="14">
        <v>10836</v>
      </c>
      <c r="F38" s="14"/>
      <c r="G38" s="14">
        <v>10821</v>
      </c>
      <c r="H38" s="14">
        <v>10806</v>
      </c>
      <c r="I38" s="14">
        <v>10497</v>
      </c>
      <c r="J38" s="14"/>
      <c r="K38" s="14">
        <v>10195</v>
      </c>
      <c r="L38" s="14">
        <v>10335</v>
      </c>
      <c r="M38" s="14">
        <v>10275</v>
      </c>
      <c r="N38" s="14">
        <v>10434</v>
      </c>
      <c r="O38" s="14">
        <v>10120</v>
      </c>
      <c r="P38" s="14">
        <v>10420</v>
      </c>
      <c r="Q38" s="24"/>
      <c r="R38" s="24">
        <v>10449</v>
      </c>
      <c r="S38" s="24">
        <v>10449</v>
      </c>
      <c r="T38" s="24">
        <v>10524</v>
      </c>
      <c r="U38" s="24">
        <f>'Fibonacci-1'!C33</f>
        <v>10558.6636</v>
      </c>
      <c r="V38" s="24">
        <v>10191.941999999999</v>
      </c>
      <c r="W38" s="92">
        <v>10231.897999999999</v>
      </c>
      <c r="X38" s="92">
        <v>10123.102000000001</v>
      </c>
      <c r="Y38" s="92">
        <v>10095</v>
      </c>
      <c r="Z38" s="92">
        <v>10020.276</v>
      </c>
      <c r="AA38" s="88"/>
      <c r="AB38" s="88"/>
      <c r="AC38" s="88">
        <v>10345.35</v>
      </c>
      <c r="AD38" s="88">
        <v>10323.256300000001</v>
      </c>
      <c r="AE38" s="88">
        <v>10492.581900000001</v>
      </c>
      <c r="AF38" s="95">
        <v>10550.042399999998</v>
      </c>
      <c r="AG38" s="88"/>
      <c r="AH38" s="88"/>
      <c r="AI38" s="88">
        <v>10648.351145000001</v>
      </c>
      <c r="AJ38" s="88">
        <v>10678.300000000001</v>
      </c>
      <c r="AK38" s="88">
        <v>10678.300000000001</v>
      </c>
      <c r="AL38" s="88"/>
      <c r="AM38" s="88"/>
      <c r="AN38" s="88"/>
      <c r="AO38" s="88"/>
      <c r="AP38" s="88"/>
      <c r="AQ38" s="88"/>
      <c r="AR38" s="88">
        <v>10634.812</v>
      </c>
      <c r="AS38" s="88">
        <v>10668.552</v>
      </c>
      <c r="AT38" s="88"/>
      <c r="AU38" s="88">
        <v>10795</v>
      </c>
      <c r="AV38" s="88">
        <v>10677.817999999999</v>
      </c>
      <c r="AW38" s="88">
        <v>10633</v>
      </c>
      <c r="AX38" s="88">
        <v>10673</v>
      </c>
      <c r="AY38" s="88"/>
      <c r="AZ38" s="88"/>
      <c r="BA38" s="88">
        <v>10673</v>
      </c>
      <c r="BB38" s="88">
        <v>10665</v>
      </c>
      <c r="BC38" s="88">
        <v>10789</v>
      </c>
      <c r="BD38" s="88">
        <v>10965.9701</v>
      </c>
      <c r="BE38" s="88">
        <v>10965.9701</v>
      </c>
      <c r="BF38" s="88"/>
      <c r="BG38" s="88">
        <v>11045.750000000002</v>
      </c>
      <c r="BH38" s="88"/>
      <c r="BI38" s="88"/>
      <c r="BJ38" s="88">
        <v>10723.0769</v>
      </c>
      <c r="BK38" s="88">
        <v>10723.0769</v>
      </c>
    </row>
    <row r="39" spans="1:63" x14ac:dyDescent="0.3">
      <c r="A39" s="80"/>
      <c r="B39" s="80"/>
      <c r="C39" s="80"/>
      <c r="D39" s="81" t="s">
        <v>34</v>
      </c>
      <c r="E39" s="14">
        <v>10736</v>
      </c>
      <c r="F39" s="14"/>
      <c r="G39" s="14">
        <v>10784</v>
      </c>
      <c r="H39" s="14">
        <v>10780</v>
      </c>
      <c r="I39" s="14">
        <v>10387</v>
      </c>
      <c r="J39" s="14"/>
      <c r="K39" s="14">
        <v>10020</v>
      </c>
      <c r="L39" s="14">
        <v>10309</v>
      </c>
      <c r="M39" s="14">
        <v>10240</v>
      </c>
      <c r="N39" s="14">
        <v>10404</v>
      </c>
      <c r="O39" s="14">
        <v>9951</v>
      </c>
      <c r="P39" s="14">
        <v>10375</v>
      </c>
      <c r="Q39" s="32"/>
      <c r="R39" s="32">
        <v>10410</v>
      </c>
      <c r="S39" s="32">
        <v>10410</v>
      </c>
      <c r="T39" s="32"/>
      <c r="U39" s="32">
        <f>'Fibonacci-1'!C35</f>
        <v>10665.7</v>
      </c>
      <c r="V39" s="32">
        <v>10142.5</v>
      </c>
      <c r="W39" s="87">
        <v>10177.5</v>
      </c>
      <c r="X39" s="87">
        <v>10102.35</v>
      </c>
      <c r="Y39" s="87">
        <v>10079</v>
      </c>
      <c r="Z39" s="87">
        <v>9987</v>
      </c>
      <c r="AA39" s="90"/>
      <c r="AB39" s="90"/>
      <c r="AC39" s="90">
        <v>10273.691999999999</v>
      </c>
      <c r="AD39" s="90">
        <v>10290.174999999999</v>
      </c>
      <c r="AE39" s="90">
        <v>10451.636200000001</v>
      </c>
      <c r="AF39" s="90">
        <v>10470.5576</v>
      </c>
      <c r="AG39" s="90"/>
      <c r="AH39" s="90"/>
      <c r="AI39" s="90">
        <v>10612.1823</v>
      </c>
      <c r="AJ39" s="90">
        <v>10577.61548</v>
      </c>
      <c r="AK39" s="90">
        <v>10577.61548</v>
      </c>
      <c r="AL39" s="90"/>
      <c r="AM39" s="90"/>
      <c r="AN39" s="90"/>
      <c r="AO39" s="90"/>
      <c r="AP39" s="90"/>
      <c r="AQ39" s="90"/>
      <c r="AR39" s="90">
        <v>10619</v>
      </c>
      <c r="AS39" s="90">
        <v>10629</v>
      </c>
      <c r="AT39" s="90"/>
      <c r="AU39" s="90">
        <v>10760.5</v>
      </c>
      <c r="AV39" s="90">
        <v>10663.364</v>
      </c>
      <c r="AW39" s="90">
        <v>10610</v>
      </c>
      <c r="AX39" s="90">
        <v>10612</v>
      </c>
      <c r="AY39" s="90"/>
      <c r="AZ39" s="90"/>
      <c r="BA39" s="90">
        <v>10612</v>
      </c>
      <c r="BB39" s="90">
        <v>10646</v>
      </c>
      <c r="BC39" s="90">
        <v>10758.44</v>
      </c>
      <c r="BD39" s="90">
        <v>10875.175000000001</v>
      </c>
      <c r="BE39" s="90">
        <v>10875.175000000001</v>
      </c>
      <c r="BF39" s="90"/>
      <c r="BG39" s="90">
        <v>11007.473600000001</v>
      </c>
      <c r="BH39" s="90"/>
      <c r="BI39" s="90"/>
      <c r="BJ39" s="90">
        <v>10671.546200000001</v>
      </c>
      <c r="BK39" s="90">
        <v>10671.546200000001</v>
      </c>
    </row>
    <row r="40" spans="1:63" x14ac:dyDescent="0.3">
      <c r="A40" s="80"/>
      <c r="B40" s="80"/>
      <c r="C40" s="80"/>
      <c r="D40" s="81" t="s">
        <v>36</v>
      </c>
      <c r="E40" s="14"/>
      <c r="F40" s="14"/>
      <c r="G40" s="14"/>
      <c r="H40" s="14">
        <v>10749</v>
      </c>
      <c r="I40" s="14">
        <v>9951</v>
      </c>
      <c r="J40" s="14"/>
      <c r="K40" s="14">
        <v>9951</v>
      </c>
      <c r="L40" s="14"/>
      <c r="M40" s="14">
        <v>10198</v>
      </c>
      <c r="N40" s="14">
        <v>10280</v>
      </c>
      <c r="O40" s="14"/>
      <c r="P40" s="14">
        <v>10188</v>
      </c>
      <c r="Q40" s="26"/>
      <c r="R40" s="26"/>
      <c r="S40" s="26"/>
      <c r="T40" s="26"/>
      <c r="U40" s="26">
        <f>'Fibonacci-1'!C37</f>
        <v>10772.736400000002</v>
      </c>
      <c r="V40" s="26">
        <v>10093.058000000001</v>
      </c>
      <c r="W40" s="93">
        <v>10123.102000000001</v>
      </c>
      <c r="X40" s="93">
        <v>9947</v>
      </c>
      <c r="Y40" s="93">
        <v>9947</v>
      </c>
      <c r="Z40" s="93">
        <v>9953.7240000000002</v>
      </c>
      <c r="AA40" s="102">
        <f>AA4</f>
        <v>10030</v>
      </c>
      <c r="AB40" s="102"/>
      <c r="AC40" s="102">
        <f>AC4</f>
        <v>10250.85</v>
      </c>
      <c r="AD40" s="102">
        <f>AD4</f>
        <v>10198.4</v>
      </c>
      <c r="AE40" s="102">
        <f>AE4</f>
        <v>10386.6</v>
      </c>
      <c r="AF40" s="102">
        <f>AF4</f>
        <v>10380.450000000001</v>
      </c>
      <c r="AG40" s="102"/>
      <c r="AH40" s="102"/>
      <c r="AI40" s="102">
        <f>AI4</f>
        <v>10553</v>
      </c>
      <c r="AJ40" s="102">
        <f>AJ4</f>
        <v>10524</v>
      </c>
      <c r="AK40" s="102">
        <f>AK4</f>
        <v>10530</v>
      </c>
      <c r="AL40" s="102">
        <f>AL4</f>
        <v>10598.4</v>
      </c>
      <c r="AM40" s="102">
        <f>AM4</f>
        <v>10585.2</v>
      </c>
      <c r="AN40" s="102"/>
      <c r="AO40" s="102"/>
      <c r="AP40" s="102">
        <f>AP4</f>
        <v>10585.2</v>
      </c>
      <c r="AQ40" s="102">
        <f>AQ4</f>
        <v>10482.200000000001</v>
      </c>
      <c r="AR40" s="102">
        <f>AR4</f>
        <v>10582.5</v>
      </c>
      <c r="AS40" s="102">
        <f>AS4</f>
        <v>10576.3</v>
      </c>
      <c r="AT40" s="102">
        <f t="shared" ref="AT40:BK40" si="77">AT4</f>
        <v>10682.2</v>
      </c>
      <c r="AU40" s="102">
        <f t="shared" si="77"/>
        <v>10763.4</v>
      </c>
      <c r="AV40" s="102">
        <f t="shared" si="77"/>
        <v>10656.2</v>
      </c>
      <c r="AW40" s="102">
        <f t="shared" si="77"/>
        <v>10600.05</v>
      </c>
      <c r="AX40" s="102">
        <f t="shared" si="77"/>
        <v>10526.75</v>
      </c>
      <c r="AY40" s="102">
        <f t="shared" si="77"/>
        <v>10386.6</v>
      </c>
      <c r="AZ40" s="102">
        <f t="shared" si="77"/>
        <v>10526.75</v>
      </c>
      <c r="BA40" s="102">
        <f t="shared" si="77"/>
        <v>10628.6</v>
      </c>
      <c r="BB40" s="102">
        <f t="shared" si="77"/>
        <v>10685.6</v>
      </c>
      <c r="BC40" s="102">
        <f t="shared" si="77"/>
        <v>10728.85</v>
      </c>
      <c r="BD40" s="102">
        <f t="shared" si="77"/>
        <v>10858.7</v>
      </c>
      <c r="BE40" s="102">
        <f t="shared" si="77"/>
        <v>10876.75</v>
      </c>
      <c r="BF40" s="102">
        <f t="shared" si="77"/>
        <v>10876.75</v>
      </c>
      <c r="BG40" s="102">
        <f t="shared" si="77"/>
        <v>10883.75</v>
      </c>
      <c r="BH40" s="102">
        <f t="shared" si="77"/>
        <v>10869.5</v>
      </c>
      <c r="BI40" s="102">
        <f t="shared" si="77"/>
        <v>10782.9</v>
      </c>
      <c r="BJ40" s="102">
        <f t="shared" si="77"/>
        <v>10601.15</v>
      </c>
      <c r="BK40" s="102">
        <f t="shared" si="77"/>
        <v>10693.7</v>
      </c>
    </row>
    <row r="41" spans="1:63" x14ac:dyDescent="0.3">
      <c r="A41" s="80"/>
      <c r="B41" s="80"/>
      <c r="C41" s="80"/>
      <c r="D41" s="81" t="s">
        <v>38</v>
      </c>
      <c r="E41" s="14"/>
      <c r="F41" s="14"/>
      <c r="G41" s="14"/>
      <c r="H41" s="14"/>
      <c r="I41" s="14"/>
      <c r="J41" s="14"/>
      <c r="K41" s="14">
        <v>9918</v>
      </c>
      <c r="L41" s="14"/>
      <c r="M41" s="14"/>
      <c r="N41" s="14">
        <v>10198</v>
      </c>
      <c r="O41" s="14"/>
      <c r="P41" s="14">
        <v>10138</v>
      </c>
      <c r="Q41" s="27"/>
      <c r="R41" s="27"/>
      <c r="S41" s="27"/>
      <c r="T41" s="27"/>
      <c r="U41" s="27">
        <f>'Fibonacci-1'!C38</f>
        <v>10838.863600000001</v>
      </c>
      <c r="V41" s="27">
        <v>10058.4067</v>
      </c>
      <c r="W41" s="94">
        <v>10084.9773</v>
      </c>
      <c r="X41" s="94"/>
      <c r="Y41" s="94">
        <v>9838.2039999999997</v>
      </c>
      <c r="Z41" s="94">
        <v>9910</v>
      </c>
      <c r="AA41" s="92"/>
      <c r="AB41" s="92"/>
      <c r="AC41" s="92">
        <v>10211</v>
      </c>
      <c r="AD41" s="92">
        <v>10149.593999999999</v>
      </c>
      <c r="AE41" s="92">
        <v>10327.347600000001</v>
      </c>
      <c r="AF41" s="92">
        <v>10362.415199999999</v>
      </c>
      <c r="AG41" s="92"/>
      <c r="AH41" s="92"/>
      <c r="AI41" s="92">
        <v>10543.787</v>
      </c>
      <c r="AJ41" s="92">
        <v>10505.113799999999</v>
      </c>
      <c r="AK41" s="92">
        <v>10505.113799999999</v>
      </c>
      <c r="AL41" s="92">
        <v>10562.902</v>
      </c>
      <c r="AM41" s="92"/>
      <c r="AN41" s="92"/>
      <c r="AO41" s="92"/>
      <c r="AP41" s="92"/>
      <c r="AQ41" s="92"/>
      <c r="AR41" s="92">
        <v>10559.656000000001</v>
      </c>
      <c r="AS41" s="109">
        <v>10531</v>
      </c>
      <c r="AT41" s="92"/>
      <c r="AU41" s="109">
        <v>10716</v>
      </c>
      <c r="AV41" s="109">
        <v>10615</v>
      </c>
      <c r="AW41" s="109">
        <v>10552</v>
      </c>
      <c r="AX41" s="92">
        <v>10514</v>
      </c>
      <c r="AY41" s="92"/>
      <c r="AZ41" s="92"/>
      <c r="BA41" s="92">
        <v>10514</v>
      </c>
      <c r="BB41" s="92">
        <v>10580.464</v>
      </c>
      <c r="BC41" s="92">
        <v>10669.788</v>
      </c>
      <c r="BD41" s="92">
        <v>10790.4908</v>
      </c>
      <c r="BE41" s="92">
        <v>10790.4908</v>
      </c>
      <c r="BF41" s="92"/>
      <c r="BG41" s="92">
        <v>10834</v>
      </c>
      <c r="BH41" s="92"/>
      <c r="BI41" s="92"/>
      <c r="BJ41" s="92">
        <v>10583.495199999999</v>
      </c>
      <c r="BK41" s="92">
        <v>10583.495199999999</v>
      </c>
    </row>
    <row r="42" spans="1:63" x14ac:dyDescent="0.3">
      <c r="A42" s="80"/>
      <c r="B42" s="80"/>
      <c r="C42" s="80"/>
      <c r="D42" s="81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87"/>
      <c r="AB42" s="87"/>
      <c r="AC42" s="87">
        <v>10175</v>
      </c>
      <c r="AD42" s="87">
        <v>10124</v>
      </c>
      <c r="AE42" s="87">
        <v>10284.876200000001</v>
      </c>
      <c r="AF42" s="86">
        <v>10313.242399999999</v>
      </c>
      <c r="AG42" s="87"/>
      <c r="AH42" s="87"/>
      <c r="AI42" s="86">
        <v>10505.2065</v>
      </c>
      <c r="AJ42" s="86">
        <v>10473.950000000001</v>
      </c>
      <c r="AK42" s="86">
        <v>10485.191899999998</v>
      </c>
      <c r="AL42" s="87">
        <v>10511.571900000001</v>
      </c>
      <c r="AM42" s="87"/>
      <c r="AN42" s="87"/>
      <c r="AO42" s="87"/>
      <c r="AP42" s="87"/>
      <c r="AQ42" s="87"/>
      <c r="AR42" s="87">
        <v>10537.172</v>
      </c>
      <c r="AS42" s="87">
        <v>10481.7912</v>
      </c>
      <c r="AT42" s="87"/>
      <c r="AU42" s="87">
        <v>10681</v>
      </c>
      <c r="AV42" s="87">
        <v>10594.188</v>
      </c>
      <c r="AW42" s="87">
        <v>10501</v>
      </c>
      <c r="AX42" s="86">
        <v>10479</v>
      </c>
      <c r="AY42" s="87"/>
      <c r="AZ42" s="87"/>
      <c r="BA42" s="87">
        <v>10479</v>
      </c>
      <c r="BB42" s="87">
        <v>10563</v>
      </c>
      <c r="BC42" s="87">
        <v>10657.564</v>
      </c>
      <c r="BD42" s="87">
        <v>10733.229600000001</v>
      </c>
      <c r="BE42" s="87">
        <v>10733.229600000001</v>
      </c>
      <c r="BF42" s="87"/>
      <c r="BG42" s="87">
        <v>10768</v>
      </c>
      <c r="BH42" s="87"/>
      <c r="BI42" s="87"/>
      <c r="BJ42" s="87">
        <v>10546.3</v>
      </c>
      <c r="BK42" s="87">
        <v>10546.3</v>
      </c>
    </row>
    <row r="43" spans="1:63" x14ac:dyDescent="0.3">
      <c r="A43" s="80"/>
      <c r="B43" s="80"/>
      <c r="C43" s="81"/>
      <c r="D43" s="81" t="s">
        <v>10</v>
      </c>
      <c r="E43" s="3">
        <f t="shared" ref="E43:P43" si="78">ABS(E2-E3)</f>
        <v>183.80000000000109</v>
      </c>
      <c r="F43" s="3">
        <f t="shared" si="78"/>
        <v>320</v>
      </c>
      <c r="G43" s="3">
        <f t="shared" si="78"/>
        <v>214.10000000000036</v>
      </c>
      <c r="H43" s="3">
        <f t="shared" si="78"/>
        <v>145.29999999999927</v>
      </c>
      <c r="I43" s="3">
        <f t="shared" si="78"/>
        <v>207.45000000000073</v>
      </c>
      <c r="J43" s="3">
        <f t="shared" si="78"/>
        <v>773.75</v>
      </c>
      <c r="K43" s="3">
        <f t="shared" si="78"/>
        <v>278.75</v>
      </c>
      <c r="L43" s="3">
        <f t="shared" si="78"/>
        <v>199.95000000000073</v>
      </c>
      <c r="M43" s="3">
        <f t="shared" si="78"/>
        <v>118.25</v>
      </c>
      <c r="N43" s="3">
        <f t="shared" si="78"/>
        <v>164.10000000000036</v>
      </c>
      <c r="O43" s="3">
        <f t="shared" si="78"/>
        <v>197.35000000000036</v>
      </c>
      <c r="P43" s="3">
        <f t="shared" si="78"/>
        <v>170.30000000000109</v>
      </c>
      <c r="Q43" s="3">
        <f>ABS(Q2-Q3)</f>
        <v>402.04999999999927</v>
      </c>
      <c r="R43" s="3">
        <v>116.14999999999964</v>
      </c>
      <c r="S43" s="3">
        <f t="shared" ref="S43:Y43" si="79">ABS(S2-S3)</f>
        <v>116.14999999999964</v>
      </c>
      <c r="T43" s="3">
        <f t="shared" si="79"/>
        <v>79.600000000000364</v>
      </c>
      <c r="U43" s="3">
        <f t="shared" si="79"/>
        <v>273.69999999999891</v>
      </c>
      <c r="V43" s="3">
        <f t="shared" si="79"/>
        <v>130.5</v>
      </c>
      <c r="W43" s="3">
        <f t="shared" si="79"/>
        <v>184.54999999999927</v>
      </c>
      <c r="X43" s="3">
        <f t="shared" si="79"/>
        <v>119.75</v>
      </c>
      <c r="Y43" s="3">
        <f t="shared" si="79"/>
        <v>87.300000000001091</v>
      </c>
      <c r="Z43" s="3">
        <f>ABS(Z2-Z3)</f>
        <v>124.30000000000109</v>
      </c>
      <c r="AA43" s="93"/>
      <c r="AB43" s="93"/>
      <c r="AC43" s="93"/>
      <c r="AD43" s="93">
        <v>10098.406000000001</v>
      </c>
      <c r="AE43" s="93">
        <v>10250.549999999999</v>
      </c>
      <c r="AF43" s="93">
        <v>10273.5</v>
      </c>
      <c r="AG43" s="93"/>
      <c r="AH43" s="93"/>
      <c r="AI43" s="93">
        <v>10464.172399999999</v>
      </c>
      <c r="AJ43" s="93">
        <v>10442.7862</v>
      </c>
      <c r="AK43" s="93">
        <v>10400</v>
      </c>
      <c r="AL43" s="106">
        <v>10421.0761</v>
      </c>
      <c r="AM43" s="106"/>
      <c r="AN43" s="93"/>
      <c r="AO43" s="93"/>
      <c r="AP43" s="106"/>
      <c r="AQ43" s="106"/>
      <c r="AR43" s="106"/>
      <c r="AS43" s="93">
        <v>10438.799999999999</v>
      </c>
      <c r="AT43" s="93"/>
      <c r="AU43" s="93">
        <v>10592</v>
      </c>
      <c r="AV43" s="93"/>
      <c r="AW43" s="93"/>
      <c r="AX43" s="93">
        <v>10434</v>
      </c>
      <c r="AY43" s="93"/>
      <c r="AZ43" s="93"/>
      <c r="BA43" s="93">
        <v>10434</v>
      </c>
      <c r="BB43" s="93">
        <v>10545.536</v>
      </c>
      <c r="BC43" s="93"/>
      <c r="BD43" s="93">
        <v>10686.95</v>
      </c>
      <c r="BE43" s="93">
        <v>10686.95</v>
      </c>
      <c r="BF43" s="93"/>
      <c r="BG43" s="93">
        <v>10722</v>
      </c>
      <c r="BH43" s="93"/>
      <c r="BI43" s="93"/>
      <c r="BJ43" s="93">
        <v>10510.970799999999</v>
      </c>
      <c r="BK43" s="93">
        <v>10510.970799999999</v>
      </c>
    </row>
    <row r="44" spans="1:63" x14ac:dyDescent="0.3">
      <c r="A44" s="80"/>
      <c r="B44" s="80"/>
      <c r="C44" s="81"/>
      <c r="D44" s="81" t="s">
        <v>9</v>
      </c>
      <c r="E44" s="14">
        <f t="shared" ref="E44:P44" si="80">E43*1.1</f>
        <v>202.18000000000123</v>
      </c>
      <c r="F44" s="14">
        <f t="shared" si="80"/>
        <v>352</v>
      </c>
      <c r="G44" s="14">
        <f t="shared" si="80"/>
        <v>235.51000000000042</v>
      </c>
      <c r="H44" s="14">
        <f t="shared" si="80"/>
        <v>159.82999999999922</v>
      </c>
      <c r="I44" s="14">
        <f t="shared" si="80"/>
        <v>228.19500000000082</v>
      </c>
      <c r="J44" s="14">
        <f t="shared" si="80"/>
        <v>851.12500000000011</v>
      </c>
      <c r="K44" s="14">
        <f t="shared" si="80"/>
        <v>306.625</v>
      </c>
      <c r="L44" s="14">
        <f t="shared" si="80"/>
        <v>219.94500000000082</v>
      </c>
      <c r="M44" s="14">
        <f t="shared" si="80"/>
        <v>130.07500000000002</v>
      </c>
      <c r="N44" s="14">
        <f t="shared" si="80"/>
        <v>180.51000000000042</v>
      </c>
      <c r="O44" s="14">
        <f t="shared" si="80"/>
        <v>217.08500000000041</v>
      </c>
      <c r="P44" s="14">
        <f t="shared" si="80"/>
        <v>187.33000000000121</v>
      </c>
      <c r="Q44" s="14">
        <f>Q43*1.1</f>
        <v>442.25499999999926</v>
      </c>
      <c r="R44" s="14">
        <v>127.76499999999962</v>
      </c>
      <c r="S44" s="14">
        <f t="shared" ref="S44:Y44" si="81">S43*1.1</f>
        <v>127.76499999999962</v>
      </c>
      <c r="T44" s="14">
        <f t="shared" si="81"/>
        <v>87.5600000000004</v>
      </c>
      <c r="U44" s="14">
        <f t="shared" si="81"/>
        <v>301.0699999999988</v>
      </c>
      <c r="V44" s="14">
        <f t="shared" si="81"/>
        <v>143.55000000000001</v>
      </c>
      <c r="W44" s="14">
        <f t="shared" si="81"/>
        <v>203.00499999999923</v>
      </c>
      <c r="X44" s="14">
        <f t="shared" si="81"/>
        <v>131.72500000000002</v>
      </c>
      <c r="Y44" s="14">
        <f t="shared" si="81"/>
        <v>96.030000000001209</v>
      </c>
      <c r="Z44" s="14">
        <f>Z43*1.1</f>
        <v>136.73000000000121</v>
      </c>
      <c r="AA44" s="94"/>
      <c r="AB44" s="94"/>
      <c r="AC44" s="94"/>
      <c r="AD44" s="94">
        <v>10082.593999999999</v>
      </c>
      <c r="AE44" s="94"/>
      <c r="AF44" s="94"/>
      <c r="AG44" s="94"/>
      <c r="AH44" s="94"/>
      <c r="AI44" s="94">
        <v>10376.3388</v>
      </c>
      <c r="AJ44" s="94">
        <v>10414.7107</v>
      </c>
      <c r="AK44" s="94"/>
      <c r="AL44" s="94"/>
      <c r="AM44" s="94"/>
      <c r="AN44" s="94"/>
      <c r="AO44" s="94"/>
      <c r="AP44" s="94"/>
      <c r="AQ44" s="94"/>
      <c r="AR44" s="94"/>
      <c r="AS44" s="94">
        <v>10411.808799999999</v>
      </c>
      <c r="AT44" s="94"/>
      <c r="AU44" s="94">
        <v>10479</v>
      </c>
      <c r="AV44" s="94"/>
      <c r="AW44" s="94"/>
      <c r="AX44" s="94">
        <v>10298</v>
      </c>
      <c r="AY44" s="94"/>
      <c r="AZ44" s="94"/>
      <c r="BA44" s="94">
        <v>10298</v>
      </c>
      <c r="BB44" s="94">
        <v>10532</v>
      </c>
      <c r="BC44" s="94"/>
      <c r="BD44" s="94"/>
      <c r="BE44" s="94"/>
      <c r="BF44" s="94"/>
      <c r="BG44" s="94">
        <v>10581.538</v>
      </c>
      <c r="BH44" s="94"/>
      <c r="BI44" s="94"/>
      <c r="BJ44" s="94">
        <v>10473</v>
      </c>
      <c r="BK44" s="94">
        <v>10473</v>
      </c>
    </row>
    <row r="45" spans="1:63" x14ac:dyDescent="0.3">
      <c r="A45" s="80"/>
      <c r="B45" s="80"/>
      <c r="C45" s="81"/>
      <c r="D45" s="81" t="s">
        <v>11</v>
      </c>
      <c r="E45" s="3">
        <f t="shared" ref="E45:P45" si="82">(E2+E3)</f>
        <v>21884.400000000001</v>
      </c>
      <c r="F45" s="3">
        <f t="shared" si="82"/>
        <v>22020</v>
      </c>
      <c r="G45" s="3">
        <f t="shared" si="82"/>
        <v>21857.199999999997</v>
      </c>
      <c r="H45" s="3">
        <f t="shared" si="82"/>
        <v>21832.799999999999</v>
      </c>
      <c r="I45" s="3">
        <f t="shared" si="82"/>
        <v>21301.95</v>
      </c>
      <c r="J45" s="3">
        <f t="shared" si="82"/>
        <v>21297.55</v>
      </c>
      <c r="K45" s="3">
        <f t="shared" si="82"/>
        <v>20802.55</v>
      </c>
      <c r="L45" s="3">
        <f t="shared" si="82"/>
        <v>20596.75</v>
      </c>
      <c r="M45" s="3">
        <f t="shared" si="82"/>
        <v>20676.95</v>
      </c>
      <c r="N45" s="3">
        <f t="shared" si="82"/>
        <v>20800.599999999999</v>
      </c>
      <c r="O45" s="3">
        <f t="shared" si="82"/>
        <v>20474.550000000003</v>
      </c>
      <c r="P45" s="3">
        <f t="shared" si="82"/>
        <v>20814.599999999999</v>
      </c>
      <c r="Q45" s="3">
        <f>(Q2+Q3)</f>
        <v>20679.25</v>
      </c>
      <c r="R45" s="3">
        <v>20936.449999999997</v>
      </c>
      <c r="S45" s="3">
        <f t="shared" ref="S45:Y45" si="83">(S2+S3)</f>
        <v>20936.449999999997</v>
      </c>
      <c r="T45" s="3">
        <f t="shared" si="83"/>
        <v>21130.199999999997</v>
      </c>
      <c r="U45" s="3">
        <f t="shared" si="83"/>
        <v>21146.6</v>
      </c>
      <c r="V45" s="3">
        <f t="shared" si="83"/>
        <v>20629.7</v>
      </c>
      <c r="W45" s="3">
        <f t="shared" si="83"/>
        <v>20632.55</v>
      </c>
      <c r="X45" s="3">
        <f t="shared" si="83"/>
        <v>20324.45</v>
      </c>
      <c r="Y45" s="3">
        <f t="shared" si="83"/>
        <v>20245.900000000001</v>
      </c>
      <c r="Z45" s="3">
        <f>(Z2+Z3)</f>
        <v>20133.400000000001</v>
      </c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23"/>
      <c r="BB45" s="123"/>
      <c r="BC45" s="123"/>
      <c r="BD45" s="123"/>
      <c r="BE45" s="123"/>
      <c r="BF45" s="123"/>
      <c r="BG45" s="123"/>
      <c r="BH45" s="123"/>
      <c r="BI45" s="123"/>
      <c r="BJ45" s="123"/>
      <c r="BK45" s="123"/>
    </row>
    <row r="46" spans="1:63" x14ac:dyDescent="0.3">
      <c r="A46" s="80"/>
      <c r="B46" s="80"/>
      <c r="C46" s="80"/>
      <c r="D46" s="81" t="s">
        <v>6</v>
      </c>
      <c r="E46" s="3">
        <f t="shared" ref="E46:P46" si="84">(E2+E3)/2</f>
        <v>10942.2</v>
      </c>
      <c r="F46" s="3">
        <f t="shared" si="84"/>
        <v>11010</v>
      </c>
      <c r="G46" s="3">
        <f t="shared" si="84"/>
        <v>10928.599999999999</v>
      </c>
      <c r="H46" s="3">
        <f t="shared" si="84"/>
        <v>10916.4</v>
      </c>
      <c r="I46" s="3">
        <f t="shared" si="84"/>
        <v>10650.975</v>
      </c>
      <c r="J46" s="3">
        <f t="shared" si="84"/>
        <v>10648.775</v>
      </c>
      <c r="K46" s="3">
        <f t="shared" si="84"/>
        <v>10401.275</v>
      </c>
      <c r="L46" s="3">
        <f t="shared" si="84"/>
        <v>10298.375</v>
      </c>
      <c r="M46" s="3">
        <f t="shared" si="84"/>
        <v>10338.475</v>
      </c>
      <c r="N46" s="3">
        <f t="shared" si="84"/>
        <v>10400.299999999999</v>
      </c>
      <c r="O46" s="3">
        <f t="shared" si="84"/>
        <v>10237.275000000001</v>
      </c>
      <c r="P46" s="3">
        <f t="shared" si="84"/>
        <v>10407.299999999999</v>
      </c>
      <c r="Q46" s="3">
        <f>(Q2+Q3)/2</f>
        <v>10339.625</v>
      </c>
      <c r="R46" s="3">
        <v>10468.224999999999</v>
      </c>
      <c r="S46" s="3">
        <f t="shared" ref="S46:Y46" si="85">(S2+S3)/2</f>
        <v>10468.224999999999</v>
      </c>
      <c r="T46" s="3">
        <f t="shared" si="85"/>
        <v>10565.099999999999</v>
      </c>
      <c r="U46" s="3">
        <f t="shared" si="85"/>
        <v>10573.3</v>
      </c>
      <c r="V46" s="3">
        <f t="shared" si="85"/>
        <v>10314.85</v>
      </c>
      <c r="W46" s="3">
        <f t="shared" si="85"/>
        <v>10316.275</v>
      </c>
      <c r="X46" s="3">
        <f t="shared" si="85"/>
        <v>10162.225</v>
      </c>
      <c r="Y46" s="3">
        <f t="shared" si="85"/>
        <v>10122.950000000001</v>
      </c>
      <c r="Z46" s="3">
        <f>(Z2+Z3)/2</f>
        <v>10066.700000000001</v>
      </c>
      <c r="AA46" s="3">
        <f t="shared" ref="AA46:BK46" si="86">ABS(AA2-AA3)</f>
        <v>404</v>
      </c>
      <c r="AB46" s="3">
        <f t="shared" si="86"/>
        <v>586.60000000000036</v>
      </c>
      <c r="AC46" s="3">
        <f t="shared" si="86"/>
        <v>254.94999999999891</v>
      </c>
      <c r="AD46" s="3">
        <f t="shared" si="86"/>
        <v>109.75</v>
      </c>
      <c r="AE46" s="3">
        <f t="shared" si="86"/>
        <v>290.89999999999964</v>
      </c>
      <c r="AF46" s="3">
        <f t="shared" si="86"/>
        <v>100</v>
      </c>
      <c r="AG46" s="3">
        <f t="shared" si="86"/>
        <v>586.60000000000036</v>
      </c>
      <c r="AH46" s="3">
        <f t="shared" si="86"/>
        <v>0</v>
      </c>
      <c r="AI46" s="3">
        <f t="shared" si="86"/>
        <v>149.25</v>
      </c>
      <c r="AJ46" s="3">
        <f t="shared" si="86"/>
        <v>81.799999999999272</v>
      </c>
      <c r="AK46" s="3">
        <f t="shared" si="86"/>
        <v>108.79999999999927</v>
      </c>
      <c r="AL46" s="3">
        <f t="shared" si="86"/>
        <v>34.150000000001455</v>
      </c>
      <c r="AM46" s="3">
        <f t="shared" si="86"/>
        <v>74.699999999998909</v>
      </c>
      <c r="AN46" s="3">
        <f t="shared" si="86"/>
        <v>142.54999999999927</v>
      </c>
      <c r="AO46" s="3">
        <f t="shared" si="86"/>
        <v>0</v>
      </c>
      <c r="AP46" s="3">
        <f t="shared" si="86"/>
        <v>74.699999999998909</v>
      </c>
      <c r="AQ46" s="3">
        <f t="shared" si="86"/>
        <v>181.45000000000073</v>
      </c>
      <c r="AR46" s="3">
        <f t="shared" si="86"/>
        <v>155.70000000000073</v>
      </c>
      <c r="AS46" s="3">
        <f t="shared" si="86"/>
        <v>118.89999999999964</v>
      </c>
      <c r="AT46" s="3">
        <f t="shared" si="86"/>
        <v>254.60000000000036</v>
      </c>
      <c r="AU46" s="3">
        <f t="shared" si="86"/>
        <v>85.900000000001455</v>
      </c>
      <c r="AV46" s="3">
        <f t="shared" si="86"/>
        <v>100</v>
      </c>
      <c r="AW46" s="3">
        <f t="shared" si="86"/>
        <v>108.94999999999891</v>
      </c>
      <c r="AX46" s="3">
        <f t="shared" si="86"/>
        <v>134.25</v>
      </c>
      <c r="AY46" s="3">
        <f t="shared" si="86"/>
        <v>1031.1000000000004</v>
      </c>
      <c r="AZ46" s="3">
        <f t="shared" si="86"/>
        <v>262.70000000000073</v>
      </c>
      <c r="BA46" s="124">
        <f t="shared" si="86"/>
        <v>148.04999999999927</v>
      </c>
      <c r="BB46" s="124">
        <f t="shared" si="86"/>
        <v>98.799999999999272</v>
      </c>
      <c r="BC46" s="124">
        <f t="shared" si="86"/>
        <v>57.949999999998909</v>
      </c>
      <c r="BD46" s="124">
        <f t="shared" si="86"/>
        <v>100.69999999999891</v>
      </c>
      <c r="BE46" s="124">
        <f t="shared" si="86"/>
        <v>87.350000000000364</v>
      </c>
      <c r="BF46" s="124">
        <f t="shared" si="86"/>
        <v>432.70000000000073</v>
      </c>
      <c r="BG46" s="124">
        <f t="shared" si="86"/>
        <v>95.850000000000364</v>
      </c>
      <c r="BH46" s="124">
        <f t="shared" si="86"/>
        <v>57.600000000000364</v>
      </c>
      <c r="BI46" s="124">
        <f t="shared" si="86"/>
        <v>73.099999999998545</v>
      </c>
      <c r="BJ46" s="124">
        <f t="shared" si="86"/>
        <v>134.39999999999964</v>
      </c>
      <c r="BK46" s="124">
        <f t="shared" si="86"/>
        <v>105.19999999999891</v>
      </c>
    </row>
    <row r="47" spans="1:63" x14ac:dyDescent="0.3">
      <c r="AA47" s="14">
        <f t="shared" ref="AA47:BK47" si="87">AA46*1.1</f>
        <v>444.40000000000003</v>
      </c>
      <c r="AB47" s="14">
        <f t="shared" si="87"/>
        <v>645.26000000000045</v>
      </c>
      <c r="AC47" s="14">
        <f t="shared" si="87"/>
        <v>280.4449999999988</v>
      </c>
      <c r="AD47" s="14">
        <f t="shared" si="87"/>
        <v>120.72500000000001</v>
      </c>
      <c r="AE47" s="14">
        <f t="shared" si="87"/>
        <v>319.98999999999961</v>
      </c>
      <c r="AF47" s="14">
        <f t="shared" si="87"/>
        <v>110.00000000000001</v>
      </c>
      <c r="AG47" s="14">
        <f t="shared" si="87"/>
        <v>645.26000000000045</v>
      </c>
      <c r="AH47" s="14">
        <f t="shared" si="87"/>
        <v>0</v>
      </c>
      <c r="AI47" s="14">
        <f t="shared" si="87"/>
        <v>164.17500000000001</v>
      </c>
      <c r="AJ47" s="14">
        <f t="shared" si="87"/>
        <v>89.979999999999208</v>
      </c>
      <c r="AK47" s="14">
        <f t="shared" si="87"/>
        <v>119.67999999999921</v>
      </c>
      <c r="AL47" s="14">
        <f t="shared" si="87"/>
        <v>37.565000000001604</v>
      </c>
      <c r="AM47" s="14">
        <f t="shared" si="87"/>
        <v>82.169999999998808</v>
      </c>
      <c r="AN47" s="14">
        <f t="shared" si="87"/>
        <v>156.80499999999921</v>
      </c>
      <c r="AO47" s="14">
        <f t="shared" si="87"/>
        <v>0</v>
      </c>
      <c r="AP47" s="14">
        <f t="shared" si="87"/>
        <v>82.169999999998808</v>
      </c>
      <c r="AQ47" s="14">
        <f t="shared" si="87"/>
        <v>199.59500000000082</v>
      </c>
      <c r="AR47" s="14">
        <f t="shared" si="87"/>
        <v>171.27000000000081</v>
      </c>
      <c r="AS47" s="14">
        <f t="shared" si="87"/>
        <v>130.78999999999962</v>
      </c>
      <c r="AT47" s="14">
        <f t="shared" si="87"/>
        <v>280.0600000000004</v>
      </c>
      <c r="AU47" s="14">
        <f t="shared" si="87"/>
        <v>94.490000000001615</v>
      </c>
      <c r="AV47" s="14">
        <f t="shared" si="87"/>
        <v>110.00000000000001</v>
      </c>
      <c r="AW47" s="14">
        <f t="shared" si="87"/>
        <v>119.84499999999881</v>
      </c>
      <c r="AX47" s="14">
        <f t="shared" si="87"/>
        <v>147.67500000000001</v>
      </c>
      <c r="AY47" s="14">
        <f t="shared" si="87"/>
        <v>1134.2100000000005</v>
      </c>
      <c r="AZ47" s="14">
        <f t="shared" si="87"/>
        <v>288.97000000000082</v>
      </c>
      <c r="BA47" s="123">
        <f t="shared" si="87"/>
        <v>162.85499999999922</v>
      </c>
      <c r="BB47" s="123">
        <f t="shared" si="87"/>
        <v>108.67999999999921</v>
      </c>
      <c r="BC47" s="123">
        <f t="shared" si="87"/>
        <v>63.744999999998804</v>
      </c>
      <c r="BD47" s="123">
        <f t="shared" si="87"/>
        <v>110.7699999999988</v>
      </c>
      <c r="BE47" s="123">
        <f t="shared" si="87"/>
        <v>96.085000000000406</v>
      </c>
      <c r="BF47" s="123">
        <f t="shared" si="87"/>
        <v>475.97000000000082</v>
      </c>
      <c r="BG47" s="123">
        <f t="shared" si="87"/>
        <v>105.43500000000041</v>
      </c>
      <c r="BH47" s="123">
        <f t="shared" si="87"/>
        <v>63.360000000000404</v>
      </c>
      <c r="BI47" s="123">
        <f t="shared" si="87"/>
        <v>80.409999999998405</v>
      </c>
      <c r="BJ47" s="123">
        <f t="shared" si="87"/>
        <v>147.83999999999961</v>
      </c>
      <c r="BK47" s="123">
        <f t="shared" si="87"/>
        <v>115.71999999999881</v>
      </c>
    </row>
    <row r="48" spans="1:63" x14ac:dyDescent="0.3">
      <c r="AA48" s="3">
        <f t="shared" ref="AA48:BK48" si="88">(AA2+AA3)</f>
        <v>20413.099999999999</v>
      </c>
      <c r="AB48" s="3">
        <f t="shared" si="88"/>
        <v>20627.300000000003</v>
      </c>
      <c r="AC48" s="3">
        <f t="shared" si="88"/>
        <v>20295.650000000001</v>
      </c>
      <c r="AD48" s="3">
        <f t="shared" si="88"/>
        <v>20460.45</v>
      </c>
      <c r="AE48" s="3">
        <f t="shared" si="88"/>
        <v>20501.099999999999</v>
      </c>
      <c r="AF48" s="3">
        <f t="shared" si="88"/>
        <v>20783.8</v>
      </c>
      <c r="AG48" s="3">
        <f t="shared" si="88"/>
        <v>20627.300000000003</v>
      </c>
      <c r="AH48" s="3">
        <f t="shared" si="88"/>
        <v>0</v>
      </c>
      <c r="AI48" s="3">
        <f t="shared" si="88"/>
        <v>21064.65</v>
      </c>
      <c r="AJ48" s="3">
        <f t="shared" si="88"/>
        <v>21035.8</v>
      </c>
      <c r="AK48" s="3">
        <f t="shared" si="88"/>
        <v>21091.7</v>
      </c>
      <c r="AL48" s="3">
        <f t="shared" si="88"/>
        <v>21198.75</v>
      </c>
      <c r="AM48" s="3">
        <f t="shared" si="88"/>
        <v>21164.400000000001</v>
      </c>
      <c r="AN48" s="3">
        <f t="shared" si="88"/>
        <v>21096.55</v>
      </c>
      <c r="AO48" s="3">
        <f t="shared" si="88"/>
        <v>0</v>
      </c>
      <c r="AP48" s="3">
        <f t="shared" si="88"/>
        <v>21164.400000000001</v>
      </c>
      <c r="AQ48" s="3">
        <f t="shared" si="88"/>
        <v>21109.55</v>
      </c>
      <c r="AR48" s="3">
        <f t="shared" si="88"/>
        <v>21036.799999999999</v>
      </c>
      <c r="AS48" s="3">
        <f t="shared" si="88"/>
        <v>21184.300000000003</v>
      </c>
      <c r="AT48" s="3">
        <f t="shared" si="88"/>
        <v>21135.699999999997</v>
      </c>
      <c r="AU48" s="3">
        <f t="shared" si="88"/>
        <v>21463.5</v>
      </c>
      <c r="AV48" s="3">
        <f t="shared" si="88"/>
        <v>21381.7</v>
      </c>
      <c r="AW48" s="3">
        <f t="shared" si="88"/>
        <v>21233.65</v>
      </c>
      <c r="AX48" s="3">
        <f t="shared" si="88"/>
        <v>21158.25</v>
      </c>
      <c r="AY48" s="3">
        <f t="shared" si="88"/>
        <v>21040.199999999997</v>
      </c>
      <c r="AZ48" s="3">
        <f t="shared" si="88"/>
        <v>21286.7</v>
      </c>
      <c r="BA48" s="124">
        <f t="shared" si="88"/>
        <v>21127.55</v>
      </c>
      <c r="BB48" s="124">
        <f t="shared" si="88"/>
        <v>21291.5</v>
      </c>
      <c r="BC48" s="124">
        <f t="shared" si="88"/>
        <v>21457.65</v>
      </c>
      <c r="BD48" s="124">
        <f t="shared" si="88"/>
        <v>21665.4</v>
      </c>
      <c r="BE48" s="124">
        <f t="shared" si="88"/>
        <v>21757.550000000003</v>
      </c>
      <c r="BF48" s="124">
        <f t="shared" si="88"/>
        <v>21412.2</v>
      </c>
      <c r="BG48" s="124">
        <f t="shared" si="88"/>
        <v>21786.550000000003</v>
      </c>
      <c r="BH48" s="124">
        <f t="shared" si="88"/>
        <v>21724.300000000003</v>
      </c>
      <c r="BI48" s="124">
        <f t="shared" si="88"/>
        <v>21569</v>
      </c>
      <c r="BJ48" s="124">
        <f t="shared" si="88"/>
        <v>21310.9</v>
      </c>
      <c r="BK48" s="124">
        <f t="shared" si="88"/>
        <v>21303.9</v>
      </c>
    </row>
    <row r="49" spans="27:63" x14ac:dyDescent="0.3">
      <c r="AA49" s="3">
        <f t="shared" ref="AA49:BK49" si="89">(AA2+AA3)/2</f>
        <v>10206.549999999999</v>
      </c>
      <c r="AB49" s="3">
        <f t="shared" si="89"/>
        <v>10313.650000000001</v>
      </c>
      <c r="AC49" s="3">
        <f t="shared" si="89"/>
        <v>10147.825000000001</v>
      </c>
      <c r="AD49" s="3">
        <f t="shared" si="89"/>
        <v>10230.225</v>
      </c>
      <c r="AE49" s="3">
        <f t="shared" si="89"/>
        <v>10250.549999999999</v>
      </c>
      <c r="AF49" s="3">
        <f t="shared" si="89"/>
        <v>10391.9</v>
      </c>
      <c r="AG49" s="3">
        <f t="shared" si="89"/>
        <v>10313.650000000001</v>
      </c>
      <c r="AH49" s="3">
        <f t="shared" si="89"/>
        <v>0</v>
      </c>
      <c r="AI49" s="3">
        <f t="shared" si="89"/>
        <v>10532.325000000001</v>
      </c>
      <c r="AJ49" s="3">
        <f t="shared" si="89"/>
        <v>10517.9</v>
      </c>
      <c r="AK49" s="3">
        <f t="shared" si="89"/>
        <v>10545.85</v>
      </c>
      <c r="AL49" s="3">
        <f t="shared" si="89"/>
        <v>10599.375</v>
      </c>
      <c r="AM49" s="3">
        <f t="shared" si="89"/>
        <v>10582.2</v>
      </c>
      <c r="AN49" s="3">
        <f t="shared" si="89"/>
        <v>10548.275</v>
      </c>
      <c r="AO49" s="3">
        <f t="shared" si="89"/>
        <v>0</v>
      </c>
      <c r="AP49" s="3">
        <f t="shared" si="89"/>
        <v>10582.2</v>
      </c>
      <c r="AQ49" s="3">
        <f t="shared" si="89"/>
        <v>10554.775</v>
      </c>
      <c r="AR49" s="3">
        <f t="shared" si="89"/>
        <v>10518.4</v>
      </c>
      <c r="AS49" s="3">
        <f t="shared" si="89"/>
        <v>10592.150000000001</v>
      </c>
      <c r="AT49" s="3">
        <f t="shared" si="89"/>
        <v>10567.849999999999</v>
      </c>
      <c r="AU49" s="3">
        <f t="shared" si="89"/>
        <v>10731.75</v>
      </c>
      <c r="AV49" s="3">
        <f t="shared" si="89"/>
        <v>10690.85</v>
      </c>
      <c r="AW49" s="3">
        <f t="shared" si="89"/>
        <v>10616.825000000001</v>
      </c>
      <c r="AX49" s="3">
        <f t="shared" si="89"/>
        <v>10579.125</v>
      </c>
      <c r="AY49" s="3">
        <f t="shared" si="89"/>
        <v>10520.099999999999</v>
      </c>
      <c r="AZ49" s="3">
        <f t="shared" si="89"/>
        <v>10643.35</v>
      </c>
      <c r="BA49" s="124">
        <f t="shared" si="89"/>
        <v>10563.775</v>
      </c>
      <c r="BB49" s="124">
        <f t="shared" si="89"/>
        <v>10645.75</v>
      </c>
      <c r="BC49" s="124">
        <f t="shared" si="89"/>
        <v>10728.825000000001</v>
      </c>
      <c r="BD49" s="124">
        <f t="shared" si="89"/>
        <v>10832.7</v>
      </c>
      <c r="BE49" s="124">
        <f t="shared" si="89"/>
        <v>10878.775000000001</v>
      </c>
      <c r="BF49" s="124">
        <f t="shared" si="89"/>
        <v>10706.1</v>
      </c>
      <c r="BG49" s="124">
        <f t="shared" si="89"/>
        <v>10893.275000000001</v>
      </c>
      <c r="BH49" s="124">
        <f t="shared" si="89"/>
        <v>10862.150000000001</v>
      </c>
      <c r="BI49" s="124">
        <f t="shared" si="89"/>
        <v>10784.5</v>
      </c>
      <c r="BJ49" s="124">
        <f t="shared" si="89"/>
        <v>10655.45</v>
      </c>
      <c r="BK49" s="124">
        <f t="shared" si="89"/>
        <v>10651.95</v>
      </c>
    </row>
    <row r="50" spans="27:63" x14ac:dyDescent="0.3">
      <c r="BA50" s="125"/>
      <c r="BB50" s="125"/>
      <c r="BF50" s="125"/>
    </row>
    <row r="51" spans="27:63" x14ac:dyDescent="0.3">
      <c r="BA51" s="125"/>
      <c r="BB51" s="125"/>
      <c r="BF51" s="125"/>
    </row>
    <row r="52" spans="27:63" x14ac:dyDescent="0.3">
      <c r="AA52" s="15">
        <f t="shared" ref="AA52:BK52" si="90">AA13+AA55/2</f>
        <v>10206.549999999999</v>
      </c>
      <c r="AB52" s="15">
        <f t="shared" si="90"/>
        <v>10473.216666666667</v>
      </c>
      <c r="AC52" s="15">
        <f t="shared" si="90"/>
        <v>10216.508333333331</v>
      </c>
      <c r="AD52" s="15">
        <f t="shared" si="90"/>
        <v>10230.225</v>
      </c>
      <c r="AE52" s="15">
        <f t="shared" si="90"/>
        <v>10341.25</v>
      </c>
      <c r="AF52" s="15">
        <f t="shared" si="90"/>
        <v>10391.9</v>
      </c>
      <c r="AG52" s="15">
        <f t="shared" si="90"/>
        <v>10473.216666666667</v>
      </c>
      <c r="AH52" s="15">
        <f t="shared" si="90"/>
        <v>0</v>
      </c>
      <c r="AI52" s="15">
        <f t="shared" si="90"/>
        <v>10546.108333333334</v>
      </c>
      <c r="AJ52" s="15">
        <f t="shared" si="90"/>
        <v>10521.966666666665</v>
      </c>
      <c r="AK52" s="15">
        <f t="shared" si="90"/>
        <v>10545.85</v>
      </c>
      <c r="AL52" s="15">
        <f t="shared" si="90"/>
        <v>10599.375</v>
      </c>
      <c r="AM52" s="15">
        <f t="shared" si="90"/>
        <v>10584.2</v>
      </c>
      <c r="AN52" s="15">
        <f t="shared" si="90"/>
        <v>10572.891666666668</v>
      </c>
      <c r="AO52" s="15">
        <f t="shared" si="90"/>
        <v>0</v>
      </c>
      <c r="AP52" s="15">
        <f t="shared" si="90"/>
        <v>10584.2</v>
      </c>
      <c r="AQ52" s="15">
        <f t="shared" si="90"/>
        <v>10554.775</v>
      </c>
      <c r="AR52" s="15">
        <f t="shared" si="90"/>
        <v>10561.133333333333</v>
      </c>
      <c r="AS52" s="15">
        <f t="shared" si="90"/>
        <v>10592.150000000001</v>
      </c>
      <c r="AT52" s="15">
        <f t="shared" si="90"/>
        <v>10644.083333333332</v>
      </c>
      <c r="AU52" s="15">
        <f t="shared" si="90"/>
        <v>10752.850000000002</v>
      </c>
      <c r="AV52" s="15">
        <f t="shared" si="90"/>
        <v>10690.85</v>
      </c>
      <c r="AW52" s="15">
        <f t="shared" si="90"/>
        <v>10616.825000000001</v>
      </c>
      <c r="AX52" s="15">
        <f t="shared" si="90"/>
        <v>10579.125</v>
      </c>
      <c r="AY52" s="15">
        <f t="shared" si="90"/>
        <v>10520.099999999999</v>
      </c>
      <c r="AZ52" s="15">
        <f t="shared" si="90"/>
        <v>10643.35</v>
      </c>
      <c r="BA52" s="126">
        <f t="shared" si="90"/>
        <v>10606.991666666667</v>
      </c>
      <c r="BB52" s="126">
        <f t="shared" si="90"/>
        <v>10672.316666666666</v>
      </c>
      <c r="BC52" s="126">
        <f t="shared" si="90"/>
        <v>10728.841666666667</v>
      </c>
      <c r="BD52" s="126">
        <f t="shared" si="90"/>
        <v>10850.033333333333</v>
      </c>
      <c r="BE52" s="126">
        <f t="shared" si="90"/>
        <v>10878.775000000001</v>
      </c>
      <c r="BF52" s="126">
        <f t="shared" si="90"/>
        <v>10819.866666666667</v>
      </c>
      <c r="BG52" s="126">
        <f t="shared" si="90"/>
        <v>10893.275000000001</v>
      </c>
      <c r="BH52" s="126">
        <f t="shared" si="90"/>
        <v>10867.05</v>
      </c>
      <c r="BI52" s="126">
        <f t="shared" si="90"/>
        <v>10784.5</v>
      </c>
      <c r="BJ52" s="126">
        <f t="shared" si="90"/>
        <v>10655.45</v>
      </c>
      <c r="BK52" s="126">
        <f t="shared" si="90"/>
        <v>10679.783333333333</v>
      </c>
    </row>
    <row r="53" spans="27:63" x14ac:dyDescent="0.3">
      <c r="AA53" s="34">
        <f>AA13</f>
        <v>10147.699999999999</v>
      </c>
      <c r="AB53" s="34">
        <f t="shared" ref="AB53:BK53" si="91">AB13</f>
        <v>10393.433333333334</v>
      </c>
      <c r="AC53" s="34">
        <f t="shared" si="91"/>
        <v>10182.166666666666</v>
      </c>
      <c r="AD53" s="34">
        <f t="shared" si="91"/>
        <v>10219.616666666667</v>
      </c>
      <c r="AE53" s="34">
        <f t="shared" si="91"/>
        <v>10295.9</v>
      </c>
      <c r="AF53" s="34">
        <f t="shared" si="91"/>
        <v>10388.083333333334</v>
      </c>
      <c r="AG53" s="34">
        <f t="shared" si="91"/>
        <v>10393.433333333334</v>
      </c>
      <c r="AH53" s="34">
        <f t="shared" si="91"/>
        <v>0</v>
      </c>
      <c r="AI53" s="34">
        <f t="shared" si="91"/>
        <v>10539.216666666667</v>
      </c>
      <c r="AJ53" s="34">
        <f t="shared" si="91"/>
        <v>10519.933333333332</v>
      </c>
      <c r="AK53" s="34">
        <f t="shared" si="91"/>
        <v>10540.566666666668</v>
      </c>
      <c r="AL53" s="34">
        <f t="shared" si="91"/>
        <v>10599.050000000001</v>
      </c>
      <c r="AM53" s="34">
        <f t="shared" si="91"/>
        <v>10583.2</v>
      </c>
      <c r="AN53" s="34">
        <f t="shared" si="91"/>
        <v>10560.583333333334</v>
      </c>
      <c r="AO53" s="34">
        <f t="shared" si="91"/>
        <v>0</v>
      </c>
      <c r="AP53" s="34">
        <f t="shared" si="91"/>
        <v>10583.2</v>
      </c>
      <c r="AQ53" s="34">
        <f t="shared" si="91"/>
        <v>10530.583333333334</v>
      </c>
      <c r="AR53" s="34">
        <f t="shared" si="91"/>
        <v>10539.766666666666</v>
      </c>
      <c r="AS53" s="34">
        <f t="shared" si="91"/>
        <v>10586.866666666667</v>
      </c>
      <c r="AT53" s="34">
        <f t="shared" si="91"/>
        <v>10605.966666666665</v>
      </c>
      <c r="AU53" s="34">
        <f t="shared" si="91"/>
        <v>10742.300000000001</v>
      </c>
      <c r="AV53" s="34">
        <f t="shared" si="91"/>
        <v>10679.300000000001</v>
      </c>
      <c r="AW53" s="34">
        <f t="shared" si="91"/>
        <v>10611.233333333334</v>
      </c>
      <c r="AX53" s="34">
        <f t="shared" si="91"/>
        <v>10561.666666666666</v>
      </c>
      <c r="AY53" s="34">
        <f t="shared" si="91"/>
        <v>10475.599999999999</v>
      </c>
      <c r="AZ53" s="34">
        <f t="shared" si="91"/>
        <v>10604.483333333334</v>
      </c>
      <c r="BA53" s="127">
        <f t="shared" si="91"/>
        <v>10585.383333333333</v>
      </c>
      <c r="BB53" s="127">
        <f t="shared" si="91"/>
        <v>10659.033333333333</v>
      </c>
      <c r="BC53" s="127">
        <f t="shared" si="91"/>
        <v>10728.833333333334</v>
      </c>
      <c r="BD53" s="127">
        <f t="shared" si="91"/>
        <v>10841.366666666667</v>
      </c>
      <c r="BE53" s="127">
        <f t="shared" si="91"/>
        <v>10878.1</v>
      </c>
      <c r="BF53" s="127">
        <f t="shared" si="91"/>
        <v>10762.983333333334</v>
      </c>
      <c r="BG53" s="127">
        <f t="shared" si="91"/>
        <v>10890.1</v>
      </c>
      <c r="BH53" s="127">
        <f t="shared" si="91"/>
        <v>10864.6</v>
      </c>
      <c r="BI53" s="127">
        <f t="shared" si="91"/>
        <v>10783.966666666667</v>
      </c>
      <c r="BJ53" s="127">
        <f t="shared" si="91"/>
        <v>10637.35</v>
      </c>
      <c r="BK53" s="127">
        <f t="shared" si="91"/>
        <v>10665.866666666667</v>
      </c>
    </row>
    <row r="54" spans="27:63" x14ac:dyDescent="0.3">
      <c r="AA54" s="16">
        <f t="shared" ref="AA54:BK54" si="92">AA13-AA55/2</f>
        <v>10088.849999999999</v>
      </c>
      <c r="AB54" s="16">
        <f t="shared" si="92"/>
        <v>10313.650000000001</v>
      </c>
      <c r="AC54" s="16">
        <f t="shared" si="92"/>
        <v>10147.825000000001</v>
      </c>
      <c r="AD54" s="16">
        <f t="shared" si="92"/>
        <v>10209.008333333333</v>
      </c>
      <c r="AE54" s="16">
        <f t="shared" si="92"/>
        <v>10250.549999999999</v>
      </c>
      <c r="AF54" s="16">
        <f t="shared" si="92"/>
        <v>10384.266666666668</v>
      </c>
      <c r="AG54" s="16">
        <f t="shared" si="92"/>
        <v>10313.650000000001</v>
      </c>
      <c r="AH54" s="16">
        <f t="shared" si="92"/>
        <v>0</v>
      </c>
      <c r="AI54" s="16">
        <f t="shared" si="92"/>
        <v>10532.325000000001</v>
      </c>
      <c r="AJ54" s="16">
        <f t="shared" si="92"/>
        <v>10517.9</v>
      </c>
      <c r="AK54" s="16">
        <f t="shared" si="92"/>
        <v>10535.283333333335</v>
      </c>
      <c r="AL54" s="16">
        <f t="shared" si="92"/>
        <v>10598.725000000002</v>
      </c>
      <c r="AM54" s="16">
        <f t="shared" si="92"/>
        <v>10582.2</v>
      </c>
      <c r="AN54" s="16">
        <f t="shared" si="92"/>
        <v>10548.275</v>
      </c>
      <c r="AO54" s="16">
        <f t="shared" si="92"/>
        <v>0</v>
      </c>
      <c r="AP54" s="16">
        <f t="shared" si="92"/>
        <v>10582.2</v>
      </c>
      <c r="AQ54" s="16">
        <f t="shared" si="92"/>
        <v>10506.391666666668</v>
      </c>
      <c r="AR54" s="16">
        <f t="shared" si="92"/>
        <v>10518.4</v>
      </c>
      <c r="AS54" s="16">
        <f t="shared" si="92"/>
        <v>10581.583333333332</v>
      </c>
      <c r="AT54" s="16">
        <f t="shared" si="92"/>
        <v>10567.849999999999</v>
      </c>
      <c r="AU54" s="16">
        <f t="shared" si="92"/>
        <v>10731.75</v>
      </c>
      <c r="AV54" s="16">
        <f t="shared" si="92"/>
        <v>10667.750000000002</v>
      </c>
      <c r="AW54" s="16">
        <f t="shared" si="92"/>
        <v>10605.641666666666</v>
      </c>
      <c r="AX54" s="16">
        <f t="shared" si="92"/>
        <v>10544.208333333332</v>
      </c>
      <c r="AY54" s="16">
        <f t="shared" si="92"/>
        <v>10431.099999999999</v>
      </c>
      <c r="AZ54" s="16">
        <f t="shared" si="92"/>
        <v>10565.616666666667</v>
      </c>
      <c r="BA54" s="128">
        <f t="shared" si="92"/>
        <v>10563.775</v>
      </c>
      <c r="BB54" s="128">
        <f t="shared" si="92"/>
        <v>10645.75</v>
      </c>
      <c r="BC54" s="128">
        <f t="shared" si="92"/>
        <v>10728.825000000001</v>
      </c>
      <c r="BD54" s="128">
        <f t="shared" si="92"/>
        <v>10832.7</v>
      </c>
      <c r="BE54" s="128">
        <f t="shared" si="92"/>
        <v>10877.424999999999</v>
      </c>
      <c r="BF54" s="128">
        <f t="shared" si="92"/>
        <v>10706.1</v>
      </c>
      <c r="BG54" s="128">
        <f t="shared" si="92"/>
        <v>10886.924999999999</v>
      </c>
      <c r="BH54" s="128">
        <f t="shared" si="92"/>
        <v>10862.150000000001</v>
      </c>
      <c r="BI54" s="128">
        <f t="shared" si="92"/>
        <v>10783.433333333334</v>
      </c>
      <c r="BJ54" s="128">
        <f t="shared" si="92"/>
        <v>10619.25</v>
      </c>
      <c r="BK54" s="128">
        <f t="shared" si="92"/>
        <v>10651.95</v>
      </c>
    </row>
    <row r="55" spans="27:63" x14ac:dyDescent="0.3">
      <c r="AA55" s="33">
        <f t="shared" ref="AA55:BK55" si="93">ABS((AA13-AA49)*2)</f>
        <v>117.70000000000073</v>
      </c>
      <c r="AB55" s="33">
        <f t="shared" si="93"/>
        <v>159.5666666666657</v>
      </c>
      <c r="AC55" s="33">
        <f t="shared" si="93"/>
        <v>68.683333333330665</v>
      </c>
      <c r="AD55" s="33">
        <f t="shared" si="93"/>
        <v>21.216666666667152</v>
      </c>
      <c r="AE55" s="33">
        <f t="shared" si="93"/>
        <v>90.700000000000728</v>
      </c>
      <c r="AF55" s="33">
        <f t="shared" si="93"/>
        <v>7.6333333333313931</v>
      </c>
      <c r="AG55" s="33">
        <f t="shared" si="93"/>
        <v>159.5666666666657</v>
      </c>
      <c r="AH55" s="33">
        <f t="shared" si="93"/>
        <v>0</v>
      </c>
      <c r="AI55" s="33">
        <f t="shared" si="93"/>
        <v>13.783333333332848</v>
      </c>
      <c r="AJ55" s="33">
        <f t="shared" si="93"/>
        <v>4.0666666666656965</v>
      </c>
      <c r="AK55" s="33">
        <f t="shared" si="93"/>
        <v>10.566666666665697</v>
      </c>
      <c r="AL55" s="33">
        <f t="shared" si="93"/>
        <v>0.64999999999781721</v>
      </c>
      <c r="AM55" s="33">
        <f t="shared" si="93"/>
        <v>2</v>
      </c>
      <c r="AN55" s="33">
        <f t="shared" si="93"/>
        <v>24.616666666668607</v>
      </c>
      <c r="AO55" s="33">
        <f t="shared" si="93"/>
        <v>0</v>
      </c>
      <c r="AP55" s="33">
        <f t="shared" si="93"/>
        <v>2</v>
      </c>
      <c r="AQ55" s="33">
        <f t="shared" si="93"/>
        <v>48.383333333331393</v>
      </c>
      <c r="AR55" s="33">
        <f t="shared" si="93"/>
        <v>42.733333333333576</v>
      </c>
      <c r="AS55" s="33">
        <f t="shared" si="93"/>
        <v>10.566666666669335</v>
      </c>
      <c r="AT55" s="33">
        <f t="shared" si="93"/>
        <v>76.233333333333576</v>
      </c>
      <c r="AU55" s="33">
        <f t="shared" si="93"/>
        <v>21.100000000002183</v>
      </c>
      <c r="AV55" s="33">
        <f t="shared" si="93"/>
        <v>23.099999999998545</v>
      </c>
      <c r="AW55" s="33">
        <f t="shared" si="93"/>
        <v>11.183333333334303</v>
      </c>
      <c r="AX55" s="33">
        <f t="shared" si="93"/>
        <v>34.916666666667879</v>
      </c>
      <c r="AY55" s="33">
        <f t="shared" si="93"/>
        <v>89</v>
      </c>
      <c r="AZ55" s="33">
        <f t="shared" si="93"/>
        <v>77.733333333333576</v>
      </c>
      <c r="BA55" s="129">
        <f t="shared" si="93"/>
        <v>43.216666666667152</v>
      </c>
      <c r="BB55" s="129">
        <f t="shared" si="93"/>
        <v>26.566666666665697</v>
      </c>
      <c r="BC55" s="129">
        <f t="shared" si="93"/>
        <v>1.6666666666424135E-2</v>
      </c>
      <c r="BD55" s="129">
        <f t="shared" si="93"/>
        <v>17.333333333332121</v>
      </c>
      <c r="BE55" s="129">
        <f t="shared" si="93"/>
        <v>1.3500000000021828</v>
      </c>
      <c r="BF55" s="129">
        <f t="shared" si="93"/>
        <v>113.76666666666642</v>
      </c>
      <c r="BG55" s="129">
        <f t="shared" si="93"/>
        <v>6.3500000000021828</v>
      </c>
      <c r="BH55" s="129">
        <f t="shared" si="93"/>
        <v>4.8999999999978172</v>
      </c>
      <c r="BI55" s="129">
        <f t="shared" si="93"/>
        <v>1.0666666666656965</v>
      </c>
      <c r="BJ55" s="129">
        <f t="shared" si="93"/>
        <v>36.200000000000728</v>
      </c>
      <c r="BK55" s="129">
        <f t="shared" si="93"/>
        <v>27.833333333332121</v>
      </c>
    </row>
    <row r="56" spans="27:63" ht="220.8" x14ac:dyDescent="0.3">
      <c r="AP56" s="107" t="s">
        <v>64</v>
      </c>
      <c r="AQ56" s="108" t="s">
        <v>66</v>
      </c>
      <c r="AR56" s="110" t="s">
        <v>67</v>
      </c>
      <c r="AS56" s="110" t="s">
        <v>68</v>
      </c>
      <c r="AU56" s="110" t="s">
        <v>69</v>
      </c>
      <c r="AV56" s="110" t="s">
        <v>69</v>
      </c>
      <c r="AW56" s="110"/>
      <c r="AX56" s="110"/>
      <c r="BA56" s="130"/>
      <c r="BB56" s="130"/>
      <c r="BC56" s="130"/>
      <c r="BD56" s="130"/>
      <c r="BE56" s="130"/>
      <c r="BF56" s="125"/>
      <c r="BG56" s="130"/>
      <c r="BH56" s="130"/>
      <c r="BI56" s="130"/>
      <c r="BJ56" s="130"/>
      <c r="BK56" s="130"/>
    </row>
    <row r="57" spans="27:63" x14ac:dyDescent="0.3">
      <c r="BF57" s="125"/>
    </row>
    <row r="58" spans="27:63" x14ac:dyDescent="0.3">
      <c r="BF58" s="125"/>
    </row>
    <row r="59" spans="27:63" x14ac:dyDescent="0.3">
      <c r="BF59" s="125"/>
    </row>
    <row r="60" spans="27:63" x14ac:dyDescent="0.3">
      <c r="BF60" s="125"/>
    </row>
    <row r="61" spans="27:63" x14ac:dyDescent="0.3">
      <c r="BF61" s="125"/>
    </row>
    <row r="62" spans="27:63" x14ac:dyDescent="0.3">
      <c r="BF62" s="125"/>
    </row>
    <row r="63" spans="27:63" x14ac:dyDescent="0.3">
      <c r="BF63" s="125"/>
    </row>
    <row r="64" spans="27:63" x14ac:dyDescent="0.3">
      <c r="BF64" s="125"/>
    </row>
    <row r="65" spans="58:58" x14ac:dyDescent="0.3">
      <c r="BF65" s="125"/>
    </row>
    <row r="66" spans="58:58" x14ac:dyDescent="0.3">
      <c r="BF66" s="125"/>
    </row>
    <row r="67" spans="58:58" x14ac:dyDescent="0.3">
      <c r="BF67" s="125"/>
    </row>
    <row r="68" spans="58:58" x14ac:dyDescent="0.3">
      <c r="BF68" s="125"/>
    </row>
    <row r="69" spans="58:58" x14ac:dyDescent="0.3">
      <c r="BF69" s="125"/>
    </row>
    <row r="70" spans="58:58" x14ac:dyDescent="0.3">
      <c r="BF70" s="125"/>
    </row>
    <row r="71" spans="58:58" x14ac:dyDescent="0.3">
      <c r="BF71" s="125"/>
    </row>
    <row r="72" spans="58:58" x14ac:dyDescent="0.3">
      <c r="BF72" s="125"/>
    </row>
    <row r="73" spans="58:58" x14ac:dyDescent="0.3">
      <c r="BF73" s="125"/>
    </row>
    <row r="74" spans="58:58" x14ac:dyDescent="0.3">
      <c r="BF74" s="125"/>
    </row>
    <row r="75" spans="58:58" x14ac:dyDescent="0.3">
      <c r="BF75" s="125"/>
    </row>
    <row r="76" spans="58:58" x14ac:dyDescent="0.3">
      <c r="BF76" s="125"/>
    </row>
    <row r="77" spans="58:58" x14ac:dyDescent="0.3">
      <c r="BF77" s="125"/>
    </row>
    <row r="78" spans="58:58" x14ac:dyDescent="0.3">
      <c r="BF78" s="125"/>
    </row>
  </sheetData>
  <mergeCells count="3">
    <mergeCell ref="A5:D5"/>
    <mergeCell ref="A18:D18"/>
    <mergeCell ref="A32:D3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10004.799999999999</v>
      </c>
      <c r="D6" s="45"/>
      <c r="E6" s="46">
        <v>10004.799999999999</v>
      </c>
      <c r="F6" s="45"/>
      <c r="G6" s="47">
        <v>10004.799999999999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10285</v>
      </c>
      <c r="D9" s="45"/>
      <c r="E9" s="46">
        <v>10774.25</v>
      </c>
      <c r="F9" s="45"/>
      <c r="G9" s="47">
        <v>10941.2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10105.299999999999</v>
      </c>
      <c r="D12" s="45" t="s">
        <v>53</v>
      </c>
      <c r="E12" s="46">
        <v>10490.45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10218.872799999999</v>
      </c>
      <c r="D16" s="71"/>
      <c r="E16" s="70">
        <f>VALUE(23.6/100*(E6-E9)+E9)</f>
        <v>10592.659799999999</v>
      </c>
      <c r="F16" s="72"/>
      <c r="G16" s="73">
        <f>VALUE(23.6/100*(G6-G9)+G9)</f>
        <v>10720.2096</v>
      </c>
    </row>
    <row r="17" spans="2:7" x14ac:dyDescent="0.3">
      <c r="B17" s="64">
        <v>0.38200000000000001</v>
      </c>
      <c r="C17" s="65">
        <f>38.2/100*(C6-C9)+C9</f>
        <v>10177.963599999999</v>
      </c>
      <c r="D17" s="66"/>
      <c r="E17" s="65">
        <f>VALUE(38.2/100*(E6-E9)+E9)</f>
        <v>10480.320099999999</v>
      </c>
      <c r="F17" s="67"/>
      <c r="G17" s="68">
        <f>VALUE(38.2/100*(G6-G9)+G9)</f>
        <v>10583.495199999999</v>
      </c>
    </row>
    <row r="18" spans="2:7" x14ac:dyDescent="0.3">
      <c r="B18" s="69">
        <v>0.5</v>
      </c>
      <c r="C18" s="70">
        <f>VALUE(50/100*(C6-C9)+C9)</f>
        <v>10144.9</v>
      </c>
      <c r="D18" s="71"/>
      <c r="E18" s="70">
        <f>VALUE(50/100*(E6-E9)+E9)</f>
        <v>10389.525</v>
      </c>
      <c r="F18" s="72"/>
      <c r="G18" s="73">
        <f>VALUE(50/100*(G6-G9)+G9)</f>
        <v>10473</v>
      </c>
    </row>
    <row r="19" spans="2:7" x14ac:dyDescent="0.3">
      <c r="B19" s="69">
        <v>0.61799999999999999</v>
      </c>
      <c r="C19" s="70">
        <f>VALUE(61.8/100*(C6-C9)+C9)</f>
        <v>10111.8364</v>
      </c>
      <c r="D19" s="71"/>
      <c r="E19" s="70">
        <f>VALUE(61.8/100*(E6-E9)+E9)</f>
        <v>10298.7299</v>
      </c>
      <c r="F19" s="72"/>
      <c r="G19" s="73">
        <f>VALUE(61.8/100*(G6-G9)+G9)</f>
        <v>10362.504800000001</v>
      </c>
    </row>
    <row r="20" spans="2:7" x14ac:dyDescent="0.3">
      <c r="B20" s="53">
        <v>0.70699999999999996</v>
      </c>
      <c r="C20" s="54">
        <f>VALUE(70.7/100*(C6-C9)+C9)</f>
        <v>10086.898599999999</v>
      </c>
      <c r="D20" s="55"/>
      <c r="E20" s="54">
        <f>VALUE(70.7/100*(E6-E9)+E9)</f>
        <v>10230.24885</v>
      </c>
      <c r="F20" s="56"/>
      <c r="G20" s="57">
        <f>VALUE(70.7/100*(G6-G9)+G9)</f>
        <v>10279.165199999999</v>
      </c>
    </row>
    <row r="21" spans="2:7" x14ac:dyDescent="0.3">
      <c r="B21" s="53">
        <v>0.78600000000000003</v>
      </c>
      <c r="C21" s="54">
        <f>VALUE(78.6/100*(C6-C9)+C9)</f>
        <v>10064.762799999999</v>
      </c>
      <c r="D21" s="55"/>
      <c r="E21" s="54">
        <f>VALUE(78.6/100*(E6-E9)+E9)</f>
        <v>10169.462299999999</v>
      </c>
      <c r="F21" s="56"/>
      <c r="G21" s="57">
        <f>VALUE(78.6/100*(G6-G9)+G9)</f>
        <v>10205.1896</v>
      </c>
    </row>
    <row r="22" spans="2:7" x14ac:dyDescent="0.3">
      <c r="B22" s="53">
        <v>1</v>
      </c>
      <c r="C22" s="54">
        <f>VALUE(100/100*(C6-C9)+C9)</f>
        <v>10004.799999999999</v>
      </c>
      <c r="D22" s="55"/>
      <c r="E22" s="54">
        <f>VALUE(100/100*(E6-E9)+E9)</f>
        <v>10004.799999999999</v>
      </c>
      <c r="F22" s="56"/>
      <c r="G22" s="57">
        <f>VALUE(100/100*(G6-G9)+G9)</f>
        <v>10004.799999999999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10212.3364</v>
      </c>
      <c r="D25" s="84"/>
      <c r="E25" s="62">
        <f>VALUE(E12-38.2/100*(E6-E9))</f>
        <v>10784.379900000002</v>
      </c>
      <c r="F25" s="85"/>
      <c r="G25" s="62">
        <f>VALUE(G12-38.2/100*(G6-G9))</f>
        <v>357.70480000000055</v>
      </c>
    </row>
    <row r="26" spans="2:7" x14ac:dyDescent="0.3">
      <c r="B26" s="59">
        <v>0.5</v>
      </c>
      <c r="C26" s="62">
        <f>VALUE(C12-50/100*(C6-C9))</f>
        <v>10245.4</v>
      </c>
      <c r="D26" s="84"/>
      <c r="E26" s="62">
        <f>VALUE(E12-50/100*(E6-E9))</f>
        <v>10875.175000000001</v>
      </c>
      <c r="F26" s="85"/>
      <c r="G26" s="62">
        <f>VALUE(G12-50/100*(G6-G9))</f>
        <v>468.20000000000073</v>
      </c>
    </row>
    <row r="27" spans="2:7" x14ac:dyDescent="0.3">
      <c r="B27" s="59">
        <v>0.61799999999999999</v>
      </c>
      <c r="C27" s="62">
        <f>VALUE(C12-61.8/100*(C6-C9))</f>
        <v>10278.463599999999</v>
      </c>
      <c r="D27" s="84"/>
      <c r="E27" s="62">
        <f>VALUE(E12-61.8/100*(E6-E9))</f>
        <v>10965.9701</v>
      </c>
      <c r="F27" s="85"/>
      <c r="G27" s="62">
        <f>VALUE(G12-61.8/100*(G6-G9))</f>
        <v>578.69520000000091</v>
      </c>
    </row>
    <row r="28" spans="2:7" x14ac:dyDescent="0.3">
      <c r="B28" s="53">
        <v>0.70699999999999996</v>
      </c>
      <c r="C28" s="57">
        <f>VALUE(C12-70.07/100*(C6-C9))</f>
        <v>10301.636140000001</v>
      </c>
      <c r="D28" s="55"/>
      <c r="E28" s="57">
        <f>VALUE(E12-70.07/100*(E6-E9))</f>
        <v>11029.603615000002</v>
      </c>
      <c r="F28" s="56"/>
      <c r="G28" s="57">
        <f>VALUE(G12-70.07/100*(G6-G9))</f>
        <v>656.13548000000094</v>
      </c>
    </row>
    <row r="29" spans="2:7" x14ac:dyDescent="0.3">
      <c r="B29" s="59">
        <v>1</v>
      </c>
      <c r="C29" s="62">
        <f>VALUE(C12-100/100*(C6-C9))</f>
        <v>10385.5</v>
      </c>
      <c r="D29" s="84"/>
      <c r="E29" s="62">
        <f>VALUE(E12-100/100*(E6-E9))</f>
        <v>11259.900000000001</v>
      </c>
      <c r="F29" s="85"/>
      <c r="G29" s="62">
        <f>VALUE(G12-100/100*(G6-G9))</f>
        <v>936.40000000000146</v>
      </c>
    </row>
    <row r="30" spans="2:7" x14ac:dyDescent="0.3">
      <c r="B30" s="53">
        <v>1.236</v>
      </c>
      <c r="C30" s="57">
        <f>VALUE(C12-123.6/100*(C6-C9))</f>
        <v>10451.627200000001</v>
      </c>
      <c r="D30" s="55"/>
      <c r="E30" s="57">
        <f>VALUE(E12-123.6/100*(E6-E9))</f>
        <v>11441.490200000002</v>
      </c>
      <c r="F30" s="56"/>
      <c r="G30" s="57">
        <f>VALUE(G12-123.6/100*(G6-G9))</f>
        <v>1157.3904000000018</v>
      </c>
    </row>
    <row r="31" spans="2:7" x14ac:dyDescent="0.3">
      <c r="B31" s="53">
        <v>1.3819999999999999</v>
      </c>
      <c r="C31" s="57">
        <f>VALUE(C12-138.2/100*(C6-C9))</f>
        <v>10492.536400000001</v>
      </c>
      <c r="D31" s="55"/>
      <c r="E31" s="57">
        <f>VALUE(E12-138.2/100*(E6-E9))</f>
        <v>11553.829900000001</v>
      </c>
      <c r="F31" s="56"/>
      <c r="G31" s="57">
        <f>VALUE(G12-138.2/100*(G6-G9))</f>
        <v>1294.1048000000019</v>
      </c>
    </row>
    <row r="32" spans="2:7" x14ac:dyDescent="0.3">
      <c r="B32" s="53">
        <v>1.5</v>
      </c>
      <c r="C32" s="57">
        <f>VALUE(C12-150/100*(C6-C9))</f>
        <v>10525.6</v>
      </c>
      <c r="D32" s="55"/>
      <c r="E32" s="57">
        <f>VALUE(E12-150/100*(E6-E9))</f>
        <v>11644.625000000002</v>
      </c>
      <c r="F32" s="56"/>
      <c r="G32" s="57">
        <f>VALUE(G12-150/100*(G6-G9))</f>
        <v>1404.6000000000022</v>
      </c>
    </row>
    <row r="33" spans="2:7" x14ac:dyDescent="0.3">
      <c r="B33" s="59">
        <v>1.6180000000000001</v>
      </c>
      <c r="C33" s="62">
        <f>VALUE(C12-161.8/100*(C6-C9))</f>
        <v>10558.6636</v>
      </c>
      <c r="D33" s="84"/>
      <c r="E33" s="62">
        <f>VALUE(E12-161.8/100*(E6-E9))</f>
        <v>11735.420100000003</v>
      </c>
      <c r="F33" s="85"/>
      <c r="G33" s="62">
        <f>VALUE(G12-161.8/100*(G6-G9))</f>
        <v>1515.0952000000025</v>
      </c>
    </row>
    <row r="34" spans="2:7" x14ac:dyDescent="0.3">
      <c r="B34" s="53">
        <v>1.7070000000000001</v>
      </c>
      <c r="C34" s="57">
        <f>VALUE(C12-170.07/100*(C6-C9))</f>
        <v>10581.836140000001</v>
      </c>
      <c r="D34" s="55"/>
      <c r="E34" s="57">
        <f>VALUE(E12-170.07/100*(E6-E9))</f>
        <v>11799.053615000003</v>
      </c>
      <c r="F34" s="56"/>
      <c r="G34" s="57">
        <f>VALUE(G12-170.07/100*(G6-G9))</f>
        <v>1592.5354800000023</v>
      </c>
    </row>
    <row r="35" spans="2:7" x14ac:dyDescent="0.3">
      <c r="B35" s="59">
        <v>2</v>
      </c>
      <c r="C35" s="62">
        <f>VALUE(C12-200/100*(C6-C9))</f>
        <v>10665.7</v>
      </c>
      <c r="D35" s="84"/>
      <c r="E35" s="62">
        <f>VALUE(E12-200/100*(E6-E9))</f>
        <v>12029.350000000002</v>
      </c>
      <c r="F35" s="85"/>
      <c r="G35" s="62">
        <f>VALUE(G12-200/100*(G6-G9))</f>
        <v>1872.8000000000029</v>
      </c>
    </row>
    <row r="36" spans="2:7" x14ac:dyDescent="0.3">
      <c r="B36" s="53">
        <v>2.2360000000000002</v>
      </c>
      <c r="C36" s="57">
        <f>VALUE(C12-223.6/100*(C6-C9))</f>
        <v>10731.827200000002</v>
      </c>
      <c r="D36" s="55"/>
      <c r="E36" s="57">
        <f>VALUE(E12-223.6/100*(E6-E9))</f>
        <v>12210.940200000003</v>
      </c>
      <c r="F36" s="56"/>
      <c r="G36" s="57">
        <f>VALUE(G12-223.6/100*(G6-G9))</f>
        <v>2093.790400000003</v>
      </c>
    </row>
    <row r="37" spans="2:7" x14ac:dyDescent="0.3">
      <c r="B37" s="59">
        <v>2.3820000000000001</v>
      </c>
      <c r="C37" s="62">
        <f>VALUE(C12-238.2/100*(C6-C9))</f>
        <v>10772.736400000002</v>
      </c>
      <c r="D37" s="84"/>
      <c r="E37" s="62">
        <f>VALUE(E12-238.2/100*(E6-E9))</f>
        <v>12323.279900000001</v>
      </c>
      <c r="F37" s="85"/>
      <c r="G37" s="62">
        <f>VALUE(G12-238.2/100*(G6-G9))</f>
        <v>2230.5048000000033</v>
      </c>
    </row>
    <row r="38" spans="2:7" x14ac:dyDescent="0.3">
      <c r="B38" s="59">
        <v>2.6179999999999999</v>
      </c>
      <c r="C38" s="62">
        <f>VALUE(C12-261.8/100*(C6-C9))</f>
        <v>10838.863600000001</v>
      </c>
      <c r="D38" s="84"/>
      <c r="E38" s="62">
        <f>VALUE(E12-261.8/100*(E6-E9))</f>
        <v>12504.870100000004</v>
      </c>
      <c r="F38" s="85"/>
      <c r="G38" s="62">
        <f>VALUE(G12-261.8/100*(G6-G9))</f>
        <v>2451.4952000000039</v>
      </c>
    </row>
    <row r="39" spans="2:7" x14ac:dyDescent="0.3">
      <c r="B39" s="59">
        <v>3</v>
      </c>
      <c r="C39" s="62">
        <f>VALUE(C12-300/100*(C6-C9))</f>
        <v>10945.900000000001</v>
      </c>
      <c r="D39" s="84"/>
      <c r="E39" s="62">
        <f>VALUE(E12-300/100*(E6-E9))</f>
        <v>12798.800000000003</v>
      </c>
      <c r="F39" s="85"/>
      <c r="G39" s="62">
        <f>VALUE(G12-300/100*(G6-G9))</f>
        <v>2809.2000000000044</v>
      </c>
    </row>
    <row r="40" spans="2:7" x14ac:dyDescent="0.3">
      <c r="B40" s="53">
        <v>3.2360000000000002</v>
      </c>
      <c r="C40" s="57">
        <f>VALUE(C12-323.6/100*(C6-C9))</f>
        <v>11012.027200000002</v>
      </c>
      <c r="D40" s="55"/>
      <c r="E40" s="57">
        <f>VALUE(E12-323.6/100*(E6-E9))</f>
        <v>12980.390200000003</v>
      </c>
      <c r="F40" s="56"/>
      <c r="G40" s="57">
        <f>VALUE(G12-323.6/100*(G6-G9))</f>
        <v>3030.190400000005</v>
      </c>
    </row>
    <row r="41" spans="2:7" x14ac:dyDescent="0.3">
      <c r="B41" s="59">
        <v>3.3820000000000001</v>
      </c>
      <c r="C41" s="62">
        <f>VALUE(C12-338.2/100*(C6-C9))</f>
        <v>11052.936400000002</v>
      </c>
      <c r="D41" s="84"/>
      <c r="E41" s="62">
        <f>VALUE(E12-338.2/100*(E6-E9))</f>
        <v>13092.729900000002</v>
      </c>
      <c r="F41" s="85"/>
      <c r="G41" s="62">
        <f>VALUE(G12-338.2/100*(G6-G9))</f>
        <v>3166.9048000000048</v>
      </c>
    </row>
    <row r="42" spans="2:7" x14ac:dyDescent="0.3">
      <c r="B42" s="59">
        <v>3.6179999999999999</v>
      </c>
      <c r="C42" s="62">
        <f>VALUE(C12-361.8/100*(C6-C9))</f>
        <v>11119.063600000001</v>
      </c>
      <c r="D42" s="84"/>
      <c r="E42" s="62">
        <f>VALUE(E12-361.8/100*(E6-E9))</f>
        <v>13274.320100000004</v>
      </c>
      <c r="F42" s="85"/>
      <c r="G42" s="62">
        <f>VALUE(G12-361.8/100*(G6-G9))</f>
        <v>3387.8952000000054</v>
      </c>
    </row>
    <row r="43" spans="2:7" x14ac:dyDescent="0.3">
      <c r="B43" s="59">
        <v>4</v>
      </c>
      <c r="C43" s="62">
        <f>VALUE(C12-400/100*(C6-C9))</f>
        <v>11226.100000000002</v>
      </c>
      <c r="D43" s="84"/>
      <c r="E43" s="62">
        <f>VALUE(E12-400/100*(E6-E9))</f>
        <v>13568.250000000004</v>
      </c>
      <c r="F43" s="85"/>
      <c r="G43" s="62">
        <f>VALUE(G12-400/100*(G6-G9))</f>
        <v>3745.6000000000058</v>
      </c>
    </row>
    <row r="44" spans="2:7" x14ac:dyDescent="0.3">
      <c r="B44" s="53">
        <v>4.2359999999999998</v>
      </c>
      <c r="C44" s="57">
        <f>VALUE(C12-423.6/100*(C6-C9))</f>
        <v>11292.227200000003</v>
      </c>
      <c r="D44" s="55"/>
      <c r="E44" s="57">
        <f>VALUE(E12-423.6/100*(E6-E9))</f>
        <v>13749.840200000004</v>
      </c>
      <c r="F44" s="56"/>
      <c r="G44" s="57">
        <f>VALUE(G12-423.6/100*(G6-G9))</f>
        <v>3966.5904000000069</v>
      </c>
    </row>
    <row r="45" spans="2:7" x14ac:dyDescent="0.3">
      <c r="B45" s="53">
        <v>4.3819999999999997</v>
      </c>
      <c r="C45" s="57">
        <f>VALUE(C12-438.2/100*(C6-C9))</f>
        <v>11333.136400000003</v>
      </c>
      <c r="D45" s="55"/>
      <c r="E45" s="57">
        <f>VALUE(E12-438.2/100*(E6-E9))</f>
        <v>13862.179900000003</v>
      </c>
      <c r="F45" s="56"/>
      <c r="G45" s="57">
        <f>VALUE(G12-438.2/100*(G6-G9))</f>
        <v>4103.3048000000063</v>
      </c>
    </row>
    <row r="46" spans="2:7" x14ac:dyDescent="0.3">
      <c r="B46" s="53">
        <v>4.6180000000000003</v>
      </c>
      <c r="C46" s="57">
        <f>VALUE(C12-461.8/100*(C6-C9))</f>
        <v>11399.263600000002</v>
      </c>
      <c r="D46" s="55"/>
      <c r="E46" s="57">
        <f>VALUE(E12-461.8/100*(E6-E9))</f>
        <v>14043.770100000005</v>
      </c>
      <c r="F46" s="56"/>
      <c r="G46" s="57">
        <f>VALUE(G12-461.8/100*(G6-G9))</f>
        <v>4324.2952000000068</v>
      </c>
    </row>
    <row r="47" spans="2:7" x14ac:dyDescent="0.3">
      <c r="B47" s="53">
        <v>5</v>
      </c>
      <c r="C47" s="57">
        <f>VALUE(C12-500/100*(C6-C9))</f>
        <v>11506.300000000003</v>
      </c>
      <c r="D47" s="55"/>
      <c r="E47" s="57">
        <f>VALUE(E12-500/100*(E6-E9))</f>
        <v>14337.700000000004</v>
      </c>
      <c r="F47" s="56"/>
      <c r="G47" s="57">
        <f>VALUE(G12-500/100*(G6-G9))</f>
        <v>4682.0000000000073</v>
      </c>
    </row>
    <row r="48" spans="2:7" x14ac:dyDescent="0.3">
      <c r="B48" s="53">
        <v>5.2359999999999998</v>
      </c>
      <c r="C48" s="57">
        <f>VALUE(C12-523.6/100*(C6-C9))</f>
        <v>11572.427200000004</v>
      </c>
      <c r="D48" s="55"/>
      <c r="E48" s="57">
        <f>VALUE(E12-523.6/100*(E6-E9))</f>
        <v>14519.290200000005</v>
      </c>
      <c r="F48" s="56"/>
      <c r="G48" s="57">
        <f>VALUE(G12-523.6/100*(G6-G9))</f>
        <v>4902.9904000000079</v>
      </c>
    </row>
    <row r="49" spans="2:7" x14ac:dyDescent="0.3">
      <c r="B49" s="53">
        <v>5.3819999999999997</v>
      </c>
      <c r="C49" s="57">
        <f>VALUE(C12-538.2/100*(C6-C9))</f>
        <v>11613.336400000004</v>
      </c>
      <c r="D49" s="55"/>
      <c r="E49" s="57">
        <f>VALUE(E12-538.2/100*(E6-E9))</f>
        <v>14631.629900000005</v>
      </c>
      <c r="F49" s="56"/>
      <c r="G49" s="57">
        <f>VALUE(G12-538.2/100*(G6-G9))</f>
        <v>5039.7048000000086</v>
      </c>
    </row>
    <row r="50" spans="2:7" x14ac:dyDescent="0.3">
      <c r="B50" s="53">
        <v>5.6180000000000003</v>
      </c>
      <c r="C50" s="57">
        <f>VALUE(C12-561.8/100*(C6-C9))</f>
        <v>11679.463600000003</v>
      </c>
      <c r="D50" s="55"/>
      <c r="E50" s="57">
        <f>VALUE(E12-561.8/100*(E6-E9))</f>
        <v>14813.220100000004</v>
      </c>
      <c r="F50" s="56"/>
      <c r="G50" s="57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C6" sqref="C6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>
        <v>10941.2</v>
      </c>
      <c r="F6" s="45"/>
      <c r="G6" s="47">
        <v>10696</v>
      </c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10845.35</v>
      </c>
      <c r="D9" s="45"/>
      <c r="E9" s="46">
        <v>10641.8</v>
      </c>
      <c r="F9" s="45"/>
      <c r="G9" s="47">
        <v>10588.25</v>
      </c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>
        <v>10894.85</v>
      </c>
      <c r="D12" s="45"/>
      <c r="E12" s="46">
        <v>10696</v>
      </c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10867.970600000001</v>
      </c>
      <c r="D16" s="71"/>
      <c r="E16" s="70">
        <f>VALUE(23.6/100*(E6-E9)+E9)</f>
        <v>10712.4584</v>
      </c>
      <c r="F16" s="72"/>
      <c r="G16" s="73">
        <f>VALUE(23.6/100*(G6-G9)+G9)</f>
        <v>10613.679</v>
      </c>
    </row>
    <row r="17" spans="2:7" x14ac:dyDescent="0.3">
      <c r="B17" s="64">
        <v>0.38200000000000001</v>
      </c>
      <c r="C17" s="65">
        <f>38.2/100*(C6-C9)+C9</f>
        <v>10881.9647</v>
      </c>
      <c r="D17" s="66"/>
      <c r="E17" s="65">
        <f>VALUE(38.2/100*(E6-E9)+E9)</f>
        <v>10756.1708</v>
      </c>
      <c r="F17" s="67"/>
      <c r="G17" s="68">
        <f>VALUE(38.2/100*(G6-G9)+G9)</f>
        <v>10629.4105</v>
      </c>
    </row>
    <row r="18" spans="2:7" x14ac:dyDescent="0.3">
      <c r="B18" s="69">
        <v>0.5</v>
      </c>
      <c r="C18" s="70">
        <f>VALUE(50/100*(C6-C9)+C9)</f>
        <v>10893.275000000001</v>
      </c>
      <c r="D18" s="71"/>
      <c r="E18" s="70">
        <f>VALUE(50/100*(E6-E9)+E9)</f>
        <v>10791.5</v>
      </c>
      <c r="F18" s="72"/>
      <c r="G18" s="73">
        <f>VALUE(50/100*(G6-G9)+G9)</f>
        <v>10642.125</v>
      </c>
    </row>
    <row r="19" spans="2:7" x14ac:dyDescent="0.3">
      <c r="B19" s="69">
        <v>0.61799999999999999</v>
      </c>
      <c r="C19" s="70">
        <f>VALUE(61.8/100*(C6-C9)+C9)</f>
        <v>10904.585300000001</v>
      </c>
      <c r="D19" s="71"/>
      <c r="E19" s="70">
        <f>VALUE(61.8/100*(E6-E9)+E9)</f>
        <v>10826.8292</v>
      </c>
      <c r="F19" s="72"/>
      <c r="G19" s="73">
        <f>VALUE(61.8/100*(G6-G9)+G9)</f>
        <v>10654.8395</v>
      </c>
    </row>
    <row r="20" spans="2:7" x14ac:dyDescent="0.3">
      <c r="B20" s="53">
        <v>0.70699999999999996</v>
      </c>
      <c r="C20" s="54">
        <f>VALUE(70.7/100*(C6-C9)+C9)</f>
        <v>10913.115950000001</v>
      </c>
      <c r="D20" s="55"/>
      <c r="E20" s="54">
        <f>VALUE(70.7/100*(E6-E9)+E9)</f>
        <v>10853.4758</v>
      </c>
      <c r="F20" s="56"/>
      <c r="G20" s="57">
        <f>VALUE(70.7/100*(G6-G9)+G9)</f>
        <v>10664.429249999999</v>
      </c>
    </row>
    <row r="21" spans="2:7" x14ac:dyDescent="0.3">
      <c r="B21" s="53">
        <v>0.78600000000000003</v>
      </c>
      <c r="C21" s="54">
        <f>VALUE(78.6/100*(C6-C9)+C9)</f>
        <v>10920.688100000001</v>
      </c>
      <c r="D21" s="55"/>
      <c r="E21" s="54">
        <f>VALUE(78.6/100*(E6-E9)+E9)</f>
        <v>10877.1284</v>
      </c>
      <c r="F21" s="56"/>
      <c r="G21" s="57">
        <f>VALUE(78.6/100*(G6-G9)+G9)</f>
        <v>10672.941500000001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10941.2</v>
      </c>
      <c r="F22" s="56"/>
      <c r="G22" s="57">
        <f>VALUE(100/100*(G6-G9)+G9)</f>
        <v>10696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10858.2353</v>
      </c>
      <c r="D25" s="84"/>
      <c r="E25" s="62">
        <f>VALUE(E12-38.2/100*(E6-E9))</f>
        <v>10581.629199999999</v>
      </c>
      <c r="F25" s="85"/>
      <c r="G25" s="62">
        <f>VALUE(G12-38.2/100*(G6-G9))</f>
        <v>-41.160499999999999</v>
      </c>
    </row>
    <row r="26" spans="2:7" x14ac:dyDescent="0.3">
      <c r="B26" s="59">
        <v>0.5</v>
      </c>
      <c r="C26" s="62">
        <f>VALUE(C12-50/100*(C6-C9))</f>
        <v>10846.924999999999</v>
      </c>
      <c r="D26" s="84"/>
      <c r="E26" s="62">
        <f>VALUE(E12-50/100*(E6-E9))</f>
        <v>10546.3</v>
      </c>
      <c r="F26" s="85"/>
      <c r="G26" s="62">
        <f>VALUE(G12-50/100*(G6-G9))</f>
        <v>-53.875</v>
      </c>
    </row>
    <row r="27" spans="2:7" x14ac:dyDescent="0.3">
      <c r="B27" s="59">
        <v>0.61799999999999999</v>
      </c>
      <c r="C27" s="62">
        <f>VALUE(C12-61.8/100*(C6-C9))</f>
        <v>10835.6147</v>
      </c>
      <c r="D27" s="84"/>
      <c r="E27" s="62">
        <f>VALUE(E12-61.8/100*(E6-E9))</f>
        <v>10510.970799999999</v>
      </c>
      <c r="F27" s="85"/>
      <c r="G27" s="62">
        <f>VALUE(G12-61.8/100*(G6-G9))</f>
        <v>-66.589500000000001</v>
      </c>
    </row>
    <row r="28" spans="2:7" x14ac:dyDescent="0.3">
      <c r="B28" s="53">
        <v>0.70699999999999996</v>
      </c>
      <c r="C28" s="57">
        <f>VALUE(C12-70.07/100*(C6-C9))</f>
        <v>10827.687905000001</v>
      </c>
      <c r="D28" s="55"/>
      <c r="E28" s="57">
        <f>VALUE(E12-70.07/100*(E6-E9))</f>
        <v>10486.210419999999</v>
      </c>
      <c r="F28" s="56"/>
      <c r="G28" s="57">
        <f>VALUE(G12-70.07/100*(G6-G9))</f>
        <v>-75.500424999999993</v>
      </c>
    </row>
    <row r="29" spans="2:7" x14ac:dyDescent="0.3">
      <c r="B29" s="59">
        <v>1</v>
      </c>
      <c r="C29" s="62">
        <f>VALUE(C12-100/100*(C6-C9))</f>
        <v>10799</v>
      </c>
      <c r="D29" s="84"/>
      <c r="E29" s="62">
        <f>VALUE(E12-100/100*(E6-E9))</f>
        <v>10396.599999999999</v>
      </c>
      <c r="F29" s="85"/>
      <c r="G29" s="62">
        <f>VALUE(G12-100/100*(G6-G9))</f>
        <v>-107.75</v>
      </c>
    </row>
    <row r="30" spans="2:7" x14ac:dyDescent="0.3">
      <c r="B30" s="53">
        <v>1.236</v>
      </c>
      <c r="C30" s="57">
        <f>VALUE(C12-123.6/100*(C6-C9))</f>
        <v>10776.3794</v>
      </c>
      <c r="D30" s="55"/>
      <c r="E30" s="57">
        <f>VALUE(E12-123.6/100*(E6-E9))</f>
        <v>10325.941599999998</v>
      </c>
      <c r="F30" s="56"/>
      <c r="G30" s="57">
        <f>VALUE(G12-123.6/100*(G6-G9))</f>
        <v>-133.179</v>
      </c>
    </row>
    <row r="31" spans="2:7" x14ac:dyDescent="0.3">
      <c r="B31" s="53">
        <v>1.3819999999999999</v>
      </c>
      <c r="C31" s="57">
        <f>VALUE(C12-138.2/100*(C6-C9))</f>
        <v>10762.3853</v>
      </c>
      <c r="D31" s="55"/>
      <c r="E31" s="57">
        <f>VALUE(E12-138.2/100*(E6-E9))</f>
        <v>10282.229199999998</v>
      </c>
      <c r="F31" s="56"/>
      <c r="G31" s="57">
        <f>VALUE(G12-138.2/100*(G6-G9))</f>
        <v>-148.91049999999998</v>
      </c>
    </row>
    <row r="32" spans="2:7" x14ac:dyDescent="0.3">
      <c r="B32" s="53">
        <v>1.5</v>
      </c>
      <c r="C32" s="57">
        <f>VALUE(C12-150/100*(C6-C9))</f>
        <v>10751.075000000001</v>
      </c>
      <c r="D32" s="55"/>
      <c r="E32" s="57">
        <f>VALUE(E12-150/100*(E6-E9))</f>
        <v>10246.899999999998</v>
      </c>
      <c r="F32" s="56"/>
      <c r="G32" s="57">
        <f>VALUE(G12-150/100*(G6-G9))</f>
        <v>-161.625</v>
      </c>
    </row>
    <row r="33" spans="2:7" x14ac:dyDescent="0.3">
      <c r="B33" s="59">
        <v>1.6180000000000001</v>
      </c>
      <c r="C33" s="62">
        <f>VALUE(C12-161.8/100*(C6-C9))</f>
        <v>10739.7647</v>
      </c>
      <c r="D33" s="84"/>
      <c r="E33" s="62">
        <f>VALUE(E12-161.8/100*(E6-E9))</f>
        <v>10211.570799999998</v>
      </c>
      <c r="F33" s="85"/>
      <c r="G33" s="62">
        <f>VALUE(G12-161.8/100*(G6-G9))</f>
        <v>-174.33950000000002</v>
      </c>
    </row>
    <row r="34" spans="2:7" x14ac:dyDescent="0.3">
      <c r="B34" s="53">
        <v>1.7070000000000001</v>
      </c>
      <c r="C34" s="57">
        <f>VALUE(C12-170.07/100*(C6-C9))</f>
        <v>10731.837905</v>
      </c>
      <c r="D34" s="55"/>
      <c r="E34" s="57">
        <f>VALUE(E12-170.07/100*(E6-E9))</f>
        <v>10186.810419999998</v>
      </c>
      <c r="F34" s="56"/>
      <c r="G34" s="57">
        <f>VALUE(G12-170.07/100*(G6-G9))</f>
        <v>-183.25042499999998</v>
      </c>
    </row>
    <row r="35" spans="2:7" x14ac:dyDescent="0.3">
      <c r="B35" s="59">
        <v>2</v>
      </c>
      <c r="C35" s="62">
        <f>VALUE(C12-200/100*(C6-C9))</f>
        <v>10703.15</v>
      </c>
      <c r="D35" s="84"/>
      <c r="E35" s="62">
        <f>VALUE(E12-200/100*(E6-E9))</f>
        <v>10097.199999999997</v>
      </c>
      <c r="F35" s="85"/>
      <c r="G35" s="62">
        <f>VALUE(G12-200/100*(G6-G9))</f>
        <v>-215.5</v>
      </c>
    </row>
    <row r="36" spans="2:7" x14ac:dyDescent="0.3">
      <c r="B36" s="53">
        <v>2.2360000000000002</v>
      </c>
      <c r="C36" s="57">
        <f>VALUE(C12-223.6/100*(C6-C9))</f>
        <v>10680.529399999999</v>
      </c>
      <c r="D36" s="55"/>
      <c r="E36" s="57">
        <f>VALUE(E12-223.6/100*(E6-E9))</f>
        <v>10026.541599999997</v>
      </c>
      <c r="F36" s="56"/>
      <c r="G36" s="57">
        <f>VALUE(G12-223.6/100*(G6-G9))</f>
        <v>-240.92899999999997</v>
      </c>
    </row>
    <row r="37" spans="2:7" x14ac:dyDescent="0.3">
      <c r="B37" s="59">
        <v>2.3820000000000001</v>
      </c>
      <c r="C37" s="62">
        <f>VALUE(C12-238.2/100*(C6-C9))</f>
        <v>10666.5353</v>
      </c>
      <c r="D37" s="84"/>
      <c r="E37" s="62">
        <f>VALUE(E12-238.2/100*(E6-E9))</f>
        <v>9982.8291999999965</v>
      </c>
      <c r="F37" s="85"/>
      <c r="G37" s="62">
        <f>VALUE(G12-238.2/100*(G6-G9))</f>
        <v>-256.66049999999996</v>
      </c>
    </row>
    <row r="38" spans="2:7" x14ac:dyDescent="0.3">
      <c r="B38" s="59">
        <v>2.6179999999999999</v>
      </c>
      <c r="C38" s="62">
        <f>VALUE(C12-261.8/100*(C6-C9))</f>
        <v>10643.914699999999</v>
      </c>
      <c r="D38" s="84"/>
      <c r="E38" s="62">
        <f>VALUE(E12-261.8/100*(E6-E9))</f>
        <v>9912.1707999999962</v>
      </c>
      <c r="F38" s="85"/>
      <c r="G38" s="62">
        <f>VALUE(G12-261.8/100*(G6-G9))</f>
        <v>-282.08950000000004</v>
      </c>
    </row>
    <row r="39" spans="2:7" x14ac:dyDescent="0.3">
      <c r="B39" s="59">
        <v>3</v>
      </c>
      <c r="C39" s="62">
        <f>VALUE(C12-300/100*(C6-C9))</f>
        <v>10607.3</v>
      </c>
      <c r="D39" s="84"/>
      <c r="E39" s="62">
        <f>VALUE(E12-300/100*(E6-E9))</f>
        <v>9797.7999999999956</v>
      </c>
      <c r="F39" s="85"/>
      <c r="G39" s="62">
        <f>VALUE(G12-300/100*(G6-G9))</f>
        <v>-323.25</v>
      </c>
    </row>
    <row r="40" spans="2:7" x14ac:dyDescent="0.3">
      <c r="B40" s="53">
        <v>3.2360000000000002</v>
      </c>
      <c r="C40" s="57">
        <f>VALUE(C12-323.6/100*(C6-C9))</f>
        <v>10584.679399999999</v>
      </c>
      <c r="D40" s="55"/>
      <c r="E40" s="57">
        <f>VALUE(E12-323.6/100*(E6-E9))</f>
        <v>9727.1415999999954</v>
      </c>
      <c r="F40" s="56"/>
      <c r="G40" s="57">
        <f>VALUE(G12-323.6/100*(G6-G9))</f>
        <v>-348.67900000000003</v>
      </c>
    </row>
    <row r="41" spans="2:7" x14ac:dyDescent="0.3">
      <c r="B41" s="59">
        <v>3.3820000000000001</v>
      </c>
      <c r="C41" s="62">
        <f>VALUE(C12-338.2/100*(C6-C9))</f>
        <v>10570.685299999999</v>
      </c>
      <c r="D41" s="84"/>
      <c r="E41" s="62">
        <f>VALUE(E12-338.2/100*(E6-E9))</f>
        <v>9683.429199999995</v>
      </c>
      <c r="F41" s="85"/>
      <c r="G41" s="62">
        <f>VALUE(G12-338.2/100*(G6-G9))</f>
        <v>-364.41049999999996</v>
      </c>
    </row>
    <row r="42" spans="2:7" x14ac:dyDescent="0.3">
      <c r="B42" s="59">
        <v>3.6179999999999999</v>
      </c>
      <c r="C42" s="62">
        <f>VALUE(C12-361.8/100*(C6-C9))</f>
        <v>10548.064699999999</v>
      </c>
      <c r="D42" s="84"/>
      <c r="E42" s="62">
        <f>VALUE(E12-361.8/100*(E6-E9))</f>
        <v>9612.7707999999948</v>
      </c>
      <c r="F42" s="85"/>
      <c r="G42" s="62">
        <f>VALUE(G12-361.8/100*(G6-G9))</f>
        <v>-389.83950000000004</v>
      </c>
    </row>
    <row r="43" spans="2:7" x14ac:dyDescent="0.3">
      <c r="B43" s="59">
        <v>4</v>
      </c>
      <c r="C43" s="62">
        <f>VALUE(C12-400/100*(C6-C9))</f>
        <v>10511.449999999999</v>
      </c>
      <c r="D43" s="84"/>
      <c r="E43" s="62">
        <f>VALUE(E12-400/100*(E6-E9))</f>
        <v>9498.3999999999942</v>
      </c>
      <c r="F43" s="85"/>
      <c r="G43" s="62">
        <f>VALUE(G12-400/100*(G6-G9))</f>
        <v>-431</v>
      </c>
    </row>
    <row r="44" spans="2:7" x14ac:dyDescent="0.3">
      <c r="B44" s="53">
        <v>4.2359999999999998</v>
      </c>
      <c r="C44" s="57">
        <f>VALUE(C12-423.6/100*(C6-C9))</f>
        <v>10488.829399999999</v>
      </c>
      <c r="D44" s="55"/>
      <c r="E44" s="57">
        <f>VALUE(E12-423.6/100*(E6-E9))</f>
        <v>9427.7415999999939</v>
      </c>
      <c r="F44" s="56"/>
      <c r="G44" s="57">
        <f>VALUE(G12-423.6/100*(G6-G9))</f>
        <v>-456.42900000000009</v>
      </c>
    </row>
    <row r="45" spans="2:7" x14ac:dyDescent="0.3">
      <c r="B45" s="53">
        <v>4.3819999999999997</v>
      </c>
      <c r="C45" s="57">
        <f>VALUE(C12-438.2/100*(C6-C9))</f>
        <v>10474.835299999999</v>
      </c>
      <c r="D45" s="55"/>
      <c r="E45" s="57">
        <f>VALUE(E12-438.2/100*(E6-E9))</f>
        <v>9384.0291999999936</v>
      </c>
      <c r="F45" s="56"/>
      <c r="G45" s="57">
        <f>VALUE(G12-438.2/100*(G6-G9))</f>
        <v>-472.16049999999996</v>
      </c>
    </row>
    <row r="46" spans="2:7" x14ac:dyDescent="0.3">
      <c r="B46" s="53">
        <v>4.6180000000000003</v>
      </c>
      <c r="C46" s="57">
        <f>VALUE(C12-461.8/100*(C6-C9))</f>
        <v>10452.214699999999</v>
      </c>
      <c r="D46" s="55"/>
      <c r="E46" s="57">
        <f>VALUE(E12-461.8/100*(E6-E9))</f>
        <v>9313.3707999999933</v>
      </c>
      <c r="F46" s="56"/>
      <c r="G46" s="57">
        <f>VALUE(G12-461.8/100*(G6-G9))</f>
        <v>-497.58950000000004</v>
      </c>
    </row>
    <row r="47" spans="2:7" x14ac:dyDescent="0.3">
      <c r="B47" s="53">
        <v>5</v>
      </c>
      <c r="C47" s="57">
        <f>VALUE(C12-500/100*(C6-C9))</f>
        <v>10415.599999999999</v>
      </c>
      <c r="D47" s="55"/>
      <c r="E47" s="57">
        <f>VALUE(E12-500/100*(E6-E9))</f>
        <v>9198.9999999999927</v>
      </c>
      <c r="F47" s="56"/>
      <c r="G47" s="57">
        <f>VALUE(G12-500/100*(G6-G9))</f>
        <v>-538.75</v>
      </c>
    </row>
    <row r="48" spans="2:7" x14ac:dyDescent="0.3">
      <c r="B48" s="53">
        <v>5.2359999999999998</v>
      </c>
      <c r="C48" s="57">
        <f>VALUE(C12-523.6/100*(C6-C9))</f>
        <v>10392.979399999998</v>
      </c>
      <c r="D48" s="55"/>
      <c r="E48" s="57">
        <f>VALUE(E12-523.6/100*(E6-E9))</f>
        <v>9128.3415999999925</v>
      </c>
      <c r="F48" s="56"/>
      <c r="G48" s="57">
        <f>VALUE(G12-523.6/100*(G6-G9))</f>
        <v>-564.17900000000009</v>
      </c>
    </row>
    <row r="49" spans="2:7" x14ac:dyDescent="0.3">
      <c r="B49" s="53">
        <v>5.3819999999999997</v>
      </c>
      <c r="C49" s="57">
        <f>VALUE(C12-538.2/100*(C6-C9))</f>
        <v>10378.985299999998</v>
      </c>
      <c r="D49" s="55"/>
      <c r="E49" s="57">
        <f>VALUE(E12-538.2/100*(E6-E9))</f>
        <v>9084.6291999999921</v>
      </c>
      <c r="F49" s="56"/>
      <c r="G49" s="57">
        <f>VALUE(G12-538.2/100*(G6-G9))</f>
        <v>-579.91050000000007</v>
      </c>
    </row>
    <row r="50" spans="2:7" x14ac:dyDescent="0.3">
      <c r="B50" s="53">
        <v>5.6180000000000003</v>
      </c>
      <c r="C50" s="57">
        <f>VALUE(C12-561.8/100*(C6-C9))</f>
        <v>10356.364699999998</v>
      </c>
      <c r="D50" s="55"/>
      <c r="E50" s="57">
        <f>VALUE(E12-561.8/100*(E6-E9))</f>
        <v>9013.9707999999919</v>
      </c>
      <c r="F50" s="56"/>
      <c r="G50" s="57">
        <f>VALUE(G12-561.8/100*(G6-G9))</f>
        <v>-605.33949999999993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C17" sqref="C17"/>
    </sheetView>
  </sheetViews>
  <sheetFormatPr defaultRowHeight="14.4" x14ac:dyDescent="0.3"/>
  <cols>
    <col min="2" max="2" width="22" customWidth="1" collapsed="1"/>
    <col min="3" max="3" width="14.44140625" style="41" customWidth="1" collapsed="1"/>
    <col min="4" max="4" width="5.5546875" customWidth="1" collapsed="1"/>
    <col min="5" max="5" width="14.5546875" style="41" customWidth="1" collapsed="1"/>
    <col min="6" max="6" width="6.33203125" customWidth="1" collapsed="1"/>
    <col min="7" max="7" width="14.109375" style="42" customWidth="1" collapsed="1"/>
  </cols>
  <sheetData>
    <row r="2" spans="2:16" ht="23.4" x14ac:dyDescent="0.45">
      <c r="B2" s="61" t="s">
        <v>43</v>
      </c>
      <c r="C2" s="60"/>
      <c r="D2" s="60"/>
      <c r="E2" s="60"/>
      <c r="F2" s="60"/>
      <c r="G2" s="60"/>
      <c r="I2" s="63" t="s">
        <v>44</v>
      </c>
      <c r="J2" s="36"/>
      <c r="K2" s="36"/>
      <c r="L2" s="36"/>
      <c r="M2" s="36"/>
      <c r="N2" s="36"/>
      <c r="O2" s="36"/>
      <c r="P2" s="36"/>
    </row>
    <row r="4" spans="2:16" x14ac:dyDescent="0.3">
      <c r="C4" s="37" t="s">
        <v>45</v>
      </c>
      <c r="D4" s="38"/>
      <c r="E4" s="39" t="s">
        <v>46</v>
      </c>
      <c r="F4" s="38"/>
      <c r="G4" s="40" t="s">
        <v>47</v>
      </c>
    </row>
    <row r="5" spans="2:16" ht="15" thickBot="1" x14ac:dyDescent="0.35"/>
    <row r="6" spans="2:16" ht="15" thickBot="1" x14ac:dyDescent="0.35">
      <c r="B6" s="43" t="s">
        <v>48</v>
      </c>
      <c r="C6" s="44">
        <v>10941.2</v>
      </c>
      <c r="D6" s="45"/>
      <c r="E6" s="46"/>
      <c r="F6" s="45"/>
      <c r="G6" s="47"/>
    </row>
    <row r="7" spans="2:16" x14ac:dyDescent="0.3">
      <c r="C7" s="48"/>
      <c r="D7" s="49"/>
      <c r="E7" s="45"/>
      <c r="F7" s="50"/>
    </row>
    <row r="8" spans="2:16" ht="15" thickBot="1" x14ac:dyDescent="0.35">
      <c r="C8" s="48"/>
      <c r="D8" s="49"/>
      <c r="E8" s="48"/>
      <c r="F8" s="50"/>
    </row>
    <row r="9" spans="2:16" ht="15" thickBot="1" x14ac:dyDescent="0.35">
      <c r="B9" s="43" t="s">
        <v>49</v>
      </c>
      <c r="C9" s="44">
        <v>10588.25</v>
      </c>
      <c r="D9" s="45"/>
      <c r="E9" s="46"/>
      <c r="F9" s="45"/>
      <c r="G9" s="47"/>
    </row>
    <row r="10" spans="2:16" x14ac:dyDescent="0.3">
      <c r="C10" s="48"/>
      <c r="D10" s="49"/>
      <c r="E10" s="48"/>
      <c r="F10" s="50"/>
    </row>
    <row r="11" spans="2:16" ht="15" thickBot="1" x14ac:dyDescent="0.35">
      <c r="C11" s="48"/>
      <c r="D11" s="49"/>
      <c r="E11" s="48"/>
      <c r="F11" s="50"/>
    </row>
    <row r="12" spans="2:16" ht="15" thickBot="1" x14ac:dyDescent="0.35">
      <c r="B12" s="43" t="s">
        <v>50</v>
      </c>
      <c r="C12" s="44"/>
      <c r="D12" s="45"/>
      <c r="E12" s="46"/>
      <c r="F12" s="45"/>
      <c r="G12" s="47"/>
    </row>
    <row r="15" spans="2:16" x14ac:dyDescent="0.3">
      <c r="B15" s="51" t="s">
        <v>51</v>
      </c>
      <c r="C15" s="52"/>
    </row>
    <row r="16" spans="2:16" x14ac:dyDescent="0.3">
      <c r="B16" s="69">
        <v>0.23599999999999999</v>
      </c>
      <c r="C16" s="70">
        <f>VALUE(23.6/100*(C6-C9)+C9)</f>
        <v>10671.546200000001</v>
      </c>
      <c r="D16" s="71"/>
      <c r="E16" s="70">
        <f>VALUE(23.6/100*(E6-E9)+E9)</f>
        <v>0</v>
      </c>
      <c r="F16" s="72"/>
      <c r="G16" s="73">
        <f>VALUE(23.6/100*(G6-G9)+G9)</f>
        <v>0</v>
      </c>
    </row>
    <row r="17" spans="2:7" x14ac:dyDescent="0.3">
      <c r="B17" s="64">
        <v>0.38200000000000001</v>
      </c>
      <c r="C17" s="65">
        <f>38.2/100*(C6-C9)+C9</f>
        <v>10723.0769</v>
      </c>
      <c r="D17" s="66"/>
      <c r="E17" s="65">
        <f>VALUE(38.2/100*(E6-E9)+E9)</f>
        <v>0</v>
      </c>
      <c r="F17" s="67"/>
      <c r="G17" s="68">
        <f>VALUE(38.2/100*(G6-G9)+G9)</f>
        <v>0</v>
      </c>
    </row>
    <row r="18" spans="2:7" x14ac:dyDescent="0.3">
      <c r="B18" s="69">
        <v>0.5</v>
      </c>
      <c r="C18" s="70">
        <f>VALUE(50/100*(C6-C9)+C9)</f>
        <v>10764.725</v>
      </c>
      <c r="D18" s="71"/>
      <c r="E18" s="70">
        <f>VALUE(50/100*(E6-E9)+E9)</f>
        <v>0</v>
      </c>
      <c r="F18" s="72"/>
      <c r="G18" s="73">
        <f>VALUE(50/100*(G6-G9)+G9)</f>
        <v>0</v>
      </c>
    </row>
    <row r="19" spans="2:7" x14ac:dyDescent="0.3">
      <c r="B19" s="69">
        <v>0.61799999999999999</v>
      </c>
      <c r="C19" s="70">
        <f>VALUE(61.8/100*(C6-C9)+C9)</f>
        <v>10806.373100000001</v>
      </c>
      <c r="D19" s="71"/>
      <c r="E19" s="70">
        <f>VALUE(61.8/100*(E6-E9)+E9)</f>
        <v>0</v>
      </c>
      <c r="F19" s="72"/>
      <c r="G19" s="73">
        <f>VALUE(61.8/100*(G6-G9)+G9)</f>
        <v>0</v>
      </c>
    </row>
    <row r="20" spans="2:7" x14ac:dyDescent="0.3">
      <c r="B20" s="53">
        <v>0.70699999999999996</v>
      </c>
      <c r="C20" s="54">
        <f>VALUE(70.7/100*(C6-C9)+C9)</f>
        <v>10837.78565</v>
      </c>
      <c r="D20" s="55"/>
      <c r="E20" s="54">
        <f>VALUE(70.7/100*(E6-E9)+E9)</f>
        <v>0</v>
      </c>
      <c r="F20" s="56"/>
      <c r="G20" s="57">
        <f>VALUE(70.7/100*(G6-G9)+G9)</f>
        <v>0</v>
      </c>
    </row>
    <row r="21" spans="2:7" x14ac:dyDescent="0.3">
      <c r="B21" s="53">
        <v>0.78600000000000003</v>
      </c>
      <c r="C21" s="54">
        <f>VALUE(78.6/100*(C6-C9)+C9)</f>
        <v>10865.6687</v>
      </c>
      <c r="D21" s="55"/>
      <c r="E21" s="54">
        <f>VALUE(78.6/100*(E6-E9)+E9)</f>
        <v>0</v>
      </c>
      <c r="F21" s="56"/>
      <c r="G21" s="57">
        <f>VALUE(78.6/100*(G6-G9)+G9)</f>
        <v>0</v>
      </c>
    </row>
    <row r="22" spans="2:7" x14ac:dyDescent="0.3">
      <c r="B22" s="53">
        <v>1</v>
      </c>
      <c r="C22" s="54">
        <f>VALUE(100/100*(C6-C9)+C9)</f>
        <v>10941.2</v>
      </c>
      <c r="D22" s="55"/>
      <c r="E22" s="54">
        <f>VALUE(100/100*(E6-E9)+E9)</f>
        <v>0</v>
      </c>
      <c r="F22" s="56"/>
      <c r="G22" s="57">
        <f>VALUE(100/100*(G6-G9)+G9)</f>
        <v>0</v>
      </c>
    </row>
    <row r="23" spans="2:7" x14ac:dyDescent="0.3">
      <c r="C23" s="57"/>
      <c r="D23" s="55"/>
      <c r="E23" s="57"/>
      <c r="F23" s="56"/>
      <c r="G23" s="57"/>
    </row>
    <row r="24" spans="2:7" x14ac:dyDescent="0.3">
      <c r="B24" s="58" t="s">
        <v>52</v>
      </c>
      <c r="C24" s="57"/>
      <c r="D24" s="55"/>
      <c r="E24" s="57"/>
      <c r="F24" s="56"/>
      <c r="G24" s="57"/>
    </row>
    <row r="25" spans="2:7" x14ac:dyDescent="0.3">
      <c r="B25" s="59">
        <v>0.38200000000000001</v>
      </c>
      <c r="C25" s="62">
        <f>VALUE(C12-38.2/100*(C6-C9))</f>
        <v>-134.82690000000028</v>
      </c>
      <c r="D25" s="84"/>
      <c r="E25" s="62">
        <f>VALUE(E12-38.2/100*(E6-E9))</f>
        <v>0</v>
      </c>
      <c r="F25" s="85"/>
      <c r="G25" s="62">
        <f>VALUE(G12-38.2/100*(G6-G9))</f>
        <v>0</v>
      </c>
    </row>
    <row r="26" spans="2:7" x14ac:dyDescent="0.3">
      <c r="B26" s="59">
        <v>0.5</v>
      </c>
      <c r="C26" s="62">
        <f>VALUE(C12-50/100*(C6-C9))</f>
        <v>-176.47500000000036</v>
      </c>
      <c r="D26" s="84"/>
      <c r="E26" s="62">
        <f>VALUE(E12-50/100*(E6-E9))</f>
        <v>0</v>
      </c>
      <c r="F26" s="85"/>
      <c r="G26" s="62">
        <f>VALUE(G12-50/100*(G6-G9))</f>
        <v>0</v>
      </c>
    </row>
    <row r="27" spans="2:7" x14ac:dyDescent="0.3">
      <c r="B27" s="59">
        <v>0.61799999999999999</v>
      </c>
      <c r="C27" s="62">
        <f>VALUE(C12-61.8/100*(C6-C9))</f>
        <v>-218.12310000000045</v>
      </c>
      <c r="D27" s="84"/>
      <c r="E27" s="62">
        <f>VALUE(E12-61.8/100*(E6-E9))</f>
        <v>0</v>
      </c>
      <c r="F27" s="85"/>
      <c r="G27" s="62">
        <f>VALUE(G12-61.8/100*(G6-G9))</f>
        <v>0</v>
      </c>
    </row>
    <row r="28" spans="2:7" x14ac:dyDescent="0.3">
      <c r="B28" s="53">
        <v>0.70699999999999996</v>
      </c>
      <c r="C28" s="57">
        <f>VALUE(C12-70.07/100*(C6-C9))</f>
        <v>-247.31206500000047</v>
      </c>
      <c r="D28" s="55"/>
      <c r="E28" s="57">
        <f>VALUE(E12-70.07/100*(E6-E9))</f>
        <v>0</v>
      </c>
      <c r="F28" s="56"/>
      <c r="G28" s="57">
        <f>VALUE(G12-70.07/100*(G6-G9))</f>
        <v>0</v>
      </c>
    </row>
    <row r="29" spans="2:7" x14ac:dyDescent="0.3">
      <c r="B29" s="59">
        <v>1</v>
      </c>
      <c r="C29" s="62">
        <f>VALUE(C12-100/100*(C6-C9))</f>
        <v>-352.95000000000073</v>
      </c>
      <c r="D29" s="84"/>
      <c r="E29" s="62">
        <f>VALUE(E12-100/100*(E6-E9))</f>
        <v>0</v>
      </c>
      <c r="F29" s="85"/>
      <c r="G29" s="62">
        <f>VALUE(G12-100/100*(G6-G9))</f>
        <v>0</v>
      </c>
    </row>
    <row r="30" spans="2:7" x14ac:dyDescent="0.3">
      <c r="B30" s="53">
        <v>1.236</v>
      </c>
      <c r="C30" s="57">
        <f>VALUE(C12-123.6/100*(C6-C9))</f>
        <v>-436.2462000000009</v>
      </c>
      <c r="D30" s="55"/>
      <c r="E30" s="57">
        <f>VALUE(E12-123.6/100*(E6-E9))</f>
        <v>0</v>
      </c>
      <c r="F30" s="56"/>
      <c r="G30" s="57">
        <f>VALUE(G12-123.6/100*(G6-G9))</f>
        <v>0</v>
      </c>
    </row>
    <row r="31" spans="2:7" x14ac:dyDescent="0.3">
      <c r="B31" s="53">
        <v>1.3819999999999999</v>
      </c>
      <c r="C31" s="57">
        <f>VALUE(C12-138.2/100*(C6-C9))</f>
        <v>-487.77690000000098</v>
      </c>
      <c r="D31" s="55"/>
      <c r="E31" s="57">
        <f>VALUE(E12-138.2/100*(E6-E9))</f>
        <v>0</v>
      </c>
      <c r="F31" s="56"/>
      <c r="G31" s="57">
        <f>VALUE(G12-138.2/100*(G6-G9))</f>
        <v>0</v>
      </c>
    </row>
    <row r="32" spans="2:7" x14ac:dyDescent="0.3">
      <c r="B32" s="53">
        <v>1.5</v>
      </c>
      <c r="C32" s="57">
        <f>VALUE(C12-150/100*(C6-C9))</f>
        <v>-529.42500000000109</v>
      </c>
      <c r="D32" s="55"/>
      <c r="E32" s="57">
        <f>VALUE(E12-150/100*(E6-E9))</f>
        <v>0</v>
      </c>
      <c r="F32" s="56"/>
      <c r="G32" s="57">
        <f>VALUE(G12-150/100*(G6-G9))</f>
        <v>0</v>
      </c>
    </row>
    <row r="33" spans="2:7" x14ac:dyDescent="0.3">
      <c r="B33" s="59">
        <v>1.6180000000000001</v>
      </c>
      <c r="C33" s="62">
        <f>VALUE(C12-161.8/100*(C6-C9))</f>
        <v>-571.0731000000012</v>
      </c>
      <c r="D33" s="84"/>
      <c r="E33" s="62">
        <f>VALUE(E12-161.8/100*(E6-E9))</f>
        <v>0</v>
      </c>
      <c r="F33" s="85"/>
      <c r="G33" s="62">
        <f>VALUE(G12-161.8/100*(G6-G9))</f>
        <v>0</v>
      </c>
    </row>
    <row r="34" spans="2:7" x14ac:dyDescent="0.3">
      <c r="B34" s="53">
        <v>1.7070000000000001</v>
      </c>
      <c r="C34" s="57">
        <f>VALUE(C12-170.07/100*(C6-C9))</f>
        <v>-600.26206500000114</v>
      </c>
      <c r="D34" s="55"/>
      <c r="E34" s="57">
        <f>VALUE(E12-170.07/100*(E6-E9))</f>
        <v>0</v>
      </c>
      <c r="F34" s="56"/>
      <c r="G34" s="57">
        <f>VALUE(G12-170.07/100*(G6-G9))</f>
        <v>0</v>
      </c>
    </row>
    <row r="35" spans="2:7" x14ac:dyDescent="0.3">
      <c r="B35" s="59">
        <v>2</v>
      </c>
      <c r="C35" s="62">
        <f>VALUE(C12-200/100*(C6-C9))</f>
        <v>-705.90000000000146</v>
      </c>
      <c r="D35" s="84"/>
      <c r="E35" s="62">
        <f>VALUE(E12-200/100*(E6-E9))</f>
        <v>0</v>
      </c>
      <c r="F35" s="85"/>
      <c r="G35" s="62">
        <f>VALUE(G12-200/100*(G6-G9))</f>
        <v>0</v>
      </c>
    </row>
    <row r="36" spans="2:7" x14ac:dyDescent="0.3">
      <c r="B36" s="53">
        <v>2.2360000000000002</v>
      </c>
      <c r="C36" s="57">
        <f>VALUE(C12-223.6/100*(C6-C9))</f>
        <v>-789.19620000000157</v>
      </c>
      <c r="D36" s="55"/>
      <c r="E36" s="57">
        <f>VALUE(E12-223.6/100*(E6-E9))</f>
        <v>0</v>
      </c>
      <c r="F36" s="56"/>
      <c r="G36" s="57">
        <f>VALUE(G12-223.6/100*(G6-G9))</f>
        <v>0</v>
      </c>
    </row>
    <row r="37" spans="2:7" x14ac:dyDescent="0.3">
      <c r="B37" s="59">
        <v>2.3820000000000001</v>
      </c>
      <c r="C37" s="62">
        <f>VALUE(C12-238.2/100*(C6-C9))</f>
        <v>-840.72690000000159</v>
      </c>
      <c r="D37" s="84"/>
      <c r="E37" s="62">
        <f>VALUE(E12-238.2/100*(E6-E9))</f>
        <v>0</v>
      </c>
      <c r="F37" s="85"/>
      <c r="G37" s="62">
        <f>VALUE(G12-238.2/100*(G6-G9))</f>
        <v>0</v>
      </c>
    </row>
    <row r="38" spans="2:7" x14ac:dyDescent="0.3">
      <c r="B38" s="59">
        <v>2.6179999999999999</v>
      </c>
      <c r="C38" s="62">
        <f>VALUE(C12-261.8/100*(C6-C9))</f>
        <v>-924.02310000000205</v>
      </c>
      <c r="D38" s="84"/>
      <c r="E38" s="62">
        <f>VALUE(E12-261.8/100*(E6-E9))</f>
        <v>0</v>
      </c>
      <c r="F38" s="85"/>
      <c r="G38" s="62">
        <f>VALUE(G12-261.8/100*(G6-G9))</f>
        <v>0</v>
      </c>
    </row>
    <row r="39" spans="2:7" x14ac:dyDescent="0.3">
      <c r="B39" s="59">
        <v>3</v>
      </c>
      <c r="C39" s="62">
        <f>VALUE(C12-300/100*(C6-C9))</f>
        <v>-1058.8500000000022</v>
      </c>
      <c r="D39" s="84"/>
      <c r="E39" s="62">
        <f>VALUE(E12-300/100*(E6-E9))</f>
        <v>0</v>
      </c>
      <c r="F39" s="85"/>
      <c r="G39" s="62">
        <f>VALUE(G12-300/100*(G6-G9))</f>
        <v>0</v>
      </c>
    </row>
    <row r="40" spans="2:7" x14ac:dyDescent="0.3">
      <c r="B40" s="53">
        <v>3.2360000000000002</v>
      </c>
      <c r="C40" s="57">
        <f>VALUE(C12-323.6/100*(C6-C9))</f>
        <v>-1142.1462000000024</v>
      </c>
      <c r="D40" s="55"/>
      <c r="E40" s="57">
        <f>VALUE(E12-323.6/100*(E6-E9))</f>
        <v>0</v>
      </c>
      <c r="F40" s="56"/>
      <c r="G40" s="57">
        <f>VALUE(G12-323.6/100*(G6-G9))</f>
        <v>0</v>
      </c>
    </row>
    <row r="41" spans="2:7" x14ac:dyDescent="0.3">
      <c r="B41" s="59">
        <v>3.3820000000000001</v>
      </c>
      <c r="C41" s="62">
        <f>VALUE(C12-338.2/100*(C6-C9))</f>
        <v>-1193.6769000000024</v>
      </c>
      <c r="D41" s="84"/>
      <c r="E41" s="62">
        <f>VALUE(E12-338.2/100*(E6-E9))</f>
        <v>0</v>
      </c>
      <c r="F41" s="85"/>
      <c r="G41" s="62">
        <f>VALUE(G12-338.2/100*(G6-G9))</f>
        <v>0</v>
      </c>
    </row>
    <row r="42" spans="2:7" x14ac:dyDescent="0.3">
      <c r="B42" s="59">
        <v>3.6179999999999999</v>
      </c>
      <c r="C42" s="62">
        <f>VALUE(C12-361.8/100*(C6-C9))</f>
        <v>-1276.9731000000027</v>
      </c>
      <c r="D42" s="84"/>
      <c r="E42" s="62">
        <f>VALUE(E12-361.8/100*(E6-E9))</f>
        <v>0</v>
      </c>
      <c r="F42" s="85"/>
      <c r="G42" s="62">
        <f>VALUE(G12-361.8/100*(G6-G9))</f>
        <v>0</v>
      </c>
    </row>
    <row r="43" spans="2:7" x14ac:dyDescent="0.3">
      <c r="B43" s="59">
        <v>4</v>
      </c>
      <c r="C43" s="62">
        <f>VALUE(C12-400/100*(C6-C9))</f>
        <v>-1411.8000000000029</v>
      </c>
      <c r="D43" s="84"/>
      <c r="E43" s="62">
        <f>VALUE(E12-400/100*(E6-E9))</f>
        <v>0</v>
      </c>
      <c r="F43" s="85"/>
      <c r="G43" s="62">
        <f>VALUE(G12-400/100*(G6-G9))</f>
        <v>0</v>
      </c>
    </row>
    <row r="44" spans="2:7" x14ac:dyDescent="0.3">
      <c r="B44" s="53">
        <v>4.2359999999999998</v>
      </c>
      <c r="C44" s="57">
        <f>VALUE(C12-423.6/100*(C6-C9))</f>
        <v>-1495.0962000000034</v>
      </c>
      <c r="D44" s="55"/>
      <c r="E44" s="57">
        <f>VALUE(E12-423.6/100*(E6-E9))</f>
        <v>0</v>
      </c>
      <c r="F44" s="56"/>
      <c r="G44" s="57">
        <f>VALUE(G12-423.6/100*(G6-G9))</f>
        <v>0</v>
      </c>
    </row>
    <row r="45" spans="2:7" x14ac:dyDescent="0.3">
      <c r="B45" s="53">
        <v>4.3819999999999997</v>
      </c>
      <c r="C45" s="57">
        <f>VALUE(C12-438.2/100*(C6-C9))</f>
        <v>-1546.6269000000032</v>
      </c>
      <c r="D45" s="55"/>
      <c r="E45" s="57">
        <f>VALUE(E12-438.2/100*(E6-E9))</f>
        <v>0</v>
      </c>
      <c r="F45" s="56"/>
      <c r="G45" s="57">
        <f>VALUE(G12-438.2/100*(G6-G9))</f>
        <v>0</v>
      </c>
    </row>
    <row r="46" spans="2:7" x14ac:dyDescent="0.3">
      <c r="B46" s="53">
        <v>4.6180000000000003</v>
      </c>
      <c r="C46" s="57">
        <f>VALUE(C12-461.8/100*(C6-C9))</f>
        <v>-1629.9231000000034</v>
      </c>
      <c r="D46" s="55"/>
      <c r="E46" s="57">
        <f>VALUE(E12-461.8/100*(E6-E9))</f>
        <v>0</v>
      </c>
      <c r="F46" s="56"/>
      <c r="G46" s="57">
        <f>VALUE(G12-461.8/100*(G6-G9))</f>
        <v>0</v>
      </c>
    </row>
    <row r="47" spans="2:7" x14ac:dyDescent="0.3">
      <c r="B47" s="53">
        <v>5</v>
      </c>
      <c r="C47" s="57">
        <f>VALUE(C12-500/100*(C6-C9))</f>
        <v>-1764.7500000000036</v>
      </c>
      <c r="D47" s="55"/>
      <c r="E47" s="57">
        <f>VALUE(E12-500/100*(E6-E9))</f>
        <v>0</v>
      </c>
      <c r="F47" s="56"/>
      <c r="G47" s="57">
        <f>VALUE(G12-500/100*(G6-G9))</f>
        <v>0</v>
      </c>
    </row>
    <row r="48" spans="2:7" x14ac:dyDescent="0.3">
      <c r="B48" s="53">
        <v>5.2359999999999998</v>
      </c>
      <c r="C48" s="57">
        <f>VALUE(C12-523.6/100*(C6-C9))</f>
        <v>-1848.0462000000041</v>
      </c>
      <c r="D48" s="55"/>
      <c r="E48" s="57">
        <f>VALUE(E12-523.6/100*(E6-E9))</f>
        <v>0</v>
      </c>
      <c r="F48" s="56"/>
      <c r="G48" s="57">
        <f>VALUE(G12-523.6/100*(G6-G9))</f>
        <v>0</v>
      </c>
    </row>
    <row r="49" spans="2:7" x14ac:dyDescent="0.3">
      <c r="B49" s="53">
        <v>5.3819999999999997</v>
      </c>
      <c r="C49" s="57">
        <f>VALUE(C12-538.2/100*(C6-C9))</f>
        <v>-1899.5769000000041</v>
      </c>
      <c r="D49" s="55"/>
      <c r="E49" s="57">
        <f>VALUE(E12-538.2/100*(E6-E9))</f>
        <v>0</v>
      </c>
      <c r="F49" s="56"/>
      <c r="G49" s="57">
        <f>VALUE(G12-538.2/100*(G6-G9))</f>
        <v>0</v>
      </c>
    </row>
    <row r="50" spans="2:7" x14ac:dyDescent="0.3">
      <c r="B50" s="53">
        <v>5.6180000000000003</v>
      </c>
      <c r="C50" s="57">
        <f>VALUE(C12-561.8/100*(C6-C9))</f>
        <v>-1982.8731000000039</v>
      </c>
      <c r="D50" s="55"/>
      <c r="E50" s="57">
        <f>VALUE(E12-561.8/100*(E6-E9))</f>
        <v>0</v>
      </c>
      <c r="F50" s="56"/>
      <c r="G50" s="57">
        <f>VALUE(G12-561.8/100*(G6-G9))</f>
        <v>0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Nifty</vt:lpstr>
      <vt:lpstr>BankNif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2018-09-30T18:09:37Z</dcterms:created>
  <dcterms:modified xsi:type="dcterms:W3CDTF">2018-12-09T19:20:34Z</dcterms:modified>
</cp:coreProperties>
</file>