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stocks\"/>
    </mc:Choice>
  </mc:AlternateContent>
  <bookViews>
    <workbookView xWindow="0" yWindow="0" windowWidth="23040" windowHeight="9190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U52" i="2" l="1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H30" i="2"/>
  <c r="H28" i="2"/>
  <c r="H31" i="2" s="1"/>
  <c r="H27" i="2"/>
  <c r="H25" i="2"/>
  <c r="H26" i="2" s="1"/>
  <c r="H20" i="2"/>
  <c r="H18" i="2"/>
  <c r="H23" i="2" s="1"/>
  <c r="H11" i="2"/>
  <c r="H29" i="2" l="1"/>
  <c r="H32" i="2" s="1"/>
  <c r="H10" i="2" s="1"/>
  <c r="H22" i="2"/>
  <c r="H21" i="2"/>
  <c r="H19" i="2"/>
  <c r="H14" i="2"/>
  <c r="H16" i="2" s="1"/>
  <c r="H15" i="2"/>
  <c r="H7" i="2"/>
  <c r="H8" i="2"/>
  <c r="H6" i="2" s="1"/>
  <c r="H12" i="2" l="1"/>
  <c r="BY31" i="14"/>
  <c r="BY29" i="14" s="1"/>
  <c r="BY32" i="14" s="1"/>
  <c r="CA30" i="14"/>
  <c r="BZ30" i="14"/>
  <c r="BY30" i="14"/>
  <c r="BX30" i="14"/>
  <c r="BW30" i="14"/>
  <c r="CA28" i="14"/>
  <c r="CA31" i="14" s="1"/>
  <c r="CA29" i="14" s="1"/>
  <c r="CA32" i="14" s="1"/>
  <c r="CA10" i="14" s="1"/>
  <c r="BZ28" i="14"/>
  <c r="BZ31" i="14" s="1"/>
  <c r="BY28" i="14"/>
  <c r="BX28" i="14"/>
  <c r="BX31" i="14" s="1"/>
  <c r="BX29" i="14" s="1"/>
  <c r="BX32" i="14" s="1"/>
  <c r="BW28" i="14"/>
  <c r="BW31" i="14" s="1"/>
  <c r="BW29" i="14" s="1"/>
  <c r="BW32" i="14" s="1"/>
  <c r="BW10" i="14" s="1"/>
  <c r="CA27" i="14"/>
  <c r="BZ27" i="14"/>
  <c r="BY27" i="14"/>
  <c r="BX27" i="14"/>
  <c r="BW27" i="14"/>
  <c r="CA25" i="14"/>
  <c r="CA26" i="14" s="1"/>
  <c r="BZ25" i="14"/>
  <c r="BZ26" i="14" s="1"/>
  <c r="BY25" i="14"/>
  <c r="BY26" i="14" s="1"/>
  <c r="BX25" i="14"/>
  <c r="BX26" i="14" s="1"/>
  <c r="BW25" i="14"/>
  <c r="BW26" i="14" s="1"/>
  <c r="CA23" i="14"/>
  <c r="BW23" i="14"/>
  <c r="CA20" i="14"/>
  <c r="BZ20" i="14"/>
  <c r="BY20" i="14"/>
  <c r="BX20" i="14"/>
  <c r="BW20" i="14"/>
  <c r="CA18" i="14"/>
  <c r="BZ18" i="14"/>
  <c r="BZ23" i="14" s="1"/>
  <c r="BY18" i="14"/>
  <c r="BY23" i="14" s="1"/>
  <c r="BX18" i="14"/>
  <c r="BX23" i="14" s="1"/>
  <c r="BW18" i="14"/>
  <c r="CA15" i="14"/>
  <c r="BW15" i="14"/>
  <c r="CA14" i="14"/>
  <c r="CA16" i="14" s="1"/>
  <c r="BX14" i="14"/>
  <c r="BX16" i="14" s="1"/>
  <c r="BW14" i="14"/>
  <c r="BW16" i="14" s="1"/>
  <c r="CA11" i="14"/>
  <c r="CA12" i="14" s="1"/>
  <c r="BZ11" i="14"/>
  <c r="BZ14" i="14" s="1"/>
  <c r="BZ16" i="14" s="1"/>
  <c r="BY11" i="14"/>
  <c r="BY15" i="14" s="1"/>
  <c r="BX11" i="14"/>
  <c r="BW11" i="14"/>
  <c r="BW12" i="14" s="1"/>
  <c r="CA8" i="14"/>
  <c r="CA6" i="14" s="1"/>
  <c r="BX8" i="14"/>
  <c r="BX6" i="14" s="1"/>
  <c r="BW8" i="14"/>
  <c r="BW6" i="14" s="1"/>
  <c r="BX7" i="14"/>
  <c r="BW22" i="14" l="1"/>
  <c r="BW21" i="14"/>
  <c r="BW19" i="14"/>
  <c r="BX21" i="14"/>
  <c r="BX22" i="14"/>
  <c r="BX19" i="14"/>
  <c r="BY19" i="14"/>
  <c r="BY21" i="14"/>
  <c r="BY22" i="14"/>
  <c r="BZ29" i="14"/>
  <c r="BZ32" i="14" s="1"/>
  <c r="BZ10" i="14" s="1"/>
  <c r="CA22" i="14"/>
  <c r="CA21" i="14"/>
  <c r="CA19" i="14"/>
  <c r="BZ19" i="14"/>
  <c r="BZ22" i="14"/>
  <c r="BZ21" i="14"/>
  <c r="BX10" i="14"/>
  <c r="BX12" i="14"/>
  <c r="BZ15" i="14"/>
  <c r="BY7" i="14"/>
  <c r="BY12" i="14"/>
  <c r="BZ7" i="14"/>
  <c r="BY8" i="14"/>
  <c r="BY6" i="14" s="1"/>
  <c r="BZ12" i="14"/>
  <c r="BY14" i="14"/>
  <c r="BY16" i="14" s="1"/>
  <c r="BX15" i="14"/>
  <c r="BW7" i="14"/>
  <c r="CA7" i="14"/>
  <c r="BZ8" i="14"/>
  <c r="BZ6" i="14" s="1"/>
  <c r="BY10" i="14"/>
  <c r="G30" i="2"/>
  <c r="G28" i="2"/>
  <c r="G31" i="2" s="1"/>
  <c r="G27" i="2"/>
  <c r="G25" i="2"/>
  <c r="G26" i="2" s="1"/>
  <c r="G20" i="2"/>
  <c r="G18" i="2"/>
  <c r="G23" i="2" s="1"/>
  <c r="G11" i="2"/>
  <c r="G14" i="2" s="1"/>
  <c r="G16" i="2" l="1"/>
  <c r="G29" i="2"/>
  <c r="G32" i="2" s="1"/>
  <c r="G10" i="2" s="1"/>
  <c r="G19" i="2"/>
  <c r="G22" i="2"/>
  <c r="G21" i="2"/>
  <c r="G15" i="2"/>
  <c r="G7" i="2"/>
  <c r="G8" i="2"/>
  <c r="G6" i="2" s="1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G12" i="2" l="1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I30" i="2"/>
  <c r="I28" i="2"/>
  <c r="I31" i="2" s="1"/>
  <c r="I27" i="2"/>
  <c r="I25" i="2"/>
  <c r="I26" i="2" s="1"/>
  <c r="I20" i="2"/>
  <c r="I18" i="2"/>
  <c r="I23" i="2" s="1"/>
  <c r="I11" i="2"/>
  <c r="I8" i="2" s="1"/>
  <c r="I29" i="2" l="1"/>
  <c r="I32" i="2" s="1"/>
  <c r="I12" i="2" s="1"/>
  <c r="I14" i="2"/>
  <c r="I16" i="2" s="1"/>
  <c r="I22" i="2"/>
  <c r="I19" i="2"/>
  <c r="I21" i="2"/>
  <c r="I7" i="2"/>
  <c r="I15" i="2"/>
  <c r="I6" i="2"/>
  <c r="I10" i="2" l="1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BU22" i="14" l="1"/>
  <c r="BU21" i="14"/>
  <c r="BU19" i="14"/>
  <c r="BT22" i="14"/>
  <c r="BT21" i="14"/>
  <c r="BT19" i="14"/>
  <c r="BR31" i="14" l="1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BM19" i="14" l="1"/>
  <c r="BM21" i="14"/>
  <c r="BM22" i="14"/>
  <c r="BJ22" i="14"/>
  <c r="BJ21" i="14"/>
  <c r="BJ19" i="14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<sst xmlns="http://schemas.openxmlformats.org/spreadsheetml/2006/main" count="72" uniqueCount="69">
  <si>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</si>
  <si>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</si>
  <si>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</si>
  <si>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</si>
  <si>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</si>
  <si>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</si>
  <si>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</si>
  <si>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</si>
  <si>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</si>
  <si>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</si>
  <si>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</si>
  <si>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</si>
  <si>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</si>
  <si>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</si>
  <si>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</si>
  <si>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</si>
  <si>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</si>
  <si>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</si>
  <si>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</si>
  <si>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</si>
  <si>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</si>
  <si>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</si>
  <si>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</si>
  <si>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</si>
  <si>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</si>
  <si>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</si>
  <si>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</si>
  <si>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</si>
  <si>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</si>
  <si>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</si>
  <si>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</si>
  <si>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</si>
  <si>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</si>
  <si>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</si>
  <si>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</si>
  <si>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</si>
  <si>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</si>
  <si>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</si>
  <si>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</si>
  <si>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</si>
  <si>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</si>
  <si>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</si>
  <si>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</si>
  <si>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</si>
  <si>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</si>
  <si>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</si>
  <si>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</si>
  <si>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</si>
  <si>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</si>
  <si>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</si>
  <si>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</si>
  <si>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</si>
  <si>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</si>
  <si>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</si>
  <si>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</si>
  <si>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</si>
  <si>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</si>
  <si>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</si>
  <si>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</si>
  <si>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</si>
  <si>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</si>
  <si>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</si>
  <si>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</si>
  <si>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</si>
  <si>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</si>
  <si>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Apr 2020</t>
  </si>
  <si>
    <t xml:space="preserve">Unfilled Gap 9600 to 9710 </t>
  </si>
  <si>
    <t>10300~330</t>
  </si>
  <si>
    <t>10530~550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</si>
</sst>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73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2" borderId="4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164" fontId="3" fillId="25" borderId="4" xfId="1" applyNumberFormat="1" applyFont="1" applyFill="1" applyBorder="1" applyAlignment="1">
      <alignment horizontal="center"/>
    </xf>
    <xf numFmtId="164" fontId="3" fillId="25" borderId="4" xfId="1" applyNumberFormat="1" applyFont="1" applyFill="1" applyBorder="1" applyAlignment="1"/>
    <xf numFmtId="164" fontId="3" fillId="24" borderId="4" xfId="1" applyNumberFormat="1" applyFont="1" applyFill="1" applyBorder="1" applyAlignment="1">
      <alignment horizontal="center"/>
    </xf>
    <xf numFmtId="164" fontId="3" fillId="24" borderId="4" xfId="1" applyNumberFormat="1" applyFont="1" applyFill="1" applyBorder="1" applyAlignment="1"/>
    <xf numFmtId="164" fontId="3" fillId="26" borderId="4" xfId="1" applyNumberFormat="1" applyFont="1" applyFill="1" applyBorder="1" applyAlignment="1">
      <alignment horizontal="center"/>
    </xf>
    <xf numFmtId="164" fontId="3" fillId="26" borderId="4" xfId="1" applyNumberFormat="1" applyFont="1" applyFill="1" applyBorder="1" applyAlignment="1"/>
    <xf numFmtId="164" fontId="3" fillId="27" borderId="4" xfId="1" applyNumberFormat="1" applyFont="1" applyFill="1" applyBorder="1" applyAlignment="1">
      <alignment horizontal="center"/>
    </xf>
    <xf numFmtId="164" fontId="3" fillId="27" borderId="4" xfId="1" applyNumberFormat="1" applyFont="1" applyFill="1" applyBorder="1" applyAlignment="1"/>
    <xf numFmtId="2" fontId="3" fillId="16" borderId="0" xfId="0" applyNumberFormat="1" applyFont="1" applyFill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4"/>
  <sheetViews>
    <sheetView showGridLines="0" tabSelected="1" zoomScale="110" zoomScaleNormal="110" workbookViewId="0">
      <selection activeCell="H11" sqref="H11"/>
    </sheetView>
  </sheetViews>
  <sheetFormatPr defaultColWidth="8.81640625" defaultRowHeight="14.75" customHeight="1"/>
  <cols>
    <col min="1" max="4" width="8.81640625" style="15" customWidth="1"/>
    <col min="5" max="9" width="10.81640625" style="15" customWidth="1"/>
    <col min="10" max="10" width="9.1796875" style="15" bestFit="1" customWidth="1"/>
    <col min="11" max="11" width="11" style="13" bestFit="1" customWidth="1"/>
    <col min="12" max="12" width="12.90625" style="68" bestFit="1" customWidth="1"/>
    <col min="13" max="13" width="13.81640625" style="15" bestFit="1" customWidth="1"/>
    <col min="14" max="21" width="10.453125" style="15" bestFit="1" customWidth="1"/>
    <col min="22" max="257" width="8.81640625" style="15" customWidth="1"/>
    <col min="258" max="16384" width="8.81640625" style="16"/>
  </cols>
  <sheetData>
    <row r="1" spans="1:22" ht="15" customHeight="1" thickBot="1">
      <c r="A1" s="71"/>
      <c r="B1" s="72"/>
      <c r="C1" s="72"/>
      <c r="D1" s="72"/>
      <c r="E1" s="1" t="s">
        <v>65</v>
      </c>
      <c r="F1" s="1" t="s">
        <v>0</v>
      </c>
      <c r="G1" s="2">
        <v>43990</v>
      </c>
      <c r="H1" s="2">
        <v>43991</v>
      </c>
      <c r="I1" s="2">
        <v>43991</v>
      </c>
      <c r="J1" s="2"/>
      <c r="L1" s="68" t="s">
        <v>68</v>
      </c>
      <c r="M1" s="12" t="s">
        <v>27</v>
      </c>
      <c r="N1" s="14">
        <v>10328.5</v>
      </c>
      <c r="O1" s="14">
        <v>9004.25</v>
      </c>
      <c r="P1" s="14">
        <v>8806.75</v>
      </c>
      <c r="Q1" s="14">
        <v>10159.049999999999</v>
      </c>
      <c r="R1" s="14">
        <v>2252.75</v>
      </c>
      <c r="S1" s="14">
        <v>12430.5</v>
      </c>
      <c r="T1" s="14">
        <v>8806.75</v>
      </c>
      <c r="U1" s="14">
        <v>8806.75</v>
      </c>
    </row>
    <row r="2" spans="1:22" ht="15" customHeight="1" thickBot="1">
      <c r="A2" s="17"/>
      <c r="B2" s="18"/>
      <c r="C2" s="18"/>
      <c r="D2" s="3" t="s">
        <v>1</v>
      </c>
      <c r="E2" s="56">
        <v>9598.85</v>
      </c>
      <c r="F2" s="56">
        <v>10177.799999999999</v>
      </c>
      <c r="G2" s="56">
        <v>10328.5</v>
      </c>
      <c r="H2" s="56">
        <v>10291.15</v>
      </c>
      <c r="I2" s="56">
        <v>21568.85</v>
      </c>
      <c r="J2" s="56"/>
      <c r="L2" s="68" t="s">
        <v>67</v>
      </c>
      <c r="M2" s="12" t="s">
        <v>28</v>
      </c>
      <c r="N2" s="14">
        <v>10120.25</v>
      </c>
      <c r="O2" s="14">
        <v>10328.5</v>
      </c>
      <c r="P2" s="14">
        <v>10328.5</v>
      </c>
      <c r="Q2" s="14">
        <v>10067.799999999999</v>
      </c>
      <c r="R2" s="14">
        <v>12430.5</v>
      </c>
      <c r="S2" s="14">
        <v>7511.1</v>
      </c>
      <c r="T2" s="14">
        <v>9178.5499999999993</v>
      </c>
      <c r="U2" s="14">
        <v>9511.25</v>
      </c>
    </row>
    <row r="3" spans="1:22" ht="15" customHeight="1" thickBot="1">
      <c r="A3" s="17"/>
      <c r="B3" s="4"/>
      <c r="C3" s="5"/>
      <c r="D3" s="3" t="s">
        <v>2</v>
      </c>
      <c r="E3" s="55">
        <v>8806.75</v>
      </c>
      <c r="F3" s="55">
        <v>10040.75</v>
      </c>
      <c r="G3" s="55">
        <v>10120.25</v>
      </c>
      <c r="H3" s="55">
        <v>10021.450000000001</v>
      </c>
      <c r="I3" s="55">
        <v>20629.7</v>
      </c>
      <c r="J3" s="55"/>
      <c r="M3" s="12" t="s">
        <v>29</v>
      </c>
      <c r="N3" s="14">
        <v>10291.15</v>
      </c>
      <c r="O3" s="14"/>
      <c r="P3" s="14"/>
      <c r="Q3" s="14">
        <v>10176.200000000001</v>
      </c>
      <c r="R3" s="14"/>
      <c r="S3" s="14"/>
      <c r="T3" s="14">
        <v>8968.5499999999993</v>
      </c>
      <c r="U3" s="14">
        <v>9376.9</v>
      </c>
      <c r="V3" s="51"/>
    </row>
    <row r="4" spans="1:22" ht="15" customHeight="1">
      <c r="A4" s="17"/>
      <c r="B4" s="4"/>
      <c r="C4" s="5"/>
      <c r="D4" s="3" t="s">
        <v>3</v>
      </c>
      <c r="E4" s="21">
        <v>9580.35</v>
      </c>
      <c r="F4" s="21">
        <v>10142.15</v>
      </c>
      <c r="G4" s="21">
        <v>10167.450000000001</v>
      </c>
      <c r="H4" s="21">
        <v>10046.65</v>
      </c>
      <c r="I4" s="21">
        <v>20724.900000000001</v>
      </c>
      <c r="J4" s="21"/>
      <c r="L4" s="68">
        <v>10120.25</v>
      </c>
      <c r="N4" s="15" t="s">
        <v>66</v>
      </c>
    </row>
    <row r="5" spans="1:22" ht="15" customHeight="1">
      <c r="A5" s="69" t="s">
        <v>4</v>
      </c>
      <c r="B5" s="70"/>
      <c r="C5" s="70"/>
      <c r="D5" s="70"/>
      <c r="E5" s="18"/>
      <c r="F5" s="18"/>
      <c r="G5" s="18"/>
      <c r="H5" s="18"/>
      <c r="I5" s="18"/>
      <c r="J5" s="18"/>
      <c r="L5" s="68">
        <v>9944</v>
      </c>
      <c r="M5" s="22" t="s">
        <v>30</v>
      </c>
      <c r="N5" s="23"/>
      <c r="O5" s="23"/>
      <c r="P5" s="23"/>
      <c r="Q5" s="23"/>
      <c r="R5" s="23"/>
      <c r="S5" s="23"/>
      <c r="T5" s="23"/>
      <c r="U5" s="23"/>
    </row>
    <row r="6" spans="1:22" ht="15" customHeight="1">
      <c r="A6" s="24"/>
      <c r="B6" s="25"/>
      <c r="C6" s="25"/>
      <c r="D6" s="6" t="s">
        <v>5</v>
      </c>
      <c r="E6" s="26">
        <f t="shared" ref="E6:F6" si="0">E8+E25</f>
        <v>10642.65</v>
      </c>
      <c r="F6" s="26">
        <f t="shared" si="0"/>
        <v>10336.766666666663</v>
      </c>
      <c r="G6" s="26">
        <f t="shared" ref="G6:H6" si="1">G8+G25</f>
        <v>10498.8</v>
      </c>
      <c r="H6" s="26">
        <f t="shared" si="1"/>
        <v>10487.749999999998</v>
      </c>
      <c r="I6" s="26">
        <f t="shared" ref="I6" si="2">I8+I25</f>
        <v>22258.416666666664</v>
      </c>
      <c r="J6" s="26"/>
      <c r="L6" s="68">
        <v>9800</v>
      </c>
      <c r="M6" s="43">
        <v>0.23599999999999999</v>
      </c>
      <c r="N6" s="44">
        <f t="shared" ref="N6:P6" si="3">VALUE(23.6/100*(N1-N2)+N2)</f>
        <v>10169.397000000001</v>
      </c>
      <c r="O6" s="44">
        <f t="shared" si="3"/>
        <v>10015.977000000001</v>
      </c>
      <c r="P6" s="44">
        <f t="shared" si="3"/>
        <v>9969.3670000000002</v>
      </c>
      <c r="Q6" s="44">
        <f t="shared" ref="Q6" si="4">VALUE(23.6/100*(Q1-Q2)+Q2)</f>
        <v>10089.334999999999</v>
      </c>
      <c r="R6" s="44">
        <f t="shared" ref="R6:U6" si="5">VALUE(23.6/100*(R1-R2)+R2)</f>
        <v>10028.550999999999</v>
      </c>
      <c r="S6" s="44">
        <f t="shared" si="5"/>
        <v>8672.0784000000003</v>
      </c>
      <c r="T6" s="44">
        <f t="shared" si="5"/>
        <v>9090.8051999999989</v>
      </c>
      <c r="U6" s="44">
        <f t="shared" si="5"/>
        <v>9344.9879999999994</v>
      </c>
    </row>
    <row r="7" spans="1:22" ht="15" customHeight="1">
      <c r="A7" s="24"/>
      <c r="B7" s="25"/>
      <c r="C7" s="25"/>
      <c r="D7" s="6" t="s">
        <v>6</v>
      </c>
      <c r="E7" s="27">
        <f t="shared" ref="E7:F7" si="6">E11+E25</f>
        <v>10120.75</v>
      </c>
      <c r="F7" s="27">
        <f t="shared" si="6"/>
        <v>10257.283333333331</v>
      </c>
      <c r="G7" s="27">
        <f t="shared" ref="G7:H7" si="7">G11+G25</f>
        <v>10413.65</v>
      </c>
      <c r="H7" s="27">
        <f t="shared" si="7"/>
        <v>10389.449999999999</v>
      </c>
      <c r="I7" s="27">
        <f t="shared" ref="I7" si="8">I11+I25</f>
        <v>21913.633333333331</v>
      </c>
      <c r="J7" s="27"/>
      <c r="L7" s="68">
        <v>9730</v>
      </c>
      <c r="M7" s="47">
        <v>0.38200000000000001</v>
      </c>
      <c r="N7" s="48">
        <f t="shared" ref="N7:P7" si="9">38.2/100*(N1-N2)+N2</f>
        <v>10199.8015</v>
      </c>
      <c r="O7" s="48">
        <f t="shared" si="9"/>
        <v>9822.6365000000005</v>
      </c>
      <c r="P7" s="48">
        <f t="shared" si="9"/>
        <v>9747.1915000000008</v>
      </c>
      <c r="Q7" s="48">
        <f t="shared" ref="Q7" si="10">38.2/100*(Q1-Q2)+Q2</f>
        <v>10102.657499999999</v>
      </c>
      <c r="R7" s="48">
        <f t="shared" ref="R7:U7" si="11">38.2/100*(R1-R2)+R2</f>
        <v>8542.5995000000003</v>
      </c>
      <c r="S7" s="48">
        <f t="shared" si="11"/>
        <v>9390.3107999999993</v>
      </c>
      <c r="T7" s="48">
        <f t="shared" si="11"/>
        <v>9036.5223999999998</v>
      </c>
      <c r="U7" s="48">
        <f t="shared" si="11"/>
        <v>9242.1309999999994</v>
      </c>
    </row>
    <row r="8" spans="1:22" ht="15" customHeight="1">
      <c r="A8" s="24"/>
      <c r="B8" s="25"/>
      <c r="C8" s="25"/>
      <c r="D8" s="6" t="s">
        <v>7</v>
      </c>
      <c r="E8" s="28">
        <f t="shared" ref="E8:F8" si="12">(2*E11)-E3</f>
        <v>9850.5499999999993</v>
      </c>
      <c r="F8" s="28">
        <f t="shared" si="12"/>
        <v>10199.716666666664</v>
      </c>
      <c r="G8" s="28">
        <f t="shared" ref="G8:H8" si="13">(2*G11)-G3</f>
        <v>10290.549999999999</v>
      </c>
      <c r="H8" s="28">
        <f t="shared" si="13"/>
        <v>10218.049999999999</v>
      </c>
      <c r="I8" s="28">
        <f t="shared" ref="I8" si="14">(2*I11)-I3</f>
        <v>21319.266666666666</v>
      </c>
      <c r="J8" s="28"/>
      <c r="M8" s="41">
        <v>0.5</v>
      </c>
      <c r="N8" s="42">
        <f t="shared" ref="N8:P8" si="15">VALUE(50/100*(N1-N2)+N2)</f>
        <v>10224.375</v>
      </c>
      <c r="O8" s="42">
        <f t="shared" si="15"/>
        <v>9666.375</v>
      </c>
      <c r="P8" s="42">
        <f t="shared" si="15"/>
        <v>9567.625</v>
      </c>
      <c r="Q8" s="42">
        <f t="shared" ref="Q8" si="16">VALUE(50/100*(Q1-Q2)+Q2)</f>
        <v>10113.424999999999</v>
      </c>
      <c r="R8" s="42">
        <f t="shared" ref="R8:U8" si="17">VALUE(50/100*(R1-R2)+R2)</f>
        <v>7341.625</v>
      </c>
      <c r="S8" s="42">
        <f t="shared" si="17"/>
        <v>9970.7999999999993</v>
      </c>
      <c r="T8" s="42">
        <f t="shared" si="17"/>
        <v>8992.65</v>
      </c>
      <c r="U8" s="42">
        <f t="shared" si="17"/>
        <v>9159</v>
      </c>
    </row>
    <row r="9" spans="1:22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M9" s="49">
        <v>0.61799999999999999</v>
      </c>
      <c r="N9" s="50">
        <f t="shared" ref="N9:P9" si="18">VALUE(61.8/100*(N1-N2)+N2)</f>
        <v>10248.9485</v>
      </c>
      <c r="O9" s="50">
        <f t="shared" si="18"/>
        <v>9510.1134999999995</v>
      </c>
      <c r="P9" s="50">
        <f t="shared" si="18"/>
        <v>9388.0584999999992</v>
      </c>
      <c r="Q9" s="50">
        <f t="shared" ref="Q9" si="19">VALUE(61.8/100*(Q1-Q2)+Q2)</f>
        <v>10124.192499999999</v>
      </c>
      <c r="R9" s="50">
        <f t="shared" ref="R9:U9" si="20">VALUE(61.8/100*(R1-R2)+R2)</f>
        <v>6140.6504999999997</v>
      </c>
      <c r="S9" s="50">
        <f t="shared" si="20"/>
        <v>10551.289199999999</v>
      </c>
      <c r="T9" s="50">
        <f t="shared" si="20"/>
        <v>8948.7775999999994</v>
      </c>
      <c r="U9" s="50">
        <f t="shared" si="20"/>
        <v>9075.8690000000006</v>
      </c>
    </row>
    <row r="10" spans="1:22" ht="15" customHeight="1">
      <c r="A10" s="24"/>
      <c r="B10" s="25"/>
      <c r="C10" s="25"/>
      <c r="D10" s="6" t="s">
        <v>8</v>
      </c>
      <c r="E10" s="53">
        <f t="shared" ref="E10:F10" si="21">E11+E32/2</f>
        <v>9454.5</v>
      </c>
      <c r="F10" s="53">
        <f t="shared" si="21"/>
        <v>10131.191666666664</v>
      </c>
      <c r="G10" s="53">
        <f t="shared" ref="G10:H10" si="22">G11+G32/2</f>
        <v>10224.375</v>
      </c>
      <c r="H10" s="53">
        <f t="shared" si="22"/>
        <v>10156.299999999999</v>
      </c>
      <c r="I10" s="53">
        <f t="shared" ref="I10" si="23">I11+I32/2</f>
        <v>21099.275000000001</v>
      </c>
      <c r="J10" s="53"/>
      <c r="M10" s="39">
        <v>0.70699999999999996</v>
      </c>
      <c r="N10" s="40">
        <f t="shared" ref="N10:P10" si="24">VALUE(70.7/100*(N1-N2)+N2)</f>
        <v>10267.482749999999</v>
      </c>
      <c r="O10" s="40">
        <f t="shared" si="24"/>
        <v>9392.2552500000002</v>
      </c>
      <c r="P10" s="40">
        <f t="shared" si="24"/>
        <v>9252.6227500000005</v>
      </c>
      <c r="Q10" s="40">
        <f t="shared" ref="Q10" si="25">VALUE(70.7/100*(Q1-Q2)+Q2)</f>
        <v>10132.313749999999</v>
      </c>
      <c r="R10" s="40">
        <f t="shared" ref="R10:U10" si="26">VALUE(70.7/100*(R1-R2)+R2)</f>
        <v>5234.8307499999992</v>
      </c>
      <c r="S10" s="40">
        <f t="shared" si="26"/>
        <v>10989.1158</v>
      </c>
      <c r="T10" s="40">
        <f t="shared" si="26"/>
        <v>8915.6873999999989</v>
      </c>
      <c r="U10" s="40">
        <f t="shared" si="26"/>
        <v>9013.1684999999998</v>
      </c>
    </row>
    <row r="11" spans="1:22" ht="15" customHeight="1">
      <c r="A11" s="24"/>
      <c r="B11" s="25"/>
      <c r="C11" s="25"/>
      <c r="D11" s="6" t="s">
        <v>9</v>
      </c>
      <c r="E11" s="21">
        <f t="shared" ref="E11:F11" si="27">(E2+E3+E4)/3</f>
        <v>9328.65</v>
      </c>
      <c r="F11" s="21">
        <f t="shared" si="27"/>
        <v>10120.233333333332</v>
      </c>
      <c r="G11" s="21">
        <f t="shared" ref="G11:H11" si="28">(G2+G3+G4)/3</f>
        <v>10205.4</v>
      </c>
      <c r="H11" s="21">
        <f t="shared" si="28"/>
        <v>10119.75</v>
      </c>
      <c r="I11" s="21">
        <f t="shared" ref="I11" si="29">(I2+I3+I4)/3</f>
        <v>20974.483333333334</v>
      </c>
      <c r="J11" s="21"/>
      <c r="M11" s="45">
        <v>0.78600000000000003</v>
      </c>
      <c r="N11" s="46">
        <f t="shared" ref="N11:P11" si="30">VALUE(78.6/100*(N1-N2)+N2)</f>
        <v>10283.934499999999</v>
      </c>
      <c r="O11" s="46">
        <f t="shared" si="30"/>
        <v>9287.6394999999993</v>
      </c>
      <c r="P11" s="46">
        <f t="shared" si="30"/>
        <v>9132.4045000000006</v>
      </c>
      <c r="Q11" s="46">
        <f t="shared" ref="Q11" si="31">VALUE(78.6/100*(Q1-Q2)+Q2)</f>
        <v>10139.522499999999</v>
      </c>
      <c r="R11" s="46">
        <f t="shared" ref="R11:U11" si="32">VALUE(78.6/100*(R1-R2)+R2)</f>
        <v>4430.7885000000006</v>
      </c>
      <c r="S11" s="46">
        <f t="shared" si="32"/>
        <v>11377.7484</v>
      </c>
      <c r="T11" s="46">
        <f t="shared" si="32"/>
        <v>8886.3151999999991</v>
      </c>
      <c r="U11" s="46">
        <f t="shared" si="32"/>
        <v>8957.5130000000008</v>
      </c>
    </row>
    <row r="12" spans="1:22" ht="15" customHeight="1">
      <c r="A12" s="24"/>
      <c r="B12" s="25"/>
      <c r="C12" s="25"/>
      <c r="D12" s="6" t="s">
        <v>10</v>
      </c>
      <c r="E12" s="54">
        <f t="shared" ref="E12:F12" si="33">E11-E32/2</f>
        <v>9202.7999999999993</v>
      </c>
      <c r="F12" s="54">
        <f t="shared" si="33"/>
        <v>10109.275</v>
      </c>
      <c r="G12" s="54">
        <f t="shared" ref="G12:H12" si="34">G11-G32/2</f>
        <v>10186.424999999999</v>
      </c>
      <c r="H12" s="54">
        <f t="shared" si="34"/>
        <v>10083.200000000001</v>
      </c>
      <c r="I12" s="54">
        <f t="shared" ref="I12" si="35">I11-I32/2</f>
        <v>20849.691666666666</v>
      </c>
      <c r="J12" s="54"/>
      <c r="M12" s="39">
        <v>1</v>
      </c>
      <c r="N12" s="40">
        <f t="shared" ref="N12:P12" si="36">VALUE(100/100*(N1-N2)+N2)</f>
        <v>10328.5</v>
      </c>
      <c r="O12" s="40">
        <f t="shared" si="36"/>
        <v>9004.25</v>
      </c>
      <c r="P12" s="40">
        <f t="shared" si="36"/>
        <v>8806.75</v>
      </c>
      <c r="Q12" s="40">
        <f t="shared" ref="Q12" si="37">VALUE(100/100*(Q1-Q2)+Q2)</f>
        <v>10159.049999999999</v>
      </c>
      <c r="R12" s="40">
        <f t="shared" ref="R12:U12" si="38">VALUE(100/100*(R1-R2)+R2)</f>
        <v>2252.75</v>
      </c>
      <c r="S12" s="40">
        <f t="shared" si="38"/>
        <v>12430.5</v>
      </c>
      <c r="T12" s="40">
        <f t="shared" si="38"/>
        <v>8806.75</v>
      </c>
      <c r="U12" s="40">
        <f t="shared" si="38"/>
        <v>8806.75</v>
      </c>
    </row>
    <row r="13" spans="1:22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M13" s="39">
        <v>1.236</v>
      </c>
      <c r="N13" s="40">
        <f t="shared" ref="N13:P13" si="39">VALUE(123.6/100*(N1-N2)+N2)</f>
        <v>10377.647000000001</v>
      </c>
      <c r="O13" s="40">
        <f t="shared" si="39"/>
        <v>8691.7270000000008</v>
      </c>
      <c r="P13" s="40">
        <f t="shared" si="39"/>
        <v>8447.6170000000002</v>
      </c>
      <c r="Q13" s="40">
        <f t="shared" ref="Q13" si="40">VALUE(123.6/100*(Q1-Q2)+Q2)</f>
        <v>10180.584999999999</v>
      </c>
      <c r="R13" s="40">
        <f t="shared" ref="R13:U13" si="41">VALUE(123.6/100*(R1-R2)+R2)</f>
        <v>-149.19900000000052</v>
      </c>
      <c r="S13" s="40">
        <f t="shared" si="41"/>
        <v>13591.4784</v>
      </c>
      <c r="T13" s="40">
        <f t="shared" si="41"/>
        <v>8719.0051999999996</v>
      </c>
      <c r="U13" s="40">
        <f t="shared" si="41"/>
        <v>8640.4879999999994</v>
      </c>
    </row>
    <row r="14" spans="1:22" ht="15" customHeight="1">
      <c r="A14" s="24"/>
      <c r="B14" s="25"/>
      <c r="C14" s="25"/>
      <c r="D14" s="6" t="s">
        <v>11</v>
      </c>
      <c r="E14" s="32">
        <f t="shared" ref="E14:F14" si="42">2*E11-E2</f>
        <v>9058.4499999999989</v>
      </c>
      <c r="F14" s="32">
        <f t="shared" si="42"/>
        <v>10062.666666666664</v>
      </c>
      <c r="G14" s="32">
        <f t="shared" ref="G14:H14" si="43">2*G11-G2</f>
        <v>10082.299999999999</v>
      </c>
      <c r="H14" s="32">
        <f t="shared" si="43"/>
        <v>9948.35</v>
      </c>
      <c r="I14" s="32">
        <f t="shared" ref="I14" si="44">2*I11-I2</f>
        <v>20380.116666666669</v>
      </c>
      <c r="J14" s="32"/>
      <c r="M14" s="33"/>
      <c r="N14" s="30"/>
      <c r="O14" s="30"/>
      <c r="P14" s="30"/>
      <c r="Q14" s="30"/>
      <c r="R14" s="30"/>
      <c r="S14" s="30"/>
      <c r="T14" s="30"/>
      <c r="U14" s="30"/>
    </row>
    <row r="15" spans="1:22" ht="15" customHeight="1">
      <c r="A15" s="24"/>
      <c r="B15" s="25"/>
      <c r="C15" s="25"/>
      <c r="D15" s="6" t="s">
        <v>12</v>
      </c>
      <c r="E15" s="34">
        <f t="shared" ref="E15:F15" si="45">E11-E25</f>
        <v>8536.5499999999993</v>
      </c>
      <c r="F15" s="34">
        <f t="shared" si="45"/>
        <v>9983.1833333333325</v>
      </c>
      <c r="G15" s="34">
        <f t="shared" ref="G15:H15" si="46">G11-G25</f>
        <v>9997.15</v>
      </c>
      <c r="H15" s="34">
        <f t="shared" si="46"/>
        <v>9850.0500000000011</v>
      </c>
      <c r="I15" s="34">
        <f t="shared" ref="I15" si="47">I11-I25</f>
        <v>20035.333333333336</v>
      </c>
      <c r="J15" s="34"/>
      <c r="M15" s="38" t="s">
        <v>31</v>
      </c>
      <c r="N15" s="30"/>
      <c r="O15" s="30"/>
      <c r="P15" s="30"/>
      <c r="Q15" s="30"/>
      <c r="R15" s="30"/>
      <c r="S15" s="30"/>
      <c r="T15" s="30"/>
      <c r="U15" s="30"/>
    </row>
    <row r="16" spans="1:22" ht="15" customHeight="1">
      <c r="A16" s="24"/>
      <c r="B16" s="25"/>
      <c r="C16" s="25"/>
      <c r="D16" s="6" t="s">
        <v>13</v>
      </c>
      <c r="E16" s="35">
        <f t="shared" ref="E16:F16" si="48">E14-E25</f>
        <v>8266.3499999999985</v>
      </c>
      <c r="F16" s="35">
        <f t="shared" si="48"/>
        <v>9925.616666666665</v>
      </c>
      <c r="G16" s="35">
        <f t="shared" ref="G16:H16" si="49">G14-G25</f>
        <v>9874.0499999999993</v>
      </c>
      <c r="H16" s="35">
        <f t="shared" si="49"/>
        <v>9678.6500000000015</v>
      </c>
      <c r="I16" s="35">
        <f t="shared" ref="I16" si="50">I14-I25</f>
        <v>19440.966666666671</v>
      </c>
      <c r="J16" s="35"/>
      <c r="M16" s="39">
        <v>0.23599999999999999</v>
      </c>
      <c r="N16" s="40">
        <f t="shared" ref="N16:P16" si="51">VALUE(N3-23.6/100*(N1-N2))</f>
        <v>10242.002999999999</v>
      </c>
      <c r="O16" s="40">
        <f t="shared" si="51"/>
        <v>312.52300000000002</v>
      </c>
      <c r="P16" s="40">
        <f t="shared" si="51"/>
        <v>359.13300000000004</v>
      </c>
      <c r="Q16" s="40">
        <f t="shared" ref="Q16" si="52">VALUE(Q3-23.6/100*(Q1-Q2))</f>
        <v>10154.665000000001</v>
      </c>
      <c r="R16" s="40">
        <f t="shared" ref="R16:U16" si="53">VALUE(R3-23.6/100*(R1-R2))</f>
        <v>2401.9490000000001</v>
      </c>
      <c r="S16" s="40">
        <f t="shared" si="53"/>
        <v>-1160.9784</v>
      </c>
      <c r="T16" s="40">
        <f t="shared" si="53"/>
        <v>9056.2947999999997</v>
      </c>
      <c r="U16" s="40">
        <f t="shared" si="53"/>
        <v>9543.1620000000003</v>
      </c>
    </row>
    <row r="17" spans="1:22" ht="15" customHeight="1">
      <c r="A17" s="69" t="s">
        <v>14</v>
      </c>
      <c r="B17" s="70"/>
      <c r="C17" s="70"/>
      <c r="D17" s="70"/>
      <c r="E17" s="5"/>
      <c r="F17" s="5"/>
      <c r="G17" s="5"/>
      <c r="H17" s="5"/>
      <c r="I17" s="5"/>
      <c r="J17" s="5"/>
      <c r="M17" s="66">
        <v>0.38200000000000001</v>
      </c>
      <c r="N17" s="67">
        <f t="shared" ref="N17:P17" si="54">VALUE(N3-38.2/100*(N1-N2))</f>
        <v>10211.5985</v>
      </c>
      <c r="O17" s="67">
        <f t="shared" si="54"/>
        <v>505.86349999999999</v>
      </c>
      <c r="P17" s="67">
        <f t="shared" si="54"/>
        <v>581.30849999999998</v>
      </c>
      <c r="Q17" s="67">
        <f t="shared" ref="Q17" si="55">VALUE(Q3-38.2/100*(Q1-Q2))</f>
        <v>10141.342500000001</v>
      </c>
      <c r="R17" s="67">
        <f t="shared" ref="R17:U17" si="56">VALUE(R3-38.2/100*(R1-R2))</f>
        <v>3887.9005000000002</v>
      </c>
      <c r="S17" s="67">
        <f t="shared" si="56"/>
        <v>-1879.2107999999998</v>
      </c>
      <c r="T17" s="67">
        <f t="shared" si="56"/>
        <v>9110.5775999999987</v>
      </c>
      <c r="U17" s="67">
        <f t="shared" si="56"/>
        <v>9646.0190000000002</v>
      </c>
    </row>
    <row r="18" spans="1:22" ht="15" customHeight="1">
      <c r="A18" s="24"/>
      <c r="B18" s="25"/>
      <c r="C18" s="25"/>
      <c r="D18" s="6" t="s">
        <v>15</v>
      </c>
      <c r="E18" s="27">
        <f t="shared" ref="E18:F18" si="57">(E2/E3)*E4</f>
        <v>10442.029420330997</v>
      </c>
      <c r="F18" s="27">
        <f t="shared" si="57"/>
        <v>10280.58404700844</v>
      </c>
      <c r="G18" s="27">
        <f t="shared" ref="G18:H18" si="58">(G2/G3)*G4</f>
        <v>10376.671260591391</v>
      </c>
      <c r="H18" s="27">
        <f t="shared" si="58"/>
        <v>10317.028189283985</v>
      </c>
      <c r="I18" s="27">
        <f t="shared" ref="I18" si="59">(I2/I3)*I4</f>
        <v>21668.383901123139</v>
      </c>
      <c r="J18" s="27"/>
      <c r="M18" s="66">
        <v>0.5</v>
      </c>
      <c r="N18" s="67">
        <f t="shared" ref="N18:P18" si="60">VALUE(N3-50/100*(N1-N2))</f>
        <v>10187.025</v>
      </c>
      <c r="O18" s="67">
        <f t="shared" si="60"/>
        <v>662.125</v>
      </c>
      <c r="P18" s="67">
        <f t="shared" si="60"/>
        <v>760.875</v>
      </c>
      <c r="Q18" s="67">
        <f t="shared" ref="Q18" si="61">VALUE(Q3-50/100*(Q1-Q2))</f>
        <v>10130.575000000001</v>
      </c>
      <c r="R18" s="67">
        <f t="shared" ref="R18:U18" si="62">VALUE(R3-50/100*(R1-R2))</f>
        <v>5088.875</v>
      </c>
      <c r="S18" s="67">
        <f t="shared" si="62"/>
        <v>-2459.6999999999998</v>
      </c>
      <c r="T18" s="67">
        <f t="shared" si="62"/>
        <v>9154.4499999999989</v>
      </c>
      <c r="U18" s="67">
        <f t="shared" si="62"/>
        <v>9729.15</v>
      </c>
    </row>
    <row r="19" spans="1:22" ht="15" customHeight="1">
      <c r="A19" s="24"/>
      <c r="B19" s="25"/>
      <c r="C19" s="25"/>
      <c r="D19" s="6" t="s">
        <v>16</v>
      </c>
      <c r="E19" s="28">
        <f t="shared" ref="E19:F19" si="63">E4+E26/2</f>
        <v>10016.005000000001</v>
      </c>
      <c r="F19" s="28">
        <f t="shared" si="63"/>
        <v>10217.5275</v>
      </c>
      <c r="G19" s="28">
        <f t="shared" ref="G19:H19" si="64">G4+G26/2</f>
        <v>10281.987500000001</v>
      </c>
      <c r="H19" s="28">
        <f t="shared" si="64"/>
        <v>10194.984999999999</v>
      </c>
      <c r="I19" s="28">
        <f t="shared" ref="I19" si="65">I4+I26/2</f>
        <v>21241.432499999999</v>
      </c>
      <c r="J19" s="28"/>
      <c r="M19" s="66">
        <v>0.61799999999999999</v>
      </c>
      <c r="N19" s="67">
        <f t="shared" ref="N19:P19" si="66">VALUE(N3-61.8/100*(N1-N2))</f>
        <v>10162.451499999999</v>
      </c>
      <c r="O19" s="67">
        <f t="shared" si="66"/>
        <v>818.38649999999996</v>
      </c>
      <c r="P19" s="67">
        <f t="shared" si="66"/>
        <v>940.44150000000002</v>
      </c>
      <c r="Q19" s="67">
        <f t="shared" ref="Q19" si="67">VALUE(Q3-61.8/100*(Q1-Q2))</f>
        <v>10119.807500000001</v>
      </c>
      <c r="R19" s="67">
        <f t="shared" ref="R19:U19" si="68">VALUE(R3-61.8/100*(R1-R2))</f>
        <v>6289.8495000000003</v>
      </c>
      <c r="S19" s="67">
        <f t="shared" si="68"/>
        <v>-3040.1891999999998</v>
      </c>
      <c r="T19" s="67">
        <f t="shared" si="68"/>
        <v>9198.3223999999991</v>
      </c>
      <c r="U19" s="67">
        <f t="shared" si="68"/>
        <v>9812.280999999999</v>
      </c>
    </row>
    <row r="20" spans="1:22" ht="15" customHeight="1">
      <c r="A20" s="24"/>
      <c r="B20" s="25"/>
      <c r="C20" s="25"/>
      <c r="D20" s="6" t="s">
        <v>3</v>
      </c>
      <c r="E20" s="21">
        <f t="shared" ref="E20:F20" si="69">E4</f>
        <v>9580.35</v>
      </c>
      <c r="F20" s="21">
        <f t="shared" si="69"/>
        <v>10142.15</v>
      </c>
      <c r="G20" s="21">
        <f t="shared" ref="G20:H20" si="70">G4</f>
        <v>10167.450000000001</v>
      </c>
      <c r="H20" s="21">
        <f t="shared" si="70"/>
        <v>10046.65</v>
      </c>
      <c r="I20" s="21">
        <f t="shared" ref="I20" si="71">I4</f>
        <v>20724.900000000001</v>
      </c>
      <c r="J20" s="21"/>
      <c r="M20" s="39">
        <v>0.70699999999999996</v>
      </c>
      <c r="N20" s="40">
        <f t="shared" ref="N20:P20" si="72">VALUE(N3-70.07/100*(N1-N2))</f>
        <v>10145.229224999999</v>
      </c>
      <c r="O20" s="40">
        <f t="shared" si="72"/>
        <v>927.90197499999988</v>
      </c>
      <c r="P20" s="40">
        <f t="shared" si="72"/>
        <v>1066.2902249999997</v>
      </c>
      <c r="Q20" s="40">
        <f t="shared" ref="Q20" si="73">VALUE(Q3-70.07/100*(Q1-Q2))</f>
        <v>10112.261125000001</v>
      </c>
      <c r="R20" s="40">
        <f t="shared" ref="R20:U20" si="74">VALUE(R3-70.07/100*(R1-R2))</f>
        <v>7131.5494249999983</v>
      </c>
      <c r="S20" s="40">
        <f t="shared" si="74"/>
        <v>-3447.0235799999991</v>
      </c>
      <c r="T20" s="40">
        <f t="shared" si="74"/>
        <v>9229.0702599999986</v>
      </c>
      <c r="U20" s="40">
        <f t="shared" si="74"/>
        <v>9870.5431499999995</v>
      </c>
    </row>
    <row r="21" spans="1:22" ht="15" customHeight="1">
      <c r="A21" s="24"/>
      <c r="B21" s="25"/>
      <c r="C21" s="25"/>
      <c r="D21" s="6" t="s">
        <v>17</v>
      </c>
      <c r="E21" s="20">
        <f t="shared" ref="E21:F21" si="75">E4-E26/4</f>
        <v>9362.5225000000009</v>
      </c>
      <c r="F21" s="20">
        <f t="shared" si="75"/>
        <v>10104.46125</v>
      </c>
      <c r="G21" s="20">
        <f t="shared" ref="G21:H21" si="76">G4-G26/4</f>
        <v>10110.181250000001</v>
      </c>
      <c r="H21" s="20">
        <f t="shared" si="76"/>
        <v>9972.4825000000001</v>
      </c>
      <c r="I21" s="20">
        <f t="shared" ref="I21" si="77">I4-I26/4</f>
        <v>20466.633750000001</v>
      </c>
      <c r="J21" s="20"/>
      <c r="M21" s="39">
        <v>0.78600000000000003</v>
      </c>
      <c r="N21" s="40">
        <f t="shared" ref="N21:P21" si="78">VALUE(N3-78.6/100*(N1-N2))</f>
        <v>10127.4655</v>
      </c>
      <c r="O21" s="40">
        <f t="shared" si="78"/>
        <v>1040.8605</v>
      </c>
      <c r="P21" s="40">
        <f t="shared" si="78"/>
        <v>1196.0954999999999</v>
      </c>
      <c r="Q21" s="40">
        <f t="shared" ref="Q21" si="79">VALUE(Q3-78.6/100*(Q1-Q2))</f>
        <v>10104.477500000001</v>
      </c>
      <c r="R21" s="40">
        <f t="shared" ref="R21:U21" si="80">VALUE(R3-78.6/100*(R1-R2))</f>
        <v>7999.7114999999994</v>
      </c>
      <c r="S21" s="40">
        <f t="shared" si="80"/>
        <v>-3866.6483999999991</v>
      </c>
      <c r="T21" s="40">
        <f t="shared" si="80"/>
        <v>9260.7847999999994</v>
      </c>
      <c r="U21" s="40">
        <f t="shared" si="80"/>
        <v>9930.6369999999988</v>
      </c>
    </row>
    <row r="22" spans="1:22" ht="15" customHeight="1">
      <c r="A22" s="24"/>
      <c r="B22" s="25"/>
      <c r="C22" s="25"/>
      <c r="D22" s="6" t="s">
        <v>18</v>
      </c>
      <c r="E22" s="32">
        <f t="shared" ref="E22:F22" si="81">E4-E26/2</f>
        <v>9144.6949999999997</v>
      </c>
      <c r="F22" s="32">
        <f t="shared" si="81"/>
        <v>10066.772499999999</v>
      </c>
      <c r="G22" s="32">
        <f t="shared" ref="G22:H22" si="82">G4-G26/2</f>
        <v>10052.9125</v>
      </c>
      <c r="H22" s="32">
        <f t="shared" si="82"/>
        <v>9898.3150000000005</v>
      </c>
      <c r="I22" s="32">
        <f t="shared" ref="I22" si="83">I4-I26/2</f>
        <v>20208.367500000004</v>
      </c>
      <c r="J22" s="32"/>
      <c r="M22" s="39">
        <v>1</v>
      </c>
      <c r="N22" s="40">
        <f t="shared" ref="N22:P22" si="84">VALUE(N3-100/100*(N1-N2))</f>
        <v>10082.9</v>
      </c>
      <c r="O22" s="40">
        <f t="shared" si="84"/>
        <v>1324.25</v>
      </c>
      <c r="P22" s="40">
        <f t="shared" si="84"/>
        <v>1521.75</v>
      </c>
      <c r="Q22" s="40">
        <f t="shared" ref="Q22" si="85">VALUE(Q3-100/100*(Q1-Q2))</f>
        <v>10084.950000000001</v>
      </c>
      <c r="R22" s="40">
        <f t="shared" ref="R22:U22" si="86">VALUE(R3-100/100*(R1-R2))</f>
        <v>10177.75</v>
      </c>
      <c r="S22" s="40">
        <f t="shared" si="86"/>
        <v>-4919.3999999999996</v>
      </c>
      <c r="T22" s="40">
        <f t="shared" si="86"/>
        <v>9340.3499999999985</v>
      </c>
      <c r="U22" s="40">
        <f t="shared" si="86"/>
        <v>10081.4</v>
      </c>
      <c r="V22" s="52"/>
    </row>
    <row r="23" spans="1:22" ht="15" customHeight="1">
      <c r="A23" s="24"/>
      <c r="B23" s="25"/>
      <c r="C23" s="25"/>
      <c r="D23" s="6" t="s">
        <v>19</v>
      </c>
      <c r="E23" s="34">
        <f t="shared" ref="E23:F23" si="87">E4-(E18-E4)</f>
        <v>8718.6705796690039</v>
      </c>
      <c r="F23" s="34">
        <f t="shared" si="87"/>
        <v>10003.715952991559</v>
      </c>
      <c r="G23" s="34">
        <f t="shared" ref="G23:H23" si="88">G4-(G18-G4)</f>
        <v>9958.2287394086106</v>
      </c>
      <c r="H23" s="34">
        <f t="shared" si="88"/>
        <v>9776.2718107160144</v>
      </c>
      <c r="I23" s="34">
        <f t="shared" ref="I23" si="89">I4-(I18-I4)</f>
        <v>19781.416098876864</v>
      </c>
      <c r="J23" s="34"/>
      <c r="M23" s="62">
        <v>1.236</v>
      </c>
      <c r="N23" s="63">
        <f t="shared" ref="N23:P23" si="90">VALUE(N3-123.6/100*(N1-N2))</f>
        <v>10033.752999999999</v>
      </c>
      <c r="O23" s="63">
        <f t="shared" si="90"/>
        <v>1636.7729999999999</v>
      </c>
      <c r="P23" s="63">
        <f t="shared" si="90"/>
        <v>1880.883</v>
      </c>
      <c r="Q23" s="63">
        <f t="shared" ref="Q23" si="91">VALUE(Q3-123.6/100*(Q1-Q2))</f>
        <v>10063.415000000001</v>
      </c>
      <c r="R23" s="63">
        <f t="shared" ref="R23:U23" si="92">VALUE(R3-123.6/100*(R1-R2))</f>
        <v>12579.699000000001</v>
      </c>
      <c r="S23" s="63">
        <f t="shared" si="92"/>
        <v>-6080.3783999999996</v>
      </c>
      <c r="T23" s="63">
        <f t="shared" si="92"/>
        <v>9428.0947999999989</v>
      </c>
      <c r="U23" s="63">
        <f t="shared" si="92"/>
        <v>10247.662</v>
      </c>
      <c r="V23" s="52"/>
    </row>
    <row r="24" spans="1:22" ht="15" customHeight="1">
      <c r="A24" s="69" t="s">
        <v>20</v>
      </c>
      <c r="B24" s="70"/>
      <c r="C24" s="70"/>
      <c r="D24" s="70"/>
      <c r="E24" s="5"/>
      <c r="F24" s="5"/>
      <c r="G24" s="5"/>
      <c r="H24" s="5"/>
      <c r="I24" s="5"/>
      <c r="J24" s="5"/>
      <c r="M24" s="39">
        <v>1.272</v>
      </c>
      <c r="N24" s="40">
        <f t="shared" ref="N24:P24" si="93">VALUE(N3-127.2/100*(N1-N2))</f>
        <v>10026.255999999999</v>
      </c>
      <c r="O24" s="40">
        <f t="shared" si="93"/>
        <v>1684.4459999999999</v>
      </c>
      <c r="P24" s="40">
        <f t="shared" si="93"/>
        <v>1935.6659999999999</v>
      </c>
      <c r="Q24" s="40">
        <f t="shared" ref="Q24" si="94">VALUE(Q3-127.2/100*(Q1-Q2))</f>
        <v>10060.130000000001</v>
      </c>
      <c r="R24" s="40">
        <f t="shared" ref="R24:U24" si="95">VALUE(R3-127.2/100*(R1-R2))</f>
        <v>12946.098</v>
      </c>
      <c r="S24" s="40">
        <f t="shared" si="95"/>
        <v>-6257.4767999999995</v>
      </c>
      <c r="T24" s="40">
        <f t="shared" si="95"/>
        <v>9441.4795999999988</v>
      </c>
      <c r="U24" s="40">
        <f t="shared" si="95"/>
        <v>10273.023999999999</v>
      </c>
    </row>
    <row r="25" spans="1:22" ht="15" customHeight="1">
      <c r="A25" s="24"/>
      <c r="B25" s="25"/>
      <c r="C25" s="25"/>
      <c r="D25" s="6" t="s">
        <v>21</v>
      </c>
      <c r="E25" s="36">
        <f t="shared" ref="E25:F25" si="96">ABS(E2-E3)</f>
        <v>792.10000000000036</v>
      </c>
      <c r="F25" s="36">
        <f t="shared" si="96"/>
        <v>137.04999999999927</v>
      </c>
      <c r="G25" s="36">
        <f t="shared" ref="G25:H25" si="97">ABS(G2-G3)</f>
        <v>208.25</v>
      </c>
      <c r="H25" s="36">
        <f t="shared" si="97"/>
        <v>269.69999999999891</v>
      </c>
      <c r="I25" s="36">
        <f t="shared" ref="I25" si="98">ABS(I2-I3)</f>
        <v>939.14999999999782</v>
      </c>
      <c r="J25" s="36"/>
      <c r="M25" s="64">
        <v>1.3819999999999999</v>
      </c>
      <c r="N25" s="65">
        <f t="shared" ref="N25:P25" si="99">VALUE(N3-138.2/100*(N1-N2))</f>
        <v>10003.3485</v>
      </c>
      <c r="O25" s="65">
        <f t="shared" si="99"/>
        <v>1830.1134999999999</v>
      </c>
      <c r="P25" s="65">
        <f t="shared" si="99"/>
        <v>2103.0584999999996</v>
      </c>
      <c r="Q25" s="65">
        <f t="shared" ref="Q25" si="100">VALUE(Q3-138.2/100*(Q1-Q2))</f>
        <v>10050.092500000001</v>
      </c>
      <c r="R25" s="65">
        <f t="shared" ref="R25:U25" si="101">VALUE(R3-138.2/100*(R1-R2))</f>
        <v>14065.6505</v>
      </c>
      <c r="S25" s="65">
        <f t="shared" si="101"/>
        <v>-6798.6107999999986</v>
      </c>
      <c r="T25" s="65">
        <f t="shared" si="101"/>
        <v>9482.377599999998</v>
      </c>
      <c r="U25" s="65">
        <f t="shared" si="101"/>
        <v>10350.519</v>
      </c>
    </row>
    <row r="26" spans="1:22" ht="15" customHeight="1">
      <c r="A26" s="24"/>
      <c r="B26" s="25"/>
      <c r="C26" s="25"/>
      <c r="D26" s="6" t="s">
        <v>22</v>
      </c>
      <c r="E26" s="36">
        <f t="shared" ref="E26:F26" si="102">E25*1.1</f>
        <v>871.31000000000051</v>
      </c>
      <c r="F26" s="36">
        <f t="shared" si="102"/>
        <v>150.7549999999992</v>
      </c>
      <c r="G26" s="36">
        <f t="shared" ref="G26:H26" si="103">G25*1.1</f>
        <v>229.07500000000002</v>
      </c>
      <c r="H26" s="36">
        <f t="shared" si="103"/>
        <v>296.66999999999882</v>
      </c>
      <c r="I26" s="36">
        <f t="shared" ref="I26" si="104">I25*1.1</f>
        <v>1033.0649999999978</v>
      </c>
      <c r="J26" s="36"/>
      <c r="M26" s="39">
        <v>1.4139999999999999</v>
      </c>
      <c r="N26" s="40">
        <f t="shared" ref="N26:P26" si="105">VALUE(N3-141.4/100*(N1-N2))</f>
        <v>9996.6844999999994</v>
      </c>
      <c r="O26" s="40">
        <f t="shared" si="105"/>
        <v>1872.4895000000001</v>
      </c>
      <c r="P26" s="40">
        <f t="shared" si="105"/>
        <v>2151.7545</v>
      </c>
      <c r="Q26" s="40">
        <f t="shared" ref="Q26" si="106">VALUE(Q3-141.4/100*(Q1-Q2))</f>
        <v>10047.172500000001</v>
      </c>
      <c r="R26" s="40">
        <f t="shared" ref="R26:U26" si="107">VALUE(R3-141.4/100*(R1-R2))</f>
        <v>14391.338500000002</v>
      </c>
      <c r="S26" s="40">
        <f t="shared" si="107"/>
        <v>-6956.0316000000003</v>
      </c>
      <c r="T26" s="40">
        <f t="shared" si="107"/>
        <v>9494.2751999999982</v>
      </c>
      <c r="U26" s="40">
        <f t="shared" si="107"/>
        <v>10373.063</v>
      </c>
    </row>
    <row r="27" spans="1:22" ht="15" customHeight="1">
      <c r="A27" s="24"/>
      <c r="B27" s="25"/>
      <c r="C27" s="25"/>
      <c r="D27" s="6" t="s">
        <v>23</v>
      </c>
      <c r="E27" s="36">
        <f t="shared" ref="E27:F27" si="108">(E2+E3)</f>
        <v>18405.599999999999</v>
      </c>
      <c r="F27" s="36">
        <f t="shared" si="108"/>
        <v>20218.55</v>
      </c>
      <c r="G27" s="36">
        <f t="shared" ref="G27:H27" si="109">(G2+G3)</f>
        <v>20448.75</v>
      </c>
      <c r="H27" s="36">
        <f t="shared" si="109"/>
        <v>20312.599999999999</v>
      </c>
      <c r="I27" s="36">
        <f t="shared" ref="I27" si="110">(I2+I3)</f>
        <v>42198.55</v>
      </c>
      <c r="J27" s="36"/>
      <c r="M27" s="43">
        <v>1.5</v>
      </c>
      <c r="N27" s="44">
        <f t="shared" ref="N27:P27" si="111">VALUE(N3-150/100*(N1-N2))</f>
        <v>9978.7749999999996</v>
      </c>
      <c r="O27" s="44">
        <f t="shared" si="111"/>
        <v>1986.375</v>
      </c>
      <c r="P27" s="44">
        <f t="shared" si="111"/>
        <v>2282.625</v>
      </c>
      <c r="Q27" s="44">
        <f t="shared" ref="Q27" si="112">VALUE(Q3-150/100*(Q1-Q2))</f>
        <v>10039.325000000001</v>
      </c>
      <c r="R27" s="44">
        <f t="shared" ref="R27:U27" si="113">VALUE(R3-150/100*(R1-R2))</f>
        <v>15266.625</v>
      </c>
      <c r="S27" s="44">
        <f t="shared" si="113"/>
        <v>-7379.0999999999995</v>
      </c>
      <c r="T27" s="44">
        <f t="shared" si="113"/>
        <v>9526.2499999999982</v>
      </c>
      <c r="U27" s="44">
        <f t="shared" si="113"/>
        <v>10433.65</v>
      </c>
    </row>
    <row r="28" spans="1:22" ht="15" customHeight="1">
      <c r="A28" s="24"/>
      <c r="B28" s="25"/>
      <c r="C28" s="25"/>
      <c r="D28" s="6" t="s">
        <v>24</v>
      </c>
      <c r="E28" s="36">
        <f t="shared" ref="E28:F28" si="114">(E2+E3)/2</f>
        <v>9202.7999999999993</v>
      </c>
      <c r="F28" s="36">
        <f t="shared" si="114"/>
        <v>10109.275</v>
      </c>
      <c r="G28" s="36">
        <f t="shared" ref="G28:H28" si="115">(G2+G3)/2</f>
        <v>10224.375</v>
      </c>
      <c r="H28" s="36">
        <f t="shared" si="115"/>
        <v>10156.299999999999</v>
      </c>
      <c r="I28" s="36">
        <f t="shared" ref="I28" si="116">(I2+I3)/2</f>
        <v>21099.275000000001</v>
      </c>
      <c r="J28" s="36"/>
      <c r="M28" s="49">
        <v>1.6180000000000001</v>
      </c>
      <c r="N28" s="50">
        <f t="shared" ref="N28:P28" si="117">VALUE(N3-161.8/100*(N1-N2))</f>
        <v>9954.2014999999992</v>
      </c>
      <c r="O28" s="50">
        <f t="shared" si="117"/>
        <v>2142.6365000000001</v>
      </c>
      <c r="P28" s="50">
        <f t="shared" si="117"/>
        <v>2462.1915000000004</v>
      </c>
      <c r="Q28" s="50">
        <f t="shared" ref="Q28" si="118">VALUE(Q3-161.8/100*(Q1-Q2))</f>
        <v>10028.557500000001</v>
      </c>
      <c r="R28" s="50">
        <f t="shared" ref="R28:U28" si="119">VALUE(R3-161.8/100*(R1-R2))</f>
        <v>16467.5995</v>
      </c>
      <c r="S28" s="50">
        <f t="shared" si="119"/>
        <v>-7959.5892000000003</v>
      </c>
      <c r="T28" s="50">
        <f t="shared" si="119"/>
        <v>9570.1223999999984</v>
      </c>
      <c r="U28" s="50">
        <f t="shared" si="119"/>
        <v>10516.780999999999</v>
      </c>
    </row>
    <row r="29" spans="1:22" ht="15" customHeight="1">
      <c r="A29" s="24"/>
      <c r="B29" s="25"/>
      <c r="C29" s="25"/>
      <c r="D29" s="6" t="s">
        <v>8</v>
      </c>
      <c r="E29" s="36">
        <f t="shared" ref="E29:F29" si="120">E30-E31+E30</f>
        <v>9454.5</v>
      </c>
      <c r="F29" s="36">
        <f t="shared" si="120"/>
        <v>10131.191666666664</v>
      </c>
      <c r="G29" s="36">
        <f t="shared" ref="G29:H29" si="121">G30-G31+G30</f>
        <v>10186.424999999999</v>
      </c>
      <c r="H29" s="36">
        <f t="shared" si="121"/>
        <v>10083.200000000001</v>
      </c>
      <c r="I29" s="36">
        <f t="shared" ref="I29" si="122">I30-I31+I30</f>
        <v>20849.691666666666</v>
      </c>
      <c r="J29" s="36"/>
      <c r="M29" s="39">
        <v>1.7070000000000001</v>
      </c>
      <c r="N29" s="40">
        <f t="shared" ref="N29:P29" si="123">VALUE(N3-170.07/100*(N1-N2))</f>
        <v>9936.9792249999991</v>
      </c>
      <c r="O29" s="40">
        <f t="shared" si="123"/>
        <v>2252.1519749999998</v>
      </c>
      <c r="P29" s="40">
        <f t="shared" si="123"/>
        <v>2588.0402249999997</v>
      </c>
      <c r="Q29" s="40">
        <f t="shared" ref="Q29" si="124">VALUE(Q3-170.07/100*(Q1-Q2))</f>
        <v>10021.011125000001</v>
      </c>
      <c r="R29" s="40">
        <f t="shared" ref="R29:U29" si="125">VALUE(R3-170.07/100*(R1-R2))</f>
        <v>17309.299424999997</v>
      </c>
      <c r="S29" s="40">
        <f t="shared" si="125"/>
        <v>-8366.4235799999988</v>
      </c>
      <c r="T29" s="40">
        <f t="shared" si="125"/>
        <v>9600.8702599999979</v>
      </c>
      <c r="U29" s="40">
        <f t="shared" si="125"/>
        <v>10575.04315</v>
      </c>
    </row>
    <row r="30" spans="1:22" ht="15" customHeight="1">
      <c r="A30" s="24"/>
      <c r="B30" s="25"/>
      <c r="C30" s="25"/>
      <c r="D30" s="6" t="s">
        <v>25</v>
      </c>
      <c r="E30" s="36">
        <f t="shared" ref="E30:F30" si="126">(E2+E3+E4)/3</f>
        <v>9328.65</v>
      </c>
      <c r="F30" s="36">
        <f t="shared" si="126"/>
        <v>10120.233333333332</v>
      </c>
      <c r="G30" s="36">
        <f t="shared" ref="G30:H30" si="127">(G2+G3+G4)/3</f>
        <v>10205.4</v>
      </c>
      <c r="H30" s="36">
        <f t="shared" si="127"/>
        <v>10119.75</v>
      </c>
      <c r="I30" s="36">
        <f t="shared" ref="I30" si="128">(I2+I3+I4)/3</f>
        <v>20974.483333333334</v>
      </c>
      <c r="J30" s="36"/>
      <c r="M30" s="39">
        <v>2</v>
      </c>
      <c r="N30" s="40">
        <f t="shared" ref="N30:P30" si="129">VALUE(N3-200/100*(N1-N2))</f>
        <v>9874.65</v>
      </c>
      <c r="O30" s="40">
        <f t="shared" si="129"/>
        <v>2648.5</v>
      </c>
      <c r="P30" s="40">
        <f t="shared" si="129"/>
        <v>3043.5</v>
      </c>
      <c r="Q30" s="40">
        <f t="shared" ref="Q30" si="130">VALUE(Q3-200/100*(Q1-Q2))</f>
        <v>9993.7000000000007</v>
      </c>
      <c r="R30" s="40">
        <f t="shared" ref="R30:U30" si="131">VALUE(R3-200/100*(R1-R2))</f>
        <v>20355.5</v>
      </c>
      <c r="S30" s="40">
        <f t="shared" si="131"/>
        <v>-9838.7999999999993</v>
      </c>
      <c r="T30" s="40">
        <f t="shared" si="131"/>
        <v>9712.1499999999978</v>
      </c>
      <c r="U30" s="40">
        <f t="shared" si="131"/>
        <v>10785.9</v>
      </c>
    </row>
    <row r="31" spans="1:22" ht="15" customHeight="1">
      <c r="A31" s="24"/>
      <c r="B31" s="25"/>
      <c r="C31" s="25"/>
      <c r="D31" s="6" t="s">
        <v>10</v>
      </c>
      <c r="E31" s="36">
        <f t="shared" ref="E31:F31" si="132">E28</f>
        <v>9202.7999999999993</v>
      </c>
      <c r="F31" s="36">
        <f t="shared" si="132"/>
        <v>10109.275</v>
      </c>
      <c r="G31" s="36">
        <f t="shared" ref="G31:H31" si="133">G28</f>
        <v>10224.375</v>
      </c>
      <c r="H31" s="36">
        <f t="shared" si="133"/>
        <v>10156.299999999999</v>
      </c>
      <c r="I31" s="36">
        <f t="shared" ref="I31" si="134">I28</f>
        <v>21099.275000000001</v>
      </c>
      <c r="J31" s="36"/>
      <c r="M31" s="39">
        <v>2.2360000000000002</v>
      </c>
      <c r="N31" s="40">
        <f t="shared" ref="N31:P31" si="135">VALUE(N3-223.6/100*(N1-N2))</f>
        <v>9825.5030000000006</v>
      </c>
      <c r="O31" s="40">
        <f t="shared" si="135"/>
        <v>2961.0229999999997</v>
      </c>
      <c r="P31" s="40">
        <f t="shared" si="135"/>
        <v>3402.6329999999998</v>
      </c>
      <c r="Q31" s="40">
        <f t="shared" ref="Q31" si="136">VALUE(Q3-223.6/100*(Q1-Q2))</f>
        <v>9972.1650000000009</v>
      </c>
      <c r="R31" s="40">
        <f t="shared" ref="R31:U31" si="137">VALUE(R3-223.6/100*(R1-R2))</f>
        <v>22757.448999999997</v>
      </c>
      <c r="S31" s="40">
        <f t="shared" si="137"/>
        <v>-10999.778399999997</v>
      </c>
      <c r="T31" s="40">
        <f t="shared" si="137"/>
        <v>9799.8947999999982</v>
      </c>
      <c r="U31" s="40">
        <f t="shared" si="137"/>
        <v>10952.162</v>
      </c>
    </row>
    <row r="32" spans="1:22" ht="15" customHeight="1">
      <c r="A32" s="24"/>
      <c r="B32" s="25"/>
      <c r="C32" s="25"/>
      <c r="D32" s="6" t="s">
        <v>26</v>
      </c>
      <c r="E32" s="37">
        <f>(E29-E31)</f>
        <v>251.70000000000073</v>
      </c>
      <c r="F32" s="37">
        <f t="shared" ref="F32" si="138">ABS(F29-F31)</f>
        <v>21.916666666664241</v>
      </c>
      <c r="G32" s="37">
        <f t="shared" ref="G32:H32" si="139">ABS(G29-G31)</f>
        <v>37.950000000000728</v>
      </c>
      <c r="H32" s="37">
        <f t="shared" si="139"/>
        <v>73.099999999998545</v>
      </c>
      <c r="I32" s="37">
        <f t="shared" ref="I32" si="140">ABS(I29-I31)</f>
        <v>249.58333333333576</v>
      </c>
      <c r="J32" s="37"/>
      <c r="M32" s="39">
        <v>2.2719999999999998</v>
      </c>
      <c r="N32" s="40">
        <f t="shared" ref="N32:P32" si="141">VALUE(N3-227.2/100*(N1-N2))</f>
        <v>9818.0059999999994</v>
      </c>
      <c r="O32" s="40">
        <f t="shared" si="141"/>
        <v>3008.6959999999999</v>
      </c>
      <c r="P32" s="40">
        <f t="shared" si="141"/>
        <v>3457.4159999999997</v>
      </c>
      <c r="Q32" s="40">
        <f t="shared" ref="Q32" si="142">VALUE(Q3-227.2/100*(Q1-Q2))</f>
        <v>9968.880000000001</v>
      </c>
      <c r="R32" s="40">
        <f t="shared" ref="R32:U32" si="143">VALUE(R3-227.2/100*(R1-R2))</f>
        <v>23123.847999999998</v>
      </c>
      <c r="S32" s="40">
        <f t="shared" si="143"/>
        <v>-11176.876799999998</v>
      </c>
      <c r="T32" s="40">
        <f t="shared" si="143"/>
        <v>9813.279599999998</v>
      </c>
      <c r="U32" s="40">
        <f t="shared" si="143"/>
        <v>10977.523999999999</v>
      </c>
    </row>
    <row r="33" spans="13:22" ht="15" customHeight="1">
      <c r="M33" s="39">
        <v>2.3820000000000001</v>
      </c>
      <c r="N33" s="40">
        <f t="shared" ref="N33:P33" si="144">VALUE(N3-238.2/100*(N1-N2))</f>
        <v>9795.0985000000001</v>
      </c>
      <c r="O33" s="40">
        <f t="shared" si="144"/>
        <v>3154.3634999999995</v>
      </c>
      <c r="P33" s="40">
        <f t="shared" si="144"/>
        <v>3624.8084999999996</v>
      </c>
      <c r="Q33" s="40">
        <f t="shared" ref="Q33" si="145">VALUE(Q3-238.2/100*(Q1-Q2))</f>
        <v>9958.8425000000007</v>
      </c>
      <c r="R33" s="40">
        <f t="shared" ref="R33:U33" si="146">VALUE(R3-238.2/100*(R1-R2))</f>
        <v>24243.400499999996</v>
      </c>
      <c r="S33" s="40">
        <f t="shared" si="146"/>
        <v>-11718.010799999998</v>
      </c>
      <c r="T33" s="40">
        <f t="shared" si="146"/>
        <v>9854.1775999999973</v>
      </c>
      <c r="U33" s="40">
        <f t="shared" si="146"/>
        <v>11055.019</v>
      </c>
    </row>
    <row r="34" spans="13:22" ht="15" customHeight="1">
      <c r="M34" s="39">
        <v>2.4140000000000001</v>
      </c>
      <c r="N34" s="40">
        <f t="shared" ref="N34:P34" si="147">VALUE(N3-241.4/100*(N1-N2))</f>
        <v>9788.4344999999994</v>
      </c>
      <c r="O34" s="40">
        <f t="shared" si="147"/>
        <v>3196.7395000000001</v>
      </c>
      <c r="P34" s="40">
        <f t="shared" si="147"/>
        <v>3673.5045</v>
      </c>
      <c r="Q34" s="40">
        <f t="shared" ref="Q34" si="148">VALUE(Q3-241.4/100*(Q1-Q2))</f>
        <v>9955.9225000000006</v>
      </c>
      <c r="R34" s="40">
        <f t="shared" ref="R34:U34" si="149">VALUE(R3-241.4/100*(R1-R2))</f>
        <v>24569.088500000002</v>
      </c>
      <c r="S34" s="40">
        <f t="shared" si="149"/>
        <v>-11875.4316</v>
      </c>
      <c r="T34" s="40">
        <f t="shared" si="149"/>
        <v>9866.0751999999975</v>
      </c>
      <c r="U34" s="40">
        <f t="shared" si="149"/>
        <v>11077.563</v>
      </c>
      <c r="V34" s="52"/>
    </row>
    <row r="35" spans="13:22" ht="15" customHeight="1">
      <c r="M35" s="58">
        <v>2.6179999999999999</v>
      </c>
      <c r="N35" s="59">
        <f t="shared" ref="N35:P35" si="150">VALUE(N3-261.8/100*(N1-N2))</f>
        <v>9745.9514999999992</v>
      </c>
      <c r="O35" s="59">
        <f t="shared" si="150"/>
        <v>3466.8865000000005</v>
      </c>
      <c r="P35" s="59">
        <f t="shared" si="150"/>
        <v>3983.9415000000004</v>
      </c>
      <c r="Q35" s="59">
        <f t="shared" ref="Q35" si="151">VALUE(Q3-261.8/100*(Q1-Q2))</f>
        <v>9937.3075000000008</v>
      </c>
      <c r="R35" s="59">
        <f t="shared" ref="R35:U35" si="152">VALUE(R3-261.8/100*(R1-R2))</f>
        <v>26645.349500000004</v>
      </c>
      <c r="S35" s="59">
        <f t="shared" si="152"/>
        <v>-12878.9892</v>
      </c>
      <c r="T35" s="59">
        <f t="shared" si="152"/>
        <v>9941.9223999999977</v>
      </c>
      <c r="U35" s="59">
        <f t="shared" si="152"/>
        <v>11221.280999999999</v>
      </c>
    </row>
    <row r="36" spans="13:22" ht="15" customHeight="1">
      <c r="M36" s="39">
        <v>3</v>
      </c>
      <c r="N36" s="40">
        <f t="shared" ref="N36:P36" si="153">VALUE(N3-300/100*(N1-N2))</f>
        <v>9666.4</v>
      </c>
      <c r="O36" s="40">
        <f t="shared" si="153"/>
        <v>3972.75</v>
      </c>
      <c r="P36" s="40">
        <f t="shared" si="153"/>
        <v>4565.25</v>
      </c>
      <c r="Q36" s="40">
        <f t="shared" ref="Q36" si="154">VALUE(Q3-300/100*(Q1-Q2))</f>
        <v>9902.4500000000007</v>
      </c>
      <c r="R36" s="40">
        <f t="shared" ref="R36:U36" si="155">VALUE(R3-300/100*(R1-R2))</f>
        <v>30533.25</v>
      </c>
      <c r="S36" s="40">
        <f t="shared" si="155"/>
        <v>-14758.199999999999</v>
      </c>
      <c r="T36" s="40">
        <f t="shared" si="155"/>
        <v>10083.949999999997</v>
      </c>
      <c r="U36" s="40">
        <f t="shared" si="155"/>
        <v>11490.4</v>
      </c>
    </row>
    <row r="37" spans="13:22" ht="15" customHeight="1">
      <c r="M37" s="39">
        <v>3.2360000000000002</v>
      </c>
      <c r="N37" s="40">
        <f t="shared" ref="N37:P37" si="156">VALUE(N3-323.6/100*(N1-N2))</f>
        <v>9617.2529999999988</v>
      </c>
      <c r="O37" s="40">
        <f t="shared" si="156"/>
        <v>4285.2730000000001</v>
      </c>
      <c r="P37" s="40">
        <f t="shared" si="156"/>
        <v>4924.3830000000007</v>
      </c>
      <c r="Q37" s="40">
        <f t="shared" ref="Q37" si="157">VALUE(Q3-323.6/100*(Q1-Q2))</f>
        <v>9880.9150000000009</v>
      </c>
      <c r="R37" s="40">
        <f t="shared" ref="R37:U37" si="158">VALUE(R3-323.6/100*(R1-R2))</f>
        <v>32935.199000000001</v>
      </c>
      <c r="S37" s="40">
        <f t="shared" si="158"/>
        <v>-15919.178400000001</v>
      </c>
      <c r="T37" s="40">
        <f t="shared" si="158"/>
        <v>10171.694799999997</v>
      </c>
      <c r="U37" s="40">
        <f t="shared" si="158"/>
        <v>11656.662</v>
      </c>
    </row>
    <row r="38" spans="13:22" ht="15" customHeight="1">
      <c r="M38" s="39">
        <v>3.2719999999999998</v>
      </c>
      <c r="N38" s="40">
        <f t="shared" ref="N38:P38" si="159">VALUE(N3-327.2/100*(N1-N2))</f>
        <v>9609.7559999999994</v>
      </c>
      <c r="O38" s="40">
        <f t="shared" si="159"/>
        <v>4332.9459999999999</v>
      </c>
      <c r="P38" s="40">
        <f t="shared" si="159"/>
        <v>4979.1659999999993</v>
      </c>
      <c r="Q38" s="40">
        <f t="shared" ref="Q38" si="160">VALUE(Q3-327.2/100*(Q1-Q2))</f>
        <v>9877.630000000001</v>
      </c>
      <c r="R38" s="40">
        <f t="shared" ref="R38:U38" si="161">VALUE(R3-327.2/100*(R1-R2))</f>
        <v>33301.597999999998</v>
      </c>
      <c r="S38" s="40">
        <f t="shared" si="161"/>
        <v>-16096.276799999998</v>
      </c>
      <c r="T38" s="40">
        <f t="shared" si="161"/>
        <v>10185.079599999997</v>
      </c>
      <c r="U38" s="40">
        <f t="shared" si="161"/>
        <v>11682.023999999999</v>
      </c>
    </row>
    <row r="39" spans="13:22" ht="15" customHeight="1">
      <c r="M39" s="39">
        <v>3.3820000000000001</v>
      </c>
      <c r="N39" s="40">
        <f t="shared" ref="N39:P39" si="162">VALUE(N3-338.2/100*(N1-N2))</f>
        <v>9586.8485000000001</v>
      </c>
      <c r="O39" s="40">
        <f t="shared" si="162"/>
        <v>4478.6134999999995</v>
      </c>
      <c r="P39" s="40">
        <f t="shared" si="162"/>
        <v>5146.5584999999992</v>
      </c>
      <c r="Q39" s="40">
        <f t="shared" ref="Q39" si="163">VALUE(Q3-338.2/100*(Q1-Q2))</f>
        <v>9867.5925000000007</v>
      </c>
      <c r="R39" s="40">
        <f t="shared" ref="R39:U39" si="164">VALUE(R3-338.2/100*(R1-R2))</f>
        <v>34421.150499999996</v>
      </c>
      <c r="S39" s="40">
        <f t="shared" si="164"/>
        <v>-16637.410799999998</v>
      </c>
      <c r="T39" s="40">
        <f t="shared" si="164"/>
        <v>10225.977599999997</v>
      </c>
      <c r="U39" s="40">
        <f t="shared" si="164"/>
        <v>11759.519</v>
      </c>
    </row>
    <row r="40" spans="13:22" ht="15" customHeight="1">
      <c r="M40" s="39">
        <v>3.4140000000000001</v>
      </c>
      <c r="N40" s="40">
        <f t="shared" ref="N40:P40" si="165">VALUE(N3-341.4/100*(N1-N2))</f>
        <v>9580.1844999999994</v>
      </c>
      <c r="O40" s="40">
        <f t="shared" si="165"/>
        <v>4520.9894999999997</v>
      </c>
      <c r="P40" s="40">
        <f t="shared" si="165"/>
        <v>5195.2544999999991</v>
      </c>
      <c r="Q40" s="40">
        <f t="shared" ref="Q40" si="166">VALUE(Q3-341.4/100*(Q1-Q2))</f>
        <v>9864.6725000000006</v>
      </c>
      <c r="R40" s="40">
        <f t="shared" ref="R40:U40" si="167">VALUE(R3-341.4/100*(R1-R2))</f>
        <v>34746.838499999998</v>
      </c>
      <c r="S40" s="40">
        <f t="shared" si="167"/>
        <v>-16794.831599999998</v>
      </c>
      <c r="T40" s="40">
        <f t="shared" si="167"/>
        <v>10237.875199999997</v>
      </c>
      <c r="U40" s="40">
        <f t="shared" si="167"/>
        <v>11782.063</v>
      </c>
    </row>
    <row r="41" spans="13:22" ht="15" customHeight="1">
      <c r="M41" s="39">
        <v>3.6179999999999999</v>
      </c>
      <c r="N41" s="40">
        <f t="shared" ref="N41:P41" si="168">VALUE(N3-361.8/100*(N1-N2))</f>
        <v>9537.7014999999992</v>
      </c>
      <c r="O41" s="40">
        <f t="shared" si="168"/>
        <v>4791.1365000000005</v>
      </c>
      <c r="P41" s="40">
        <f t="shared" si="168"/>
        <v>5505.6915000000008</v>
      </c>
      <c r="Q41" s="40">
        <f t="shared" ref="Q41" si="169">VALUE(Q3-361.8/100*(Q1-Q2))</f>
        <v>9846.0575000000008</v>
      </c>
      <c r="R41" s="40">
        <f t="shared" ref="R41:U41" si="170">VALUE(R3-361.8/100*(R1-R2))</f>
        <v>36823.099500000004</v>
      </c>
      <c r="S41" s="40">
        <f t="shared" si="170"/>
        <v>-17798.389200000001</v>
      </c>
      <c r="T41" s="40">
        <f t="shared" si="170"/>
        <v>10313.722399999997</v>
      </c>
      <c r="U41" s="40">
        <f t="shared" si="170"/>
        <v>11925.780999999999</v>
      </c>
    </row>
    <row r="42" spans="13:22" ht="15" customHeight="1">
      <c r="M42" s="39">
        <v>4</v>
      </c>
      <c r="N42" s="40">
        <f t="shared" ref="N42:P42" si="171">VALUE(N3-400/100*(N1-N2))</f>
        <v>9458.15</v>
      </c>
      <c r="O42" s="40">
        <f t="shared" si="171"/>
        <v>5297</v>
      </c>
      <c r="P42" s="40">
        <f t="shared" si="171"/>
        <v>6087</v>
      </c>
      <c r="Q42" s="40">
        <f t="shared" ref="Q42" si="172">VALUE(Q3-400/100*(Q1-Q2))</f>
        <v>9811.2000000000007</v>
      </c>
      <c r="R42" s="40">
        <f t="shared" ref="R42:U42" si="173">VALUE(R3-400/100*(R1-R2))</f>
        <v>40711</v>
      </c>
      <c r="S42" s="40">
        <f t="shared" si="173"/>
        <v>-19677.599999999999</v>
      </c>
      <c r="T42" s="40">
        <f t="shared" si="173"/>
        <v>10455.749999999996</v>
      </c>
      <c r="U42" s="40">
        <f t="shared" si="173"/>
        <v>12194.9</v>
      </c>
    </row>
    <row r="43" spans="13:22" ht="15" customHeight="1">
      <c r="M43" s="39">
        <v>4.2359999999999998</v>
      </c>
      <c r="N43" s="40">
        <f t="shared" ref="N43:P43" si="174">VALUE(N3-423.6/100*(N1-N2))</f>
        <v>9409.0029999999988</v>
      </c>
      <c r="O43" s="40">
        <f t="shared" si="174"/>
        <v>5609.523000000001</v>
      </c>
      <c r="P43" s="40">
        <f t="shared" si="174"/>
        <v>6446.1330000000007</v>
      </c>
      <c r="Q43" s="40">
        <f t="shared" ref="Q43" si="175">VALUE(Q3-423.6/100*(Q1-Q2))</f>
        <v>9789.6650000000009</v>
      </c>
      <c r="R43" s="40">
        <f t="shared" ref="R43:U43" si="176">VALUE(R3-423.6/100*(R1-R2))</f>
        <v>43112.949000000008</v>
      </c>
      <c r="S43" s="40">
        <f t="shared" si="176"/>
        <v>-20838.578400000002</v>
      </c>
      <c r="T43" s="40">
        <f t="shared" si="176"/>
        <v>10543.494799999997</v>
      </c>
      <c r="U43" s="40">
        <f t="shared" si="176"/>
        <v>12361.162</v>
      </c>
    </row>
    <row r="44" spans="13:22" ht="15" customHeight="1">
      <c r="M44" s="39">
        <v>4.2720000000000002</v>
      </c>
      <c r="N44" s="40">
        <f t="shared" ref="N44:P44" si="177">VALUE(N3-427.2/100*(N1-N2))</f>
        <v>9401.5059999999994</v>
      </c>
      <c r="O44" s="40">
        <f t="shared" si="177"/>
        <v>5657.1959999999999</v>
      </c>
      <c r="P44" s="40">
        <f t="shared" si="177"/>
        <v>6500.9160000000002</v>
      </c>
      <c r="Q44" s="40">
        <f t="shared" ref="Q44" si="178">VALUE(Q3-427.2/100*(Q1-Q2))</f>
        <v>9786.380000000001</v>
      </c>
      <c r="R44" s="40">
        <f t="shared" ref="R44:U44" si="179">VALUE(R3-427.2/100*(R1-R2))</f>
        <v>43479.348000000005</v>
      </c>
      <c r="S44" s="40">
        <f t="shared" si="179"/>
        <v>-21015.676800000001</v>
      </c>
      <c r="T44" s="40">
        <f t="shared" si="179"/>
        <v>10556.879599999997</v>
      </c>
      <c r="U44" s="40">
        <f t="shared" si="179"/>
        <v>12386.523999999999</v>
      </c>
    </row>
    <row r="45" spans="13:22" ht="15" customHeight="1">
      <c r="M45" s="39">
        <v>4.3819999999999997</v>
      </c>
      <c r="N45" s="40">
        <f t="shared" ref="N45:P45" si="180">VALUE(N3-438.2/100*(N1-N2))</f>
        <v>9378.5985000000001</v>
      </c>
      <c r="O45" s="40">
        <f t="shared" si="180"/>
        <v>5802.8634999999995</v>
      </c>
      <c r="P45" s="40">
        <f t="shared" si="180"/>
        <v>6668.3084999999992</v>
      </c>
      <c r="Q45" s="40">
        <f t="shared" ref="Q45" si="181">VALUE(Q3-438.2/100*(Q1-Q2))</f>
        <v>9776.3425000000007</v>
      </c>
      <c r="R45" s="40">
        <f t="shared" ref="R45:U45" si="182">VALUE(R3-438.2/100*(R1-R2))</f>
        <v>44598.900499999996</v>
      </c>
      <c r="S45" s="40">
        <f t="shared" si="182"/>
        <v>-21556.810799999996</v>
      </c>
      <c r="T45" s="40">
        <f t="shared" si="182"/>
        <v>10597.777599999996</v>
      </c>
      <c r="U45" s="40">
        <f t="shared" si="182"/>
        <v>12464.019</v>
      </c>
    </row>
    <row r="46" spans="13:22" ht="15" customHeight="1">
      <c r="M46" s="39">
        <v>4.4139999999999997</v>
      </c>
      <c r="N46" s="40">
        <f t="shared" ref="N46:P46" si="183">VALUE(N3-414.4/100*(N1-N2))</f>
        <v>9428.1620000000003</v>
      </c>
      <c r="O46" s="40">
        <f t="shared" si="183"/>
        <v>5487.692</v>
      </c>
      <c r="P46" s="40">
        <f t="shared" si="183"/>
        <v>6306.1320000000005</v>
      </c>
      <c r="Q46" s="40">
        <f t="shared" ref="Q46" si="184">VALUE(Q3-414.4/100*(Q1-Q2))</f>
        <v>9798.0600000000013</v>
      </c>
      <c r="R46" s="40">
        <f t="shared" ref="R46:U46" si="185">VALUE(R3-414.4/100*(R1-R2))</f>
        <v>42176.595999999998</v>
      </c>
      <c r="S46" s="40">
        <f t="shared" si="185"/>
        <v>-20385.993599999998</v>
      </c>
      <c r="T46" s="40">
        <f t="shared" si="185"/>
        <v>10509.289199999996</v>
      </c>
      <c r="U46" s="40">
        <f t="shared" si="185"/>
        <v>12296.348</v>
      </c>
    </row>
    <row r="47" spans="13:22" ht="15" customHeight="1">
      <c r="M47" s="60">
        <v>4.6180000000000003</v>
      </c>
      <c r="N47" s="61">
        <f t="shared" ref="N47:P47" si="186">VALUE(N3-461.8/100*(N1-N2))</f>
        <v>9329.4514999999992</v>
      </c>
      <c r="O47" s="61">
        <f t="shared" si="186"/>
        <v>6115.3865000000005</v>
      </c>
      <c r="P47" s="61">
        <f t="shared" si="186"/>
        <v>7027.4415000000008</v>
      </c>
      <c r="Q47" s="61">
        <f t="shared" ref="Q47" si="187">VALUE(Q3-461.8/100*(Q1-Q2))</f>
        <v>9754.8075000000008</v>
      </c>
      <c r="R47" s="61">
        <f t="shared" ref="R47:U47" si="188">VALUE(R3-461.8/100*(R1-R2))</f>
        <v>47000.849500000004</v>
      </c>
      <c r="S47" s="61">
        <f t="shared" si="188"/>
        <v>-22717.789199999999</v>
      </c>
      <c r="T47" s="61">
        <f t="shared" si="188"/>
        <v>10685.522399999996</v>
      </c>
      <c r="U47" s="61">
        <f t="shared" si="188"/>
        <v>12630.280999999999</v>
      </c>
    </row>
    <row r="48" spans="13:22" ht="15" customHeight="1">
      <c r="M48" s="39">
        <v>4.7640000000000002</v>
      </c>
      <c r="N48" s="40">
        <f t="shared" ref="N48:P48" si="189">VALUE(N3-476.4/100*(N1-N2))</f>
        <v>9299.0470000000005</v>
      </c>
      <c r="O48" s="40">
        <f t="shared" si="189"/>
        <v>6308.726999999999</v>
      </c>
      <c r="P48" s="40">
        <f t="shared" si="189"/>
        <v>7249.6169999999993</v>
      </c>
      <c r="Q48" s="40">
        <f t="shared" ref="Q48" si="190">VALUE(Q3-476.4/100*(Q1-Q2))</f>
        <v>9741.4850000000006</v>
      </c>
      <c r="R48" s="40">
        <f t="shared" ref="R48:U48" si="191">VALUE(R3-476.4/100*(R1-R2))</f>
        <v>48486.800999999992</v>
      </c>
      <c r="S48" s="40">
        <f t="shared" si="191"/>
        <v>-23436.021599999996</v>
      </c>
      <c r="T48" s="40">
        <f t="shared" si="191"/>
        <v>10739.805199999995</v>
      </c>
      <c r="U48" s="40">
        <f t="shared" si="191"/>
        <v>12733.137999999999</v>
      </c>
    </row>
    <row r="49" spans="13:21" ht="15" customHeight="1">
      <c r="M49" s="39">
        <v>5</v>
      </c>
      <c r="N49" s="40">
        <f t="shared" ref="N49:P49" si="192">VALUE(N3-500/100*(N1-N2))</f>
        <v>9249.9</v>
      </c>
      <c r="O49" s="40">
        <f t="shared" si="192"/>
        <v>6621.25</v>
      </c>
      <c r="P49" s="40">
        <f t="shared" si="192"/>
        <v>7608.75</v>
      </c>
      <c r="Q49" s="40">
        <f t="shared" ref="Q49" si="193">VALUE(Q3-500/100*(Q1-Q2))</f>
        <v>9719.9500000000007</v>
      </c>
      <c r="R49" s="40">
        <f t="shared" ref="R49:U49" si="194">VALUE(R3-500/100*(R1-R2))</f>
        <v>50888.75</v>
      </c>
      <c r="S49" s="40">
        <f t="shared" si="194"/>
        <v>-24597</v>
      </c>
      <c r="T49" s="40">
        <f t="shared" si="194"/>
        <v>10827.549999999996</v>
      </c>
      <c r="U49" s="40">
        <f t="shared" si="194"/>
        <v>12899.4</v>
      </c>
    </row>
    <row r="50" spans="13:21" ht="15" customHeight="1">
      <c r="M50" s="39">
        <v>5.2359999999999998</v>
      </c>
      <c r="N50" s="40">
        <f t="shared" ref="N50:P50" si="195">VALUE(N3-523.6/100*(N1-N2))</f>
        <v>9200.7529999999988</v>
      </c>
      <c r="O50" s="40">
        <f t="shared" si="195"/>
        <v>6933.773000000001</v>
      </c>
      <c r="P50" s="40">
        <f t="shared" si="195"/>
        <v>7967.8830000000007</v>
      </c>
      <c r="Q50" s="40">
        <f t="shared" ref="Q50" si="196">VALUE(Q3-523.6/100*(Q1-Q2))</f>
        <v>9698.4150000000009</v>
      </c>
      <c r="R50" s="40">
        <f t="shared" ref="R50:U50" si="197">VALUE(R3-523.6/100*(R1-R2))</f>
        <v>53290.699000000008</v>
      </c>
      <c r="S50" s="40">
        <f t="shared" si="197"/>
        <v>-25757.9784</v>
      </c>
      <c r="T50" s="40">
        <f t="shared" si="197"/>
        <v>10915.294799999996</v>
      </c>
      <c r="U50" s="40">
        <f t="shared" si="197"/>
        <v>13065.662</v>
      </c>
    </row>
    <row r="51" spans="13:21" ht="15" customHeight="1">
      <c r="M51" s="39">
        <v>5.3819999999999997</v>
      </c>
      <c r="N51" s="40">
        <f t="shared" ref="N51:P51" si="198">VALUE(N3-538.2/100*(N1-N2))</f>
        <v>9170.3485000000001</v>
      </c>
      <c r="O51" s="40">
        <f t="shared" si="198"/>
        <v>7127.1135000000004</v>
      </c>
      <c r="P51" s="40">
        <f t="shared" si="198"/>
        <v>8190.058500000001</v>
      </c>
      <c r="Q51" s="40">
        <f t="shared" ref="Q51" si="199">VALUE(Q3-538.2/100*(Q1-Q2))</f>
        <v>9685.0925000000007</v>
      </c>
      <c r="R51" s="40">
        <f t="shared" ref="R51:U51" si="200">VALUE(R3-538.2/100*(R1-R2))</f>
        <v>54776.650500000003</v>
      </c>
      <c r="S51" s="40">
        <f t="shared" si="200"/>
        <v>-26476.210800000001</v>
      </c>
      <c r="T51" s="40">
        <f t="shared" si="200"/>
        <v>10969.577599999995</v>
      </c>
      <c r="U51" s="40">
        <f t="shared" si="200"/>
        <v>13168.519</v>
      </c>
    </row>
    <row r="52" spans="13:21" ht="15" customHeight="1">
      <c r="M52" s="39">
        <v>5.6180000000000003</v>
      </c>
      <c r="N52" s="40">
        <f t="shared" ref="N52:P52" si="201">VALUE(N3-561.8/100*(N1-N2))</f>
        <v>9121.2014999999992</v>
      </c>
      <c r="O52" s="40">
        <f t="shared" si="201"/>
        <v>7439.6364999999996</v>
      </c>
      <c r="P52" s="40">
        <f t="shared" si="201"/>
        <v>8549.191499999999</v>
      </c>
      <c r="Q52" s="40">
        <f t="shared" ref="Q52" si="202">VALUE(Q3-561.8/100*(Q1-Q2))</f>
        <v>9663.5575000000008</v>
      </c>
      <c r="R52" s="40">
        <f t="shared" ref="R52:U52" si="203">VALUE(R3-561.8/100*(R1-R2))</f>
        <v>57178.599499999997</v>
      </c>
      <c r="S52" s="40">
        <f t="shared" si="203"/>
        <v>-27637.189199999993</v>
      </c>
      <c r="T52" s="40">
        <f t="shared" si="203"/>
        <v>11057.322399999995</v>
      </c>
      <c r="U52" s="40">
        <f t="shared" si="203"/>
        <v>13334.780999999999</v>
      </c>
    </row>
    <row r="53" spans="13:21" ht="15" customHeight="1"/>
    <row r="54" spans="13:21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81640625" defaultRowHeight="14.75" customHeight="1"/>
  <cols>
    <col min="1" max="1" width="112.81640625" style="8" customWidth="1"/>
    <col min="2" max="252" width="8.81640625" style="8" customWidth="1"/>
  </cols>
  <sheetData>
    <row r="1" spans="1:1" ht="14.5">
      <c r="A1" s="10"/>
    </row>
    <row r="2" spans="1:1" ht="14.75" customHeight="1">
      <c r="A2"/>
    </row>
    <row r="3" spans="1:1" ht="14.75" customHeight="1">
      <c r="A3"/>
    </row>
    <row r="4" spans="1:1" ht="14.75" customHeight="1">
      <c r="A4"/>
    </row>
    <row r="5" spans="1:1" ht="14.75" customHeight="1">
      <c r="A5" s="9"/>
    </row>
    <row r="6" spans="1:1" ht="14.75" customHeight="1">
      <c r="A6"/>
    </row>
    <row r="7" spans="1:1" ht="14.75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90625" defaultRowHeight="14"/>
  <cols>
    <col min="1" max="1" width="13.54296875" style="11" bestFit="1" customWidth="1"/>
    <col min="2" max="16384" width="8.9062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2"/>
  <sheetViews>
    <sheetView topLeftCell="BM1" workbookViewId="0">
      <selection activeCell="BM20" sqref="BM20"/>
    </sheetView>
  </sheetViews>
  <sheetFormatPr defaultRowHeight="14.5"/>
  <cols>
    <col min="1" max="79" width="10.81640625" style="15" customWidth="1"/>
  </cols>
  <sheetData>
    <row r="1" spans="1:79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  <c r="BW1" s="2">
        <v>43983</v>
      </c>
      <c r="BX1" s="2">
        <v>43984</v>
      </c>
      <c r="BY1" s="2">
        <v>43985</v>
      </c>
      <c r="BZ1" s="2">
        <v>43986</v>
      </c>
      <c r="CA1" s="2">
        <v>43987</v>
      </c>
    </row>
    <row r="2" spans="1:79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  <c r="BW2" s="56">
        <v>9931.6</v>
      </c>
      <c r="BX2" s="56">
        <v>9995.6</v>
      </c>
      <c r="BY2" s="56">
        <v>10176.200000000001</v>
      </c>
      <c r="BZ2" s="56">
        <v>10123.85</v>
      </c>
      <c r="CA2" s="56">
        <v>10177.799999999999</v>
      </c>
    </row>
    <row r="3" spans="1:79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  <c r="BW3" s="55">
        <v>9706.9500000000007</v>
      </c>
      <c r="BX3" s="55">
        <v>9824.0499999999993</v>
      </c>
      <c r="BY3" s="55">
        <v>10035.549999999999</v>
      </c>
      <c r="BZ3" s="55">
        <v>9944.25</v>
      </c>
      <c r="CA3" s="55">
        <v>10040.75</v>
      </c>
    </row>
    <row r="4" spans="1:79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  <c r="BW4" s="21">
        <v>9826.15</v>
      </c>
      <c r="BX4" s="21">
        <v>9979.1</v>
      </c>
      <c r="BY4" s="21">
        <v>10061.549999999999</v>
      </c>
      <c r="BZ4" s="21">
        <v>10029.1</v>
      </c>
      <c r="CA4" s="21">
        <v>10142.15</v>
      </c>
    </row>
    <row r="5" spans="1:79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</row>
    <row r="6" spans="1:79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CA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  <c r="BW6" s="26">
        <f t="shared" si="1"/>
        <v>10160.833333333334</v>
      </c>
      <c r="BX6" s="26">
        <f t="shared" si="1"/>
        <v>10213.333333333334</v>
      </c>
      <c r="BY6" s="26">
        <f t="shared" si="1"/>
        <v>10287.300000000003</v>
      </c>
      <c r="BZ6" s="26">
        <f t="shared" si="1"/>
        <v>10300.15</v>
      </c>
      <c r="CA6" s="26">
        <f t="shared" si="1"/>
        <v>10336.766666666663</v>
      </c>
    </row>
    <row r="7" spans="1:79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CA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  <c r="BW7" s="27">
        <f t="shared" si="3"/>
        <v>10046.216666666667</v>
      </c>
      <c r="BX7" s="27">
        <f t="shared" si="3"/>
        <v>10104.466666666667</v>
      </c>
      <c r="BY7" s="27">
        <f t="shared" si="3"/>
        <v>10231.750000000002</v>
      </c>
      <c r="BZ7" s="27">
        <f t="shared" si="3"/>
        <v>10212</v>
      </c>
      <c r="CA7" s="27">
        <f t="shared" si="3"/>
        <v>10257.283333333331</v>
      </c>
    </row>
    <row r="8" spans="1:79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CA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  <c r="BW8" s="28">
        <f t="shared" si="5"/>
        <v>9936.1833333333343</v>
      </c>
      <c r="BX8" s="28">
        <f t="shared" si="5"/>
        <v>10041.783333333333</v>
      </c>
      <c r="BY8" s="28">
        <f t="shared" si="5"/>
        <v>10146.650000000001</v>
      </c>
      <c r="BZ8" s="28">
        <f t="shared" si="5"/>
        <v>10120.549999999999</v>
      </c>
      <c r="CA8" s="28">
        <f t="shared" si="5"/>
        <v>10199.716666666664</v>
      </c>
    </row>
    <row r="9" spans="1:7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</row>
    <row r="10" spans="1:79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CA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  <c r="BW10" s="53">
        <f t="shared" si="7"/>
        <v>9823.8583333333336</v>
      </c>
      <c r="BX10" s="53">
        <f t="shared" si="7"/>
        <v>9956.0083333333314</v>
      </c>
      <c r="BY10" s="53">
        <f t="shared" si="7"/>
        <v>10105.875</v>
      </c>
      <c r="BZ10" s="53">
        <f t="shared" si="7"/>
        <v>10034.049999999999</v>
      </c>
      <c r="CA10" s="53">
        <f t="shared" si="7"/>
        <v>10131.191666666664</v>
      </c>
    </row>
    <row r="11" spans="1:79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CA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  <c r="BW11" s="21">
        <f t="shared" si="9"/>
        <v>9821.5666666666675</v>
      </c>
      <c r="BX11" s="21">
        <f t="shared" si="9"/>
        <v>9932.9166666666661</v>
      </c>
      <c r="BY11" s="21">
        <f t="shared" si="9"/>
        <v>10091.1</v>
      </c>
      <c r="BZ11" s="21">
        <f t="shared" si="9"/>
        <v>10032.4</v>
      </c>
      <c r="CA11" s="21">
        <f t="shared" si="9"/>
        <v>10120.233333333332</v>
      </c>
    </row>
    <row r="12" spans="1:79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CA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  <c r="BW12" s="54">
        <f t="shared" si="11"/>
        <v>9819.2750000000015</v>
      </c>
      <c r="BX12" s="54">
        <f t="shared" si="11"/>
        <v>9909.8250000000007</v>
      </c>
      <c r="BY12" s="54">
        <f t="shared" si="11"/>
        <v>10076.325000000001</v>
      </c>
      <c r="BZ12" s="54">
        <f t="shared" si="11"/>
        <v>10030.75</v>
      </c>
      <c r="CA12" s="54">
        <f t="shared" si="11"/>
        <v>10109.275</v>
      </c>
    </row>
    <row r="13" spans="1:79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</row>
    <row r="14" spans="1:79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CA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  <c r="BW14" s="32">
        <f t="shared" si="13"/>
        <v>9711.5333333333347</v>
      </c>
      <c r="BX14" s="32">
        <f t="shared" si="13"/>
        <v>9870.2333333333318</v>
      </c>
      <c r="BY14" s="32">
        <f t="shared" si="13"/>
        <v>10006</v>
      </c>
      <c r="BZ14" s="32">
        <f t="shared" si="13"/>
        <v>9940.9499999999989</v>
      </c>
      <c r="CA14" s="32">
        <f t="shared" si="13"/>
        <v>10062.666666666664</v>
      </c>
    </row>
    <row r="15" spans="1:79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CA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  <c r="BW15" s="34">
        <f t="shared" si="15"/>
        <v>9596.9166666666679</v>
      </c>
      <c r="BX15" s="34">
        <f t="shared" si="15"/>
        <v>9761.366666666665</v>
      </c>
      <c r="BY15" s="34">
        <f t="shared" si="15"/>
        <v>9950.4499999999989</v>
      </c>
      <c r="BZ15" s="34">
        <f t="shared" si="15"/>
        <v>9852.7999999999993</v>
      </c>
      <c r="CA15" s="34">
        <f t="shared" si="15"/>
        <v>9983.1833333333325</v>
      </c>
    </row>
    <row r="16" spans="1:79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CA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  <c r="BW16" s="35">
        <f t="shared" si="17"/>
        <v>9486.883333333335</v>
      </c>
      <c r="BX16" s="35">
        <f t="shared" si="17"/>
        <v>9698.6833333333307</v>
      </c>
      <c r="BY16" s="35">
        <f t="shared" si="17"/>
        <v>9865.3499999999985</v>
      </c>
      <c r="BZ16" s="35">
        <f t="shared" si="17"/>
        <v>9761.3499999999985</v>
      </c>
      <c r="CA16" s="35">
        <f t="shared" si="17"/>
        <v>9925.616666666665</v>
      </c>
    </row>
    <row r="17" spans="1:7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CA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  <c r="BW18" s="27">
        <f t="shared" si="19"/>
        <v>10053.558670849236</v>
      </c>
      <c r="BX18" s="27">
        <f t="shared" si="19"/>
        <v>10153.357521592421</v>
      </c>
      <c r="BY18" s="27">
        <f t="shared" si="19"/>
        <v>10202.564394577277</v>
      </c>
      <c r="BZ18" s="27">
        <f t="shared" si="19"/>
        <v>10210.232449405436</v>
      </c>
      <c r="CA18" s="27">
        <f t="shared" si="19"/>
        <v>10280.58404700844</v>
      </c>
    </row>
    <row r="19" spans="1:79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CA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  <c r="BW19" s="28">
        <f t="shared" si="21"/>
        <v>9949.7074999999986</v>
      </c>
      <c r="BX19" s="28">
        <f t="shared" si="21"/>
        <v>10073.452500000001</v>
      </c>
      <c r="BY19" s="28">
        <f t="shared" si="21"/>
        <v>10138.907499999999</v>
      </c>
      <c r="BZ19" s="28">
        <f t="shared" si="21"/>
        <v>10127.880000000001</v>
      </c>
      <c r="CA19" s="28">
        <f t="shared" si="21"/>
        <v>10217.5275</v>
      </c>
    </row>
    <row r="20" spans="1:79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CA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  <c r="BW20" s="21">
        <f t="shared" si="23"/>
        <v>9826.15</v>
      </c>
      <c r="BX20" s="21">
        <f t="shared" si="23"/>
        <v>9979.1</v>
      </c>
      <c r="BY20" s="21">
        <f t="shared" si="23"/>
        <v>10061.549999999999</v>
      </c>
      <c r="BZ20" s="21">
        <f t="shared" si="23"/>
        <v>10029.1</v>
      </c>
      <c r="CA20" s="21">
        <f t="shared" si="23"/>
        <v>10142.15</v>
      </c>
    </row>
    <row r="21" spans="1:79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CA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  <c r="BW21" s="20">
        <f t="shared" si="25"/>
        <v>9764.3712500000001</v>
      </c>
      <c r="BX21" s="20">
        <f t="shared" si="25"/>
        <v>9931.9237499999999</v>
      </c>
      <c r="BY21" s="20">
        <f t="shared" si="25"/>
        <v>10022.871249999998</v>
      </c>
      <c r="BZ21" s="20">
        <f t="shared" si="25"/>
        <v>9979.7100000000009</v>
      </c>
      <c r="CA21" s="20">
        <f t="shared" si="25"/>
        <v>10104.46125</v>
      </c>
    </row>
    <row r="22" spans="1:79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CA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  <c r="BW22" s="32">
        <f t="shared" si="27"/>
        <v>9702.5925000000007</v>
      </c>
      <c r="BX22" s="32">
        <f t="shared" si="27"/>
        <v>9884.7474999999995</v>
      </c>
      <c r="BY22" s="32">
        <f t="shared" si="27"/>
        <v>9984.1924999999992</v>
      </c>
      <c r="BZ22" s="32">
        <f t="shared" si="27"/>
        <v>9930.32</v>
      </c>
      <c r="CA22" s="32">
        <f t="shared" si="27"/>
        <v>10066.772499999999</v>
      </c>
    </row>
    <row r="23" spans="1:79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CA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  <c r="BW23" s="34">
        <f t="shared" si="29"/>
        <v>9598.7413291507637</v>
      </c>
      <c r="BX23" s="34">
        <f t="shared" si="29"/>
        <v>9804.8424784075796</v>
      </c>
      <c r="BY23" s="34">
        <f t="shared" si="29"/>
        <v>9920.5356054227213</v>
      </c>
      <c r="BZ23" s="34">
        <f t="shared" si="29"/>
        <v>9847.9675505945652</v>
      </c>
      <c r="CA23" s="34">
        <f t="shared" si="29"/>
        <v>10003.715952991559</v>
      </c>
    </row>
    <row r="24" spans="1:7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CA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  <c r="BW25" s="36">
        <f t="shared" si="31"/>
        <v>224.64999999999964</v>
      </c>
      <c r="BX25" s="36">
        <f t="shared" si="31"/>
        <v>171.55000000000109</v>
      </c>
      <c r="BY25" s="36">
        <f t="shared" si="31"/>
        <v>140.65000000000146</v>
      </c>
      <c r="BZ25" s="36">
        <f t="shared" si="31"/>
        <v>179.60000000000036</v>
      </c>
      <c r="CA25" s="36">
        <f t="shared" si="31"/>
        <v>137.04999999999927</v>
      </c>
    </row>
    <row r="26" spans="1:79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CA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  <c r="BW26" s="36">
        <f t="shared" si="33"/>
        <v>247.11499999999961</v>
      </c>
      <c r="BX26" s="36">
        <f t="shared" si="33"/>
        <v>188.70500000000121</v>
      </c>
      <c r="BY26" s="36">
        <f t="shared" si="33"/>
        <v>154.71500000000162</v>
      </c>
      <c r="BZ26" s="36">
        <f t="shared" si="33"/>
        <v>197.56000000000043</v>
      </c>
      <c r="CA26" s="36">
        <f t="shared" si="33"/>
        <v>150.7549999999992</v>
      </c>
    </row>
    <row r="27" spans="1:79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CA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  <c r="BW27" s="36">
        <f t="shared" si="35"/>
        <v>19638.550000000003</v>
      </c>
      <c r="BX27" s="36">
        <f t="shared" si="35"/>
        <v>19819.650000000001</v>
      </c>
      <c r="BY27" s="36">
        <f t="shared" si="35"/>
        <v>20211.75</v>
      </c>
      <c r="BZ27" s="36">
        <f t="shared" si="35"/>
        <v>20068.099999999999</v>
      </c>
      <c r="CA27" s="36">
        <f t="shared" si="35"/>
        <v>20218.55</v>
      </c>
    </row>
    <row r="28" spans="1:79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CA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  <c r="BW28" s="36">
        <f t="shared" si="37"/>
        <v>9819.2750000000015</v>
      </c>
      <c r="BX28" s="36">
        <f t="shared" si="37"/>
        <v>9909.8250000000007</v>
      </c>
      <c r="BY28" s="36">
        <f t="shared" si="37"/>
        <v>10105.875</v>
      </c>
      <c r="BZ28" s="36">
        <f t="shared" si="37"/>
        <v>10034.049999999999</v>
      </c>
      <c r="CA28" s="36">
        <f t="shared" si="37"/>
        <v>10109.275</v>
      </c>
    </row>
    <row r="29" spans="1:79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CA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  <c r="BW29" s="36">
        <f t="shared" si="39"/>
        <v>9823.8583333333336</v>
      </c>
      <c r="BX29" s="36">
        <f t="shared" si="39"/>
        <v>9956.0083333333314</v>
      </c>
      <c r="BY29" s="36">
        <f t="shared" si="39"/>
        <v>10076.325000000001</v>
      </c>
      <c r="BZ29" s="36">
        <f t="shared" si="39"/>
        <v>10030.75</v>
      </c>
      <c r="CA29" s="36">
        <f t="shared" si="39"/>
        <v>10131.191666666664</v>
      </c>
    </row>
    <row r="30" spans="1:79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CA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  <c r="BW30" s="36">
        <f t="shared" si="41"/>
        <v>9821.5666666666675</v>
      </c>
      <c r="BX30" s="36">
        <f t="shared" si="41"/>
        <v>9932.9166666666661</v>
      </c>
      <c r="BY30" s="36">
        <f t="shared" si="41"/>
        <v>10091.1</v>
      </c>
      <c r="BZ30" s="36">
        <f t="shared" si="41"/>
        <v>10032.4</v>
      </c>
      <c r="CA30" s="36">
        <f t="shared" si="41"/>
        <v>10120.233333333332</v>
      </c>
    </row>
    <row r="31" spans="1:79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CA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  <c r="BW31" s="36">
        <f t="shared" si="43"/>
        <v>9819.2750000000015</v>
      </c>
      <c r="BX31" s="36">
        <f t="shared" si="43"/>
        <v>9909.8250000000007</v>
      </c>
      <c r="BY31" s="36">
        <f t="shared" si="43"/>
        <v>10105.875</v>
      </c>
      <c r="BZ31" s="36">
        <f t="shared" si="43"/>
        <v>10034.049999999999</v>
      </c>
      <c r="CA31" s="36">
        <f t="shared" si="43"/>
        <v>10109.275</v>
      </c>
    </row>
    <row r="32" spans="1:79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CA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  <c r="BW32" s="37">
        <f t="shared" si="45"/>
        <v>4.5833333333321207</v>
      </c>
      <c r="BX32" s="37">
        <f t="shared" si="45"/>
        <v>46.183333333330665</v>
      </c>
      <c r="BY32" s="37">
        <f t="shared" si="45"/>
        <v>29.549999999999272</v>
      </c>
      <c r="BZ32" s="37">
        <f t="shared" si="45"/>
        <v>3.2999999999992724</v>
      </c>
      <c r="CA32" s="37">
        <f t="shared" si="45"/>
        <v>21.916666666664241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Sam</cp:lastModifiedBy>
  <dcterms:created xsi:type="dcterms:W3CDTF">2019-03-17T19:12:04Z</dcterms:created>
  <dcterms:modified xsi:type="dcterms:W3CDTF">2020-06-09T18:23:47Z</dcterms:modified>
</cp:coreProperties>
</file>