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R52" i="2" l="1"/>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H31" i="2"/>
  <c r="H30" i="2"/>
  <c r="H29" i="2" s="1"/>
  <c r="H32" i="2" s="1"/>
  <c r="H12" i="2" s="1"/>
  <c r="H28" i="2"/>
  <c r="H27" i="2"/>
  <c r="H25" i="2"/>
  <c r="H26" i="2" s="1"/>
  <c r="H20" i="2"/>
  <c r="H18" i="2"/>
  <c r="H23" i="2" s="1"/>
  <c r="H11" i="2"/>
  <c r="H14" i="2" s="1"/>
  <c r="H16" i="2" s="1"/>
  <c r="H22" i="2" l="1"/>
  <c r="H21" i="2"/>
  <c r="H19" i="2"/>
  <c r="H10" i="2"/>
  <c r="H15" i="2"/>
  <c r="H8" i="2"/>
  <c r="H6" i="2" s="1"/>
  <c r="H7" i="2"/>
  <c r="I11" i="2"/>
  <c r="I14" i="2" s="1"/>
  <c r="I18" i="2"/>
  <c r="I20" i="2"/>
  <c r="I23" i="2"/>
  <c r="I25" i="2"/>
  <c r="I27" i="2"/>
  <c r="I28" i="2"/>
  <c r="I31" i="2" s="1"/>
  <c r="I30" i="2"/>
  <c r="BR31" i="14"/>
  <c r="BP31" i="14"/>
  <c r="BP29" i="14" s="1"/>
  <c r="BP32" i="14" s="1"/>
  <c r="BN31" i="14"/>
  <c r="BR30" i="14"/>
  <c r="BQ30" i="14"/>
  <c r="BQ29" i="14" s="1"/>
  <c r="BQ32" i="14" s="1"/>
  <c r="BQ12" i="14" s="1"/>
  <c r="BP30" i="14"/>
  <c r="BO30" i="14"/>
  <c r="BN30" i="14"/>
  <c r="BR29" i="14"/>
  <c r="BR32" i="14" s="1"/>
  <c r="BN29" i="14"/>
  <c r="BN32" i="14" s="1"/>
  <c r="BR28" i="14"/>
  <c r="BQ28" i="14"/>
  <c r="BQ31" i="14" s="1"/>
  <c r="BP28" i="14"/>
  <c r="BO28" i="14"/>
  <c r="BO31" i="14" s="1"/>
  <c r="BN28" i="14"/>
  <c r="BR27" i="14"/>
  <c r="BQ27" i="14"/>
  <c r="BP27" i="14"/>
  <c r="BO27" i="14"/>
  <c r="BN27" i="14"/>
  <c r="BR25" i="14"/>
  <c r="BR26" i="14" s="1"/>
  <c r="BQ25" i="14"/>
  <c r="BQ26" i="14" s="1"/>
  <c r="BP25" i="14"/>
  <c r="BP26" i="14" s="1"/>
  <c r="BO25" i="14"/>
  <c r="BO6" i="14" s="1"/>
  <c r="BN25" i="14"/>
  <c r="BN26" i="14" s="1"/>
  <c r="BP23" i="14"/>
  <c r="BO23" i="14"/>
  <c r="BR20" i="14"/>
  <c r="BQ20" i="14"/>
  <c r="BP20" i="14"/>
  <c r="BO20" i="14"/>
  <c r="BN20" i="14"/>
  <c r="BR18" i="14"/>
  <c r="BR23" i="14" s="1"/>
  <c r="BQ18" i="14"/>
  <c r="BQ23" i="14" s="1"/>
  <c r="BP18" i="14"/>
  <c r="BO18" i="14"/>
  <c r="BN18" i="14"/>
  <c r="BN23" i="14" s="1"/>
  <c r="BP14" i="14"/>
  <c r="BP16" i="14" s="1"/>
  <c r="BR11" i="14"/>
  <c r="BR14" i="14" s="1"/>
  <c r="BR16" i="14" s="1"/>
  <c r="BQ11" i="14"/>
  <c r="BQ15" i="14" s="1"/>
  <c r="BP11" i="14"/>
  <c r="BO11" i="14"/>
  <c r="BN11" i="14"/>
  <c r="BN14" i="14" s="1"/>
  <c r="BN16" i="14" s="1"/>
  <c r="BQ8" i="14"/>
  <c r="BP8" i="14"/>
  <c r="BP6" i="14" s="1"/>
  <c r="BO8" i="14"/>
  <c r="BQ7" i="14"/>
  <c r="BQ6" i="14"/>
  <c r="I15" i="2" l="1"/>
  <c r="I26" i="2"/>
  <c r="I19" i="2" s="1"/>
  <c r="I29" i="2"/>
  <c r="I32" i="2" s="1"/>
  <c r="I12" i="2" s="1"/>
  <c r="I7" i="2"/>
  <c r="I22" i="2"/>
  <c r="I21" i="2"/>
  <c r="I16" i="2"/>
  <c r="I10" i="2"/>
  <c r="I8" i="2"/>
  <c r="I6" i="2" s="1"/>
  <c r="BR19" i="14"/>
  <c r="BR22" i="14"/>
  <c r="BR21" i="14"/>
  <c r="BP21" i="14"/>
  <c r="BP19" i="14"/>
  <c r="BP22" i="14"/>
  <c r="BO29" i="14"/>
  <c r="BO32" i="14" s="1"/>
  <c r="BO10" i="14" s="1"/>
  <c r="BN19" i="14"/>
  <c r="BN22" i="14"/>
  <c r="BN21" i="14"/>
  <c r="BO12" i="14"/>
  <c r="BQ19" i="14"/>
  <c r="BQ21" i="14"/>
  <c r="BQ22" i="14"/>
  <c r="BP10" i="14"/>
  <c r="BP12" i="14"/>
  <c r="BO15" i="14"/>
  <c r="BP7" i="14"/>
  <c r="BN10" i="14"/>
  <c r="BR10" i="14"/>
  <c r="BO14" i="14"/>
  <c r="BO16" i="14" s="1"/>
  <c r="BN15" i="14"/>
  <c r="BR15" i="14"/>
  <c r="BO26" i="14"/>
  <c r="BN7" i="14"/>
  <c r="BR7" i="14"/>
  <c r="BN12" i="14"/>
  <c r="BR12" i="14"/>
  <c r="BQ14" i="14"/>
  <c r="BQ16" i="14" s="1"/>
  <c r="BP15" i="14"/>
  <c r="BO7" i="14"/>
  <c r="BN8" i="14"/>
  <c r="BN6" i="14" s="1"/>
  <c r="BR8" i="14"/>
  <c r="BR6" i="14" s="1"/>
  <c r="BQ10" i="14"/>
  <c r="BO22" i="14" l="1"/>
  <c r="BO21" i="14"/>
  <c r="BO19" i="14"/>
  <c r="P52" i="2" l="1"/>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N52" i="2" l="1"/>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BL31" i="14" l="1"/>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20" i="2"/>
  <c r="G18" i="2"/>
  <c r="G23" i="2" s="1"/>
  <c r="G11" i="2"/>
  <c r="G14" i="2" s="1"/>
  <c r="G7" i="2" l="1"/>
  <c r="G8" i="2"/>
  <c r="G6" i="2" s="1"/>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5" i="2"/>
  <c r="G26" i="2"/>
  <c r="J30" i="2"/>
  <c r="J28" i="2"/>
  <c r="J31" i="2" s="1"/>
  <c r="J27" i="2"/>
  <c r="J25" i="2"/>
  <c r="J20" i="2"/>
  <c r="J18" i="2"/>
  <c r="J23" i="2" s="1"/>
  <c r="J11" i="2"/>
  <c r="J8" i="2" s="1"/>
  <c r="G10" i="2" l="1"/>
  <c r="BM19" i="14"/>
  <c r="BM21" i="14"/>
  <c r="BM22" i="14"/>
  <c r="BJ22" i="14"/>
  <c r="BJ21" i="14"/>
  <c r="BJ19" i="14"/>
  <c r="G19" i="2"/>
  <c r="G22" i="2"/>
  <c r="G21" i="2"/>
  <c r="J14" i="2"/>
  <c r="J16" i="2" s="1"/>
  <c r="J6" i="2"/>
  <c r="J29" i="2"/>
  <c r="J32" i="2" s="1"/>
  <c r="J12" i="2" s="1"/>
  <c r="J26" i="2"/>
  <c r="J15" i="2"/>
  <c r="J7"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J10" i="2" l="1"/>
  <c r="J21" i="2"/>
  <c r="J22" i="2"/>
  <c r="J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Q52" i="2" l="1"/>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U52"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3" i="2"/>
  <c r="U12" i="2"/>
  <c r="U11" i="2"/>
  <c r="U10" i="2"/>
  <c r="U9" i="2"/>
  <c r="U8" i="2"/>
  <c r="U7" i="2"/>
  <c r="U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T52" i="2" l="1"/>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3" i="2"/>
  <c r="T12" i="2"/>
  <c r="T11" i="2"/>
  <c r="T10" i="2"/>
  <c r="T9" i="2"/>
  <c r="T8" i="2"/>
  <c r="T7" i="2"/>
  <c r="T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<sst xmlns="http://schemas.openxmlformats.org/spreadsheetml/2006/main" count="71" uniqueCount="68">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</sst>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7">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5" tint="0.59999389629810485"/>
        <bgColor indexed="64"/>
      </patternFill>
    </fill>
    <fill>
      <patternFill patternType="solid">
        <fgColor rgb="FF00B050"/>
        <bgColor indexed="64"/>
      </patternFill>
    </fill>
    <fill>
      <patternFill patternType="solid">
        <fgColor theme="9" tint="0.79998168889431442"/>
        <bgColor indexed="64"/>
      </patternFill>
    </fill>
    <fill>
      <patternFill patternType="solid">
        <fgColor rgb="FFC00000"/>
        <bgColor indexed="64"/>
      </patternFill>
    </fill>
    <fill>
      <patternFill patternType="solid">
        <fgColor theme="9" tint="0.59999389629810485"/>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72">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2" borderId="4" xfId="0" applyNumberFormat="1" applyFont="1" applyFill="1" applyBorder="1" applyAlignment="1">
      <alignment horizontal="right"/>
    </xf>
    <xf numFmtId="4" fontId="3" fillId="23" borderId="4" xfId="0" applyNumberFormat="1" applyFont="1" applyFill="1" applyBorder="1" applyAlignment="1">
      <alignment horizontal="right"/>
    </xf>
    <xf numFmtId="0" fontId="0" fillId="0" borderId="0" xfId="0" applyNumberFormat="1" applyFont="1" applyAlignment="1">
      <alignment wrapText="1"/>
    </xf>
    <xf numFmtId="164" fontId="4" fillId="16" borderId="4" xfId="1" applyNumberFormat="1" applyFont="1" applyFill="1" applyBorder="1" applyAlignment="1"/>
    <xf numFmtId="2" fontId="3" fillId="24" borderId="5"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164" fontId="3" fillId="23" borderId="4" xfId="1" applyNumberFormat="1" applyFont="1" applyFill="1" applyBorder="1" applyAlignment="1">
      <alignment horizontal="center"/>
    </xf>
    <xf numFmtId="164" fontId="3" fillId="23" borderId="4" xfId="1" applyNumberFormat="1" applyFont="1" applyFill="1" applyBorder="1" applyAlignment="1"/>
    <xf numFmtId="164" fontId="3" fillId="25" borderId="4" xfId="1" applyNumberFormat="1" applyFont="1" applyFill="1" applyBorder="1" applyAlignment="1">
      <alignment horizontal="center"/>
    </xf>
    <xf numFmtId="164" fontId="3" fillId="25" borderId="4" xfId="1" applyNumberFormat="1" applyFont="1" applyFill="1" applyBorder="1" applyAlignment="1"/>
    <xf numFmtId="164" fontId="3" fillId="24" borderId="4" xfId="1" applyNumberFormat="1" applyFont="1" applyFill="1" applyBorder="1" applyAlignment="1">
      <alignment horizontal="center"/>
    </xf>
    <xf numFmtId="164" fontId="3" fillId="24" borderId="4" xfId="1" applyNumberFormat="1" applyFont="1" applyFill="1" applyBorder="1" applyAlignment="1"/>
    <xf numFmtId="164" fontId="3" fillId="26" borderId="4" xfId="1" applyNumberFormat="1" applyFont="1" applyFill="1" applyBorder="1" applyAlignment="1">
      <alignment horizontal="center"/>
    </xf>
    <xf numFmtId="164" fontId="3" fillId="26" borderId="4" xfId="1" applyNumberFormat="1" applyFont="1" applyFill="1" applyBorder="1" applyAlignment="1"/>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4"/>
  <sheetViews>
    <sheetView showGridLines="0" tabSelected="1" topLeftCell="G1" zoomScale="110" zoomScaleNormal="110" workbookViewId="0">
      <selection activeCell="R9" sqref="R9"/>
    </sheetView>
  </sheetViews>
  <sheetFormatPr defaultColWidth="8.81640625" defaultRowHeight="14.75" customHeight="1"/>
  <cols>
    <col min="1" max="4" width="8.81640625" style="15" customWidth="1"/>
    <col min="5" max="10" width="10.81640625" style="15" customWidth="1"/>
    <col min="11" max="11" width="9.1796875" style="15" bestFit="1" customWidth="1"/>
    <col min="12" max="12" width="11" style="13" bestFit="1" customWidth="1"/>
    <col min="13" max="13" width="13.81640625" style="15" bestFit="1" customWidth="1"/>
    <col min="14" max="21" width="10.453125" style="15" bestFit="1" customWidth="1"/>
    <col min="22" max="257" width="8.81640625" style="15" customWidth="1"/>
    <col min="258" max="16384" width="8.81640625" style="16"/>
  </cols>
  <sheetData>
    <row r="1" spans="1:22" ht="15" customHeight="1" thickBot="1">
      <c r="A1" s="62"/>
      <c r="B1" s="63"/>
      <c r="C1" s="63"/>
      <c r="D1" s="63"/>
      <c r="E1" s="1" t="s">
        <v>65</v>
      </c>
      <c r="F1" s="1" t="s">
        <v>0</v>
      </c>
      <c r="G1" s="2">
        <v>43977</v>
      </c>
      <c r="H1" s="2">
        <v>43978</v>
      </c>
      <c r="I1" s="2">
        <v>43979</v>
      </c>
      <c r="J1" s="2">
        <v>43979</v>
      </c>
      <c r="K1" s="2"/>
      <c r="M1" s="12" t="s">
        <v>27</v>
      </c>
      <c r="N1" s="14">
        <v>8968.5499999999993</v>
      </c>
      <c r="O1" s="14">
        <v>8968.5499999999993</v>
      </c>
      <c r="P1" s="14">
        <v>8996.65</v>
      </c>
      <c r="Q1" s="59">
        <v>9584.5</v>
      </c>
      <c r="R1" s="59">
        <v>9889.0499999999993</v>
      </c>
      <c r="S1" s="59">
        <v>9889.0499999999993</v>
      </c>
      <c r="T1" s="14">
        <v>2252.75</v>
      </c>
      <c r="U1" s="14">
        <v>12430.5</v>
      </c>
    </row>
    <row r="2" spans="1:22" ht="15" customHeight="1" thickBot="1">
      <c r="A2" s="17"/>
      <c r="B2" s="18"/>
      <c r="C2" s="18"/>
      <c r="D2" s="3" t="s">
        <v>1</v>
      </c>
      <c r="E2" s="56">
        <v>9889.0499999999993</v>
      </c>
      <c r="F2" s="56">
        <v>9178.5499999999993</v>
      </c>
      <c r="G2" s="56">
        <v>9161.65</v>
      </c>
      <c r="H2" s="56">
        <v>9334</v>
      </c>
      <c r="I2" s="56">
        <v>9511.25</v>
      </c>
      <c r="J2" s="56">
        <v>19455.55</v>
      </c>
      <c r="K2" s="56"/>
      <c r="M2" s="12" t="s">
        <v>28</v>
      </c>
      <c r="N2" s="14">
        <v>9161.65</v>
      </c>
      <c r="O2" s="14">
        <v>9511.25</v>
      </c>
      <c r="P2" s="14">
        <v>9511.25</v>
      </c>
      <c r="Q2" s="59">
        <v>8806.75</v>
      </c>
      <c r="R2" s="59">
        <v>8806.75</v>
      </c>
      <c r="S2" s="59">
        <v>9116.5</v>
      </c>
      <c r="T2" s="14">
        <v>12430.5</v>
      </c>
      <c r="U2" s="14">
        <v>7511.1</v>
      </c>
    </row>
    <row r="3" spans="1:22" ht="15" customHeight="1" thickBot="1">
      <c r="A3" s="17"/>
      <c r="B3" s="4"/>
      <c r="C3" s="5"/>
      <c r="D3" s="3" t="s">
        <v>2</v>
      </c>
      <c r="E3" s="55">
        <v>8055.8</v>
      </c>
      <c r="F3" s="55">
        <v>8806.75</v>
      </c>
      <c r="G3" s="55">
        <v>8996.65</v>
      </c>
      <c r="H3" s="55">
        <v>9004.25</v>
      </c>
      <c r="I3" s="55">
        <v>9336.5</v>
      </c>
      <c r="J3" s="55">
        <v>18818.95</v>
      </c>
      <c r="K3" s="55"/>
      <c r="M3" s="12" t="s">
        <v>29</v>
      </c>
      <c r="N3" s="14">
        <v>8996.65</v>
      </c>
      <c r="O3" s="14"/>
      <c r="P3" s="14"/>
      <c r="Q3" s="59"/>
      <c r="R3" s="59"/>
      <c r="S3" s="59">
        <v>9584.5</v>
      </c>
      <c r="T3" s="14"/>
      <c r="U3" s="14"/>
      <c r="V3" s="51"/>
    </row>
    <row r="4" spans="1:22" ht="15" customHeight="1">
      <c r="A4" s="17"/>
      <c r="B4" s="4"/>
      <c r="C4" s="5"/>
      <c r="D4" s="3" t="s">
        <v>3</v>
      </c>
      <c r="E4" s="21">
        <v>9859.9</v>
      </c>
      <c r="F4" s="21">
        <v>9039.25</v>
      </c>
      <c r="G4" s="21">
        <v>9029.0499999999993</v>
      </c>
      <c r="H4" s="21">
        <v>9314.9500000000007</v>
      </c>
      <c r="I4" s="21">
        <v>9490.1</v>
      </c>
      <c r="J4" s="21">
        <v>19169.8</v>
      </c>
      <c r="K4" s="21"/>
    </row>
    <row r="5" spans="1:22" ht="15" customHeight="1">
      <c r="A5" s="60" t="s">
        <v>4</v>
      </c>
      <c r="B5" s="61"/>
      <c r="C5" s="61"/>
      <c r="D5" s="61"/>
      <c r="E5" s="18"/>
      <c r="F5" s="18"/>
      <c r="G5" s="18"/>
      <c r="H5" s="18"/>
      <c r="I5" s="18"/>
      <c r="J5" s="18"/>
      <c r="K5" s="18"/>
      <c r="M5" s="22" t="s">
        <v>30</v>
      </c>
      <c r="N5" s="23"/>
      <c r="O5" s="23"/>
      <c r="P5" s="23"/>
      <c r="Q5" s="23"/>
      <c r="R5" s="23"/>
      <c r="S5" s="23"/>
      <c r="T5" s="23"/>
      <c r="U5" s="23"/>
    </row>
    <row r="6" spans="1:22" ht="15" customHeight="1">
      <c r="A6" s="24"/>
      <c r="B6" s="25"/>
      <c r="C6" s="25"/>
      <c r="D6" s="6" t="s">
        <v>5</v>
      </c>
      <c r="E6" s="26">
        <f t="shared" ref="E6:F6" si="0">E8+E25</f>
        <v>12313.95</v>
      </c>
      <c r="F6" s="26">
        <f t="shared" si="0"/>
        <v>9581.4166666666642</v>
      </c>
      <c r="G6" s="26">
        <f t="shared" ref="G6:I6" si="1">G8+G25</f>
        <v>9293.2499999999982</v>
      </c>
      <c r="H6" s="26">
        <f t="shared" ref="H6" si="2">H8+H25</f>
        <v>9760.9666666666672</v>
      </c>
      <c r="I6" s="26">
        <f t="shared" si="1"/>
        <v>9730.1499999999978</v>
      </c>
      <c r="J6" s="26">
        <f t="shared" ref="J6" si="3">J8+J25</f>
        <v>20113.850000000002</v>
      </c>
      <c r="K6" s="26"/>
      <c r="M6" s="43">
        <v>0.23599999999999999</v>
      </c>
      <c r="N6" s="44">
        <f t="shared" ref="N6:O6" si="4">VALUE(23.6/100*(N1-N2)+N2)</f>
        <v>9116.0784000000003</v>
      </c>
      <c r="O6" s="44">
        <f t="shared" si="4"/>
        <v>9383.1728000000003</v>
      </c>
      <c r="P6" s="44">
        <f t="shared" ref="P6" si="5">VALUE(23.6/100*(P1-P2)+P2)</f>
        <v>9389.8043999999991</v>
      </c>
      <c r="Q6" s="44">
        <f t="shared" ref="Q6:S6" si="6">VALUE(23.6/100*(Q1-Q2)+Q2)</f>
        <v>8990.2990000000009</v>
      </c>
      <c r="R6" s="44">
        <f t="shared" ref="R6" si="7">VALUE(23.6/100*(R1-R2)+R2)</f>
        <v>9062.1728000000003</v>
      </c>
      <c r="S6" s="44">
        <f t="shared" si="6"/>
        <v>9298.8217999999997</v>
      </c>
      <c r="T6" s="44">
        <f t="shared" ref="T6:U6" si="8">VALUE(23.6/100*(T1-T2)+T2)</f>
        <v>10028.550999999999</v>
      </c>
      <c r="U6" s="44">
        <f t="shared" si="8"/>
        <v>8672.0784000000003</v>
      </c>
    </row>
    <row r="7" spans="1:22" ht="15" customHeight="1">
      <c r="A7" s="24"/>
      <c r="B7" s="25"/>
      <c r="C7" s="25"/>
      <c r="D7" s="6" t="s">
        <v>6</v>
      </c>
      <c r="E7" s="27">
        <f t="shared" ref="E7:F7" si="9">E11+E25</f>
        <v>11101.5</v>
      </c>
      <c r="F7" s="27">
        <f t="shared" si="9"/>
        <v>9379.9833333333318</v>
      </c>
      <c r="G7" s="27">
        <f t="shared" ref="G7:I7" si="10">G11+G25</f>
        <v>9227.4499999999989</v>
      </c>
      <c r="H7" s="27">
        <f t="shared" ref="H7" si="11">H11+H25</f>
        <v>9547.4833333333336</v>
      </c>
      <c r="I7" s="27">
        <f t="shared" si="10"/>
        <v>9620.6999999999989</v>
      </c>
      <c r="J7" s="27">
        <f t="shared" ref="J7" si="12">J11+J25</f>
        <v>19784.7</v>
      </c>
      <c r="K7" s="27"/>
      <c r="M7" s="47">
        <v>0.38200000000000001</v>
      </c>
      <c r="N7" s="48">
        <f t="shared" ref="N7:O7" si="13">38.2/100*(N1-N2)+N2</f>
        <v>9087.8858</v>
      </c>
      <c r="O7" s="48">
        <f t="shared" si="13"/>
        <v>9303.9385999999995</v>
      </c>
      <c r="P7" s="48">
        <f t="shared" ref="P7" si="14">38.2/100*(P1-P2)+P2</f>
        <v>9314.6728000000003</v>
      </c>
      <c r="Q7" s="48">
        <f t="shared" ref="Q7:S7" si="15">38.2/100*(Q1-Q2)+Q2</f>
        <v>9103.8505000000005</v>
      </c>
      <c r="R7" s="48">
        <f t="shared" ref="R7" si="16">38.2/100*(R1-R2)+R2</f>
        <v>9220.1885999999995</v>
      </c>
      <c r="S7" s="48">
        <f t="shared" si="15"/>
        <v>9411.6140999999989</v>
      </c>
      <c r="T7" s="48">
        <f t="shared" ref="T7:U7" si="17">38.2/100*(T1-T2)+T2</f>
        <v>8542.5995000000003</v>
      </c>
      <c r="U7" s="48">
        <f t="shared" si="17"/>
        <v>9390.3107999999993</v>
      </c>
    </row>
    <row r="8" spans="1:22" ht="15" customHeight="1">
      <c r="A8" s="24"/>
      <c r="B8" s="25"/>
      <c r="C8" s="25"/>
      <c r="D8" s="6" t="s">
        <v>7</v>
      </c>
      <c r="E8" s="28">
        <f t="shared" ref="E8:F8" si="18">(2*E11)-E3</f>
        <v>10480.700000000001</v>
      </c>
      <c r="F8" s="28">
        <f t="shared" si="18"/>
        <v>9209.616666666665</v>
      </c>
      <c r="G8" s="28">
        <f t="shared" ref="G8:I8" si="19">(2*G11)-G3</f>
        <v>9128.2499999999982</v>
      </c>
      <c r="H8" s="28">
        <f t="shared" ref="H8" si="20">(2*H11)-H3</f>
        <v>9431.2166666666672</v>
      </c>
      <c r="I8" s="28">
        <f t="shared" si="19"/>
        <v>9555.3999999999978</v>
      </c>
      <c r="J8" s="28">
        <f t="shared" ref="J8" si="21">(2*J11)-J3</f>
        <v>19477.250000000004</v>
      </c>
      <c r="K8" s="28"/>
      <c r="M8" s="41">
        <v>0.5</v>
      </c>
      <c r="N8" s="42">
        <f t="shared" ref="N8:O8" si="22">VALUE(50/100*(N1-N2)+N2)</f>
        <v>9065.0999999999985</v>
      </c>
      <c r="O8" s="42">
        <f t="shared" si="22"/>
        <v>9239.9</v>
      </c>
      <c r="P8" s="42">
        <f t="shared" ref="P8" si="23">VALUE(50/100*(P1-P2)+P2)</f>
        <v>9253.9500000000007</v>
      </c>
      <c r="Q8" s="42">
        <f t="shared" ref="Q8:S8" si="24">VALUE(50/100*(Q1-Q2)+Q2)</f>
        <v>9195.625</v>
      </c>
      <c r="R8" s="42">
        <f t="shared" ref="R8" si="25">VALUE(50/100*(R1-R2)+R2)</f>
        <v>9347.9</v>
      </c>
      <c r="S8" s="42">
        <f t="shared" si="24"/>
        <v>9502.7749999999996</v>
      </c>
      <c r="T8" s="42">
        <f t="shared" ref="T8:U8" si="26">VALUE(50/100*(T1-T2)+T2)</f>
        <v>7341.625</v>
      </c>
      <c r="U8" s="42">
        <f t="shared" si="26"/>
        <v>9970.7999999999993</v>
      </c>
    </row>
    <row r="9" spans="1:22" ht="15" customHeight="1">
      <c r="A9" s="24"/>
      <c r="B9" s="25"/>
      <c r="C9" s="25"/>
      <c r="D9" s="7"/>
      <c r="E9" s="21"/>
      <c r="F9" s="21"/>
      <c r="G9" s="21"/>
      <c r="H9" s="21"/>
      <c r="I9" s="21"/>
      <c r="J9" s="21"/>
      <c r="K9" s="21"/>
      <c r="M9" s="49">
        <v>0.61799999999999999</v>
      </c>
      <c r="N9" s="50">
        <f t="shared" ref="N9:O9" si="27">VALUE(61.8/100*(N1-N2)+N2)</f>
        <v>9042.3141999999989</v>
      </c>
      <c r="O9" s="50">
        <f t="shared" si="27"/>
        <v>9175.8613999999998</v>
      </c>
      <c r="P9" s="50">
        <f t="shared" ref="P9" si="28">VALUE(61.8/100*(P1-P2)+P2)</f>
        <v>9193.2271999999994</v>
      </c>
      <c r="Q9" s="50">
        <f t="shared" ref="Q9:S9" si="29">VALUE(61.8/100*(Q1-Q2)+Q2)</f>
        <v>9287.3994999999995</v>
      </c>
      <c r="R9" s="50">
        <f t="shared" ref="R9" si="30">VALUE(61.8/100*(R1-R2)+R2)</f>
        <v>9475.6113999999998</v>
      </c>
      <c r="S9" s="50">
        <f t="shared" si="29"/>
        <v>9593.9359000000004</v>
      </c>
      <c r="T9" s="50">
        <f t="shared" ref="T9:U9" si="31">VALUE(61.8/100*(T1-T2)+T2)</f>
        <v>6140.6504999999997</v>
      </c>
      <c r="U9" s="50">
        <f t="shared" si="31"/>
        <v>10551.289199999999</v>
      </c>
    </row>
    <row r="10" spans="1:22" ht="15" customHeight="1">
      <c r="A10" s="24"/>
      <c r="B10" s="25"/>
      <c r="C10" s="25"/>
      <c r="D10" s="6" t="s">
        <v>8</v>
      </c>
      <c r="E10" s="53">
        <f t="shared" ref="E10:F10" si="32">E11+E32/2</f>
        <v>9564.0750000000007</v>
      </c>
      <c r="F10" s="53">
        <f t="shared" si="32"/>
        <v>9023.7166666666653</v>
      </c>
      <c r="G10" s="53">
        <f t="shared" ref="G10:I10" si="33">G11+G32/2</f>
        <v>9079.15</v>
      </c>
      <c r="H10" s="53">
        <f t="shared" ref="H10" si="34">H11+H32/2</f>
        <v>9266.3416666666672</v>
      </c>
      <c r="I10" s="53">
        <f t="shared" si="33"/>
        <v>9468.0249999999978</v>
      </c>
      <c r="J10" s="53">
        <f t="shared" ref="J10" si="35">J11+J32/2</f>
        <v>19158.950000000004</v>
      </c>
      <c r="K10" s="53"/>
      <c r="M10" s="39">
        <v>0.70699999999999996</v>
      </c>
      <c r="N10" s="40">
        <f t="shared" ref="N10:O10" si="36">VALUE(70.7/100*(N1-N2)+N2)</f>
        <v>9025.1282999999985</v>
      </c>
      <c r="O10" s="40">
        <f t="shared" si="36"/>
        <v>9127.561099999999</v>
      </c>
      <c r="P10" s="40">
        <f t="shared" ref="P10" si="37">VALUE(70.7/100*(P1-P2)+P2)</f>
        <v>9147.4277999999995</v>
      </c>
      <c r="Q10" s="40">
        <f t="shared" ref="Q10:S10" si="38">VALUE(70.7/100*(Q1-Q2)+Q2)</f>
        <v>9356.6192499999997</v>
      </c>
      <c r="R10" s="40">
        <f t="shared" ref="R10" si="39">VALUE(70.7/100*(R1-R2)+R2)</f>
        <v>9571.936099999999</v>
      </c>
      <c r="S10" s="40">
        <f t="shared" si="38"/>
        <v>9662.6928499999995</v>
      </c>
      <c r="T10" s="40">
        <f t="shared" ref="T10:U10" si="40">VALUE(70.7/100*(T1-T2)+T2)</f>
        <v>5234.8307499999992</v>
      </c>
      <c r="U10" s="40">
        <f t="shared" si="40"/>
        <v>10989.1158</v>
      </c>
    </row>
    <row r="11" spans="1:22" ht="15" customHeight="1">
      <c r="A11" s="24"/>
      <c r="B11" s="25"/>
      <c r="C11" s="25"/>
      <c r="D11" s="6" t="s">
        <v>9</v>
      </c>
      <c r="E11" s="21">
        <f t="shared" ref="E11:F11" si="41">(E2+E3+E4)/3</f>
        <v>9268.25</v>
      </c>
      <c r="F11" s="21">
        <f t="shared" si="41"/>
        <v>9008.1833333333325</v>
      </c>
      <c r="G11" s="21">
        <f t="shared" ref="G11:I11" si="42">(G2+G3+G4)/3</f>
        <v>9062.4499999999989</v>
      </c>
      <c r="H11" s="21">
        <f t="shared" ref="H11" si="43">(H2+H3+H4)/3</f>
        <v>9217.7333333333336</v>
      </c>
      <c r="I11" s="21">
        <f t="shared" si="42"/>
        <v>9445.9499999999989</v>
      </c>
      <c r="J11" s="21">
        <f t="shared" ref="J11" si="44">(J2+J3+J4)/3</f>
        <v>19148.100000000002</v>
      </c>
      <c r="K11" s="21"/>
      <c r="M11" s="45">
        <v>0.78600000000000003</v>
      </c>
      <c r="N11" s="46">
        <f t="shared" ref="N11:O11" si="45">VALUE(78.6/100*(N1-N2)+N2)</f>
        <v>9009.8733999999986</v>
      </c>
      <c r="O11" s="46">
        <f t="shared" si="45"/>
        <v>9084.6877999999997</v>
      </c>
      <c r="P11" s="46">
        <f t="shared" ref="P11" si="46">VALUE(78.6/100*(P1-P2)+P2)</f>
        <v>9106.7744000000002</v>
      </c>
      <c r="Q11" s="46">
        <f t="shared" ref="Q11:S11" si="47">VALUE(78.6/100*(Q1-Q2)+Q2)</f>
        <v>9418.0614999999998</v>
      </c>
      <c r="R11" s="46">
        <f t="shared" ref="R11" si="48">VALUE(78.6/100*(R1-R2)+R2)</f>
        <v>9657.4377999999997</v>
      </c>
      <c r="S11" s="46">
        <f t="shared" si="47"/>
        <v>9723.7242999999999</v>
      </c>
      <c r="T11" s="46">
        <f t="shared" ref="T11:U11" si="49">VALUE(78.6/100*(T1-T2)+T2)</f>
        <v>4430.7885000000006</v>
      </c>
      <c r="U11" s="46">
        <f t="shared" si="49"/>
        <v>11377.7484</v>
      </c>
    </row>
    <row r="12" spans="1:22" ht="15" customHeight="1">
      <c r="A12" s="24"/>
      <c r="B12" s="25"/>
      <c r="C12" s="25"/>
      <c r="D12" s="6" t="s">
        <v>10</v>
      </c>
      <c r="E12" s="54">
        <f t="shared" ref="E12:F12" si="50">E11-E32/2</f>
        <v>8972.4249999999993</v>
      </c>
      <c r="F12" s="54">
        <f t="shared" si="50"/>
        <v>8992.65</v>
      </c>
      <c r="G12" s="54">
        <f t="shared" ref="G12:I12" si="51">G11-G32/2</f>
        <v>9045.7499999999982</v>
      </c>
      <c r="H12" s="54">
        <f t="shared" ref="H12" si="52">H11-H32/2</f>
        <v>9169.125</v>
      </c>
      <c r="I12" s="54">
        <f t="shared" si="51"/>
        <v>9423.875</v>
      </c>
      <c r="J12" s="54">
        <f t="shared" ref="J12" si="53">J11-J32/2</f>
        <v>19137.25</v>
      </c>
      <c r="K12" s="54"/>
      <c r="M12" s="39">
        <v>1</v>
      </c>
      <c r="N12" s="40">
        <f t="shared" ref="N12:O12" si="54">VALUE(100/100*(N1-N2)+N2)</f>
        <v>8968.5499999999993</v>
      </c>
      <c r="O12" s="40">
        <f t="shared" si="54"/>
        <v>8968.5499999999993</v>
      </c>
      <c r="P12" s="40">
        <f t="shared" ref="P12" si="55">VALUE(100/100*(P1-P2)+P2)</f>
        <v>8996.65</v>
      </c>
      <c r="Q12" s="40">
        <f t="shared" ref="Q12:S12" si="56">VALUE(100/100*(Q1-Q2)+Q2)</f>
        <v>9584.5</v>
      </c>
      <c r="R12" s="40">
        <f t="shared" ref="R12" si="57">VALUE(100/100*(R1-R2)+R2)</f>
        <v>9889.0499999999993</v>
      </c>
      <c r="S12" s="40">
        <f t="shared" si="56"/>
        <v>9889.0499999999993</v>
      </c>
      <c r="T12" s="40">
        <f t="shared" ref="T12:U12" si="58">VALUE(100/100*(T1-T2)+T2)</f>
        <v>2252.75</v>
      </c>
      <c r="U12" s="40">
        <f t="shared" si="58"/>
        <v>12430.5</v>
      </c>
    </row>
    <row r="13" spans="1:22" ht="15" customHeight="1">
      <c r="A13" s="24"/>
      <c r="B13" s="25"/>
      <c r="C13" s="25"/>
      <c r="D13" s="7"/>
      <c r="E13" s="21"/>
      <c r="F13" s="21"/>
      <c r="G13" s="21"/>
      <c r="H13" s="21"/>
      <c r="I13" s="21"/>
      <c r="J13" s="21"/>
      <c r="K13" s="21"/>
      <c r="M13" s="39">
        <v>1.236</v>
      </c>
      <c r="N13" s="40">
        <f t="shared" ref="N13:O13" si="59">VALUE(123.6/100*(N1-N2)+N2)</f>
        <v>8922.9784</v>
      </c>
      <c r="O13" s="40">
        <f t="shared" si="59"/>
        <v>8840.4727999999996</v>
      </c>
      <c r="P13" s="40">
        <f t="shared" ref="P13" si="60">VALUE(123.6/100*(P1-P2)+P2)</f>
        <v>8875.2043999999987</v>
      </c>
      <c r="Q13" s="40">
        <f t="shared" ref="Q13:S13" si="61">VALUE(123.6/100*(Q1-Q2)+Q2)</f>
        <v>9768.0489999999991</v>
      </c>
      <c r="R13" s="40">
        <f t="shared" ref="R13" si="62">VALUE(123.6/100*(R1-R2)+R2)</f>
        <v>10144.4728</v>
      </c>
      <c r="S13" s="40">
        <f t="shared" si="61"/>
        <v>10071.371799999999</v>
      </c>
      <c r="T13" s="40">
        <f t="shared" ref="T13:U13" si="63">VALUE(123.6/100*(T1-T2)+T2)</f>
        <v>-149.19900000000052</v>
      </c>
      <c r="U13" s="40">
        <f t="shared" si="63"/>
        <v>13591.4784</v>
      </c>
    </row>
    <row r="14" spans="1:22" ht="15" customHeight="1">
      <c r="A14" s="24"/>
      <c r="B14" s="25"/>
      <c r="C14" s="25"/>
      <c r="D14" s="6" t="s">
        <v>11</v>
      </c>
      <c r="E14" s="32">
        <f t="shared" ref="E14:F14" si="64">2*E11-E2</f>
        <v>8647.4500000000007</v>
      </c>
      <c r="F14" s="32">
        <f t="shared" si="64"/>
        <v>8837.8166666666657</v>
      </c>
      <c r="G14" s="32">
        <f t="shared" ref="G14:I14" si="65">2*G11-G2</f>
        <v>8963.2499999999982</v>
      </c>
      <c r="H14" s="32">
        <f t="shared" ref="H14" si="66">2*H11-H2</f>
        <v>9101.4666666666672</v>
      </c>
      <c r="I14" s="32">
        <f t="shared" si="65"/>
        <v>9380.6499999999978</v>
      </c>
      <c r="J14" s="32">
        <f t="shared" ref="J14" si="67">2*J11-J2</f>
        <v>18840.650000000005</v>
      </c>
      <c r="K14" s="32"/>
      <c r="M14" s="33"/>
      <c r="N14" s="30"/>
      <c r="O14" s="30"/>
      <c r="P14" s="30"/>
      <c r="Q14" s="30"/>
      <c r="R14" s="30"/>
      <c r="S14" s="30"/>
      <c r="T14" s="30"/>
      <c r="U14" s="30"/>
    </row>
    <row r="15" spans="1:22" ht="15" customHeight="1">
      <c r="A15" s="24"/>
      <c r="B15" s="25"/>
      <c r="C15" s="25"/>
      <c r="D15" s="6" t="s">
        <v>12</v>
      </c>
      <c r="E15" s="34">
        <f t="shared" ref="E15:F15" si="68">E11-E25</f>
        <v>7435.0000000000009</v>
      </c>
      <c r="F15" s="34">
        <f t="shared" si="68"/>
        <v>8636.3833333333332</v>
      </c>
      <c r="G15" s="34">
        <f t="shared" ref="G15:I15" si="69">G11-G25</f>
        <v>8897.4499999999989</v>
      </c>
      <c r="H15" s="34">
        <f t="shared" ref="H15" si="70">H11-H25</f>
        <v>8887.9833333333336</v>
      </c>
      <c r="I15" s="34">
        <f t="shared" si="69"/>
        <v>9271.1999999999989</v>
      </c>
      <c r="J15" s="34">
        <f t="shared" ref="J15" si="71">J11-J25</f>
        <v>18511.500000000004</v>
      </c>
      <c r="K15" s="34"/>
      <c r="M15" s="38" t="s">
        <v>31</v>
      </c>
      <c r="N15" s="30"/>
      <c r="O15" s="30"/>
      <c r="P15" s="30"/>
      <c r="Q15" s="30"/>
      <c r="R15" s="30"/>
      <c r="S15" s="30"/>
      <c r="T15" s="30"/>
      <c r="U15" s="30"/>
    </row>
    <row r="16" spans="1:22" ht="15" customHeight="1">
      <c r="A16" s="24"/>
      <c r="B16" s="25"/>
      <c r="C16" s="25"/>
      <c r="D16" s="6" t="s">
        <v>13</v>
      </c>
      <c r="E16" s="35">
        <f t="shared" ref="E16:F16" si="72">E14-E25</f>
        <v>6814.2000000000016</v>
      </c>
      <c r="F16" s="35">
        <f t="shared" si="72"/>
        <v>8466.0166666666664</v>
      </c>
      <c r="G16" s="35">
        <f t="shared" ref="G16:I16" si="73">G14-G25</f>
        <v>8798.2499999999982</v>
      </c>
      <c r="H16" s="35">
        <f t="shared" ref="H16" si="74">H14-H25</f>
        <v>8771.7166666666672</v>
      </c>
      <c r="I16" s="35">
        <f t="shared" si="73"/>
        <v>9205.8999999999978</v>
      </c>
      <c r="J16" s="35">
        <f t="shared" ref="J16" si="75">J14-J25</f>
        <v>18204.050000000007</v>
      </c>
      <c r="K16" s="35"/>
      <c r="M16" s="39">
        <v>0.23599999999999999</v>
      </c>
      <c r="N16" s="40">
        <f t="shared" ref="N16:O16" si="76">VALUE(N3-23.6/100*(N1-N2))</f>
        <v>9042.2215999999989</v>
      </c>
      <c r="O16" s="40">
        <f t="shared" si="76"/>
        <v>128.07720000000018</v>
      </c>
      <c r="P16" s="40">
        <f t="shared" ref="P16" si="77">VALUE(P3-23.6/100*(P1-P2))</f>
        <v>121.4456000000001</v>
      </c>
      <c r="Q16" s="40">
        <f t="shared" ref="Q16:S16" si="78">VALUE(Q3-23.6/100*(Q1-Q2))</f>
        <v>-183.54900000000001</v>
      </c>
      <c r="R16" s="40">
        <f t="shared" ref="R16" si="79">VALUE(R3-23.6/100*(R1-R2))</f>
        <v>-255.42279999999985</v>
      </c>
      <c r="S16" s="40">
        <f t="shared" si="78"/>
        <v>9402.1782000000003</v>
      </c>
      <c r="T16" s="40">
        <f t="shared" ref="T16:U16" si="80">VALUE(T3-23.6/100*(T1-T2))</f>
        <v>2401.9490000000001</v>
      </c>
      <c r="U16" s="40">
        <f t="shared" si="80"/>
        <v>-1160.9784</v>
      </c>
    </row>
    <row r="17" spans="1:22" ht="15" customHeight="1">
      <c r="A17" s="60" t="s">
        <v>14</v>
      </c>
      <c r="B17" s="61"/>
      <c r="C17" s="61"/>
      <c r="D17" s="61"/>
      <c r="E17" s="5"/>
      <c r="F17" s="5"/>
      <c r="G17" s="5"/>
      <c r="H17" s="5"/>
      <c r="I17" s="5"/>
      <c r="J17" s="5"/>
      <c r="K17" s="5"/>
      <c r="M17" s="39">
        <v>0.38200000000000001</v>
      </c>
      <c r="N17" s="40">
        <f t="shared" ref="N17:O17" si="81">VALUE(N3-38.2/100*(N1-N2))</f>
        <v>9070.4141999999993</v>
      </c>
      <c r="O17" s="40">
        <f t="shared" si="81"/>
        <v>207.31140000000028</v>
      </c>
      <c r="P17" s="58">
        <f t="shared" ref="P17" si="82">VALUE(P3-38.2/100*(P1-P2))</f>
        <v>196.57720000000015</v>
      </c>
      <c r="Q17" s="40">
        <f t="shared" ref="Q17:S17" si="83">VALUE(Q3-38.2/100*(Q1-Q2))</f>
        <v>-297.10050000000001</v>
      </c>
      <c r="R17" s="40">
        <f t="shared" ref="R17" si="84">VALUE(R3-38.2/100*(R1-R2))</f>
        <v>-413.43859999999972</v>
      </c>
      <c r="S17" s="40">
        <f t="shared" si="83"/>
        <v>9289.3859000000011</v>
      </c>
      <c r="T17" s="40">
        <f t="shared" ref="T17:U17" si="85">VALUE(T3-38.2/100*(T1-T2))</f>
        <v>3887.9005000000002</v>
      </c>
      <c r="U17" s="40">
        <f t="shared" si="85"/>
        <v>-1879.2107999999998</v>
      </c>
    </row>
    <row r="18" spans="1:22" ht="15" customHeight="1">
      <c r="A18" s="24"/>
      <c r="B18" s="25"/>
      <c r="C18" s="25"/>
      <c r="D18" s="6" t="s">
        <v>15</v>
      </c>
      <c r="E18" s="27">
        <f t="shared" ref="E18:F18" si="86">(E2/E3)*E4</f>
        <v>12103.707154472551</v>
      </c>
      <c r="F18" s="27">
        <f t="shared" si="86"/>
        <v>9420.8655959917105</v>
      </c>
      <c r="G18" s="27">
        <f t="shared" ref="G18:I18" si="87">(G2/G3)*G4</f>
        <v>9194.6442211823269</v>
      </c>
      <c r="H18" s="27">
        <f t="shared" ref="H18" si="88">(H2/H3)*H4</f>
        <v>9656.0783296776535</v>
      </c>
      <c r="I18" s="27">
        <f t="shared" si="87"/>
        <v>9667.7249102982933</v>
      </c>
      <c r="J18" s="27">
        <f t="shared" ref="J18" si="89">(J2/J3)*J4</f>
        <v>19818.268415081602</v>
      </c>
      <c r="K18" s="27"/>
      <c r="M18" s="39">
        <v>0.5</v>
      </c>
      <c r="N18" s="40">
        <f t="shared" ref="N18:O18" si="90">VALUE(N3-50/100*(N1-N2))</f>
        <v>9093.2000000000007</v>
      </c>
      <c r="O18" s="40">
        <f t="shared" si="90"/>
        <v>271.35000000000036</v>
      </c>
      <c r="P18" s="58">
        <f t="shared" ref="P18" si="91">VALUE(P3-50/100*(P1-P2))</f>
        <v>257.30000000000018</v>
      </c>
      <c r="Q18" s="40">
        <f t="shared" ref="Q18:S18" si="92">VALUE(Q3-50/100*(Q1-Q2))</f>
        <v>-388.875</v>
      </c>
      <c r="R18" s="40">
        <f t="shared" ref="R18" si="93">VALUE(R3-50/100*(R1-R2))</f>
        <v>-541.14999999999964</v>
      </c>
      <c r="S18" s="40">
        <f t="shared" si="92"/>
        <v>9198.2250000000004</v>
      </c>
      <c r="T18" s="40">
        <f t="shared" ref="T18:U18" si="94">VALUE(T3-50/100*(T1-T2))</f>
        <v>5088.875</v>
      </c>
      <c r="U18" s="40">
        <f t="shared" si="94"/>
        <v>-2459.6999999999998</v>
      </c>
    </row>
    <row r="19" spans="1:22" ht="15" customHeight="1">
      <c r="A19" s="24"/>
      <c r="B19" s="25"/>
      <c r="C19" s="25"/>
      <c r="D19" s="6" t="s">
        <v>16</v>
      </c>
      <c r="E19" s="28">
        <f t="shared" ref="E19:F19" si="95">E4+E26/2</f>
        <v>10868.1875</v>
      </c>
      <c r="F19" s="28">
        <f t="shared" si="95"/>
        <v>9243.74</v>
      </c>
      <c r="G19" s="28">
        <f t="shared" ref="G19:I19" si="96">G4+G26/2</f>
        <v>9119.7999999999993</v>
      </c>
      <c r="H19" s="28">
        <f t="shared" ref="H19" si="97">H4+H26/2</f>
        <v>9496.3125</v>
      </c>
      <c r="I19" s="28">
        <f t="shared" si="96"/>
        <v>9586.2124999999996</v>
      </c>
      <c r="J19" s="28">
        <f t="shared" ref="J19" si="98">J4+J26/2</f>
        <v>19519.93</v>
      </c>
      <c r="K19" s="28"/>
      <c r="M19" s="39">
        <v>0.61799999999999999</v>
      </c>
      <c r="N19" s="40">
        <f t="shared" ref="N19:O19" si="99">VALUE(N3-61.8/100*(N1-N2))</f>
        <v>9115.9858000000004</v>
      </c>
      <c r="O19" s="40">
        <f t="shared" si="99"/>
        <v>335.38860000000045</v>
      </c>
      <c r="P19" s="58">
        <f t="shared" ref="P19" si="100">VALUE(P3-61.8/100*(P1-P2))</f>
        <v>318.02280000000025</v>
      </c>
      <c r="Q19" s="40">
        <f t="shared" ref="Q19:S19" si="101">VALUE(Q3-61.8/100*(Q1-Q2))</f>
        <v>-480.64949999999999</v>
      </c>
      <c r="R19" s="40">
        <f t="shared" ref="R19" si="102">VALUE(R3-61.8/100*(R1-R2))</f>
        <v>-668.86139999999955</v>
      </c>
      <c r="S19" s="40">
        <f t="shared" si="101"/>
        <v>9107.0640999999996</v>
      </c>
      <c r="T19" s="40">
        <f t="shared" ref="T19:U19" si="103">VALUE(T3-61.8/100*(T1-T2))</f>
        <v>6289.8495000000003</v>
      </c>
      <c r="U19" s="40">
        <f t="shared" si="103"/>
        <v>-3040.1891999999998</v>
      </c>
    </row>
    <row r="20" spans="1:22" ht="15" customHeight="1">
      <c r="A20" s="24"/>
      <c r="B20" s="25"/>
      <c r="C20" s="25"/>
      <c r="D20" s="6" t="s">
        <v>3</v>
      </c>
      <c r="E20" s="21">
        <f t="shared" ref="E20:F20" si="104">E4</f>
        <v>9859.9</v>
      </c>
      <c r="F20" s="21">
        <f t="shared" si="104"/>
        <v>9039.25</v>
      </c>
      <c r="G20" s="21">
        <f t="shared" ref="G20:I20" si="105">G4</f>
        <v>9029.0499999999993</v>
      </c>
      <c r="H20" s="21">
        <f t="shared" ref="H20" si="106">H4</f>
        <v>9314.9500000000007</v>
      </c>
      <c r="I20" s="21">
        <f t="shared" si="105"/>
        <v>9490.1</v>
      </c>
      <c r="J20" s="21">
        <f t="shared" ref="J20" si="107">J4</f>
        <v>19169.8</v>
      </c>
      <c r="K20" s="21"/>
      <c r="M20" s="39">
        <v>0.70699999999999996</v>
      </c>
      <c r="N20" s="40">
        <f t="shared" ref="N20:O20" si="108">VALUE(N3-70.07/100*(N1-N2))</f>
        <v>9131.9551699999993</v>
      </c>
      <c r="O20" s="40">
        <f t="shared" si="108"/>
        <v>380.26989000000043</v>
      </c>
      <c r="P20" s="40">
        <f t="shared" ref="P20" si="109">VALUE(P3-70.07/100*(P1-P2))</f>
        <v>360.58022000000017</v>
      </c>
      <c r="Q20" s="40">
        <f t="shared" ref="Q20:S20" si="110">VALUE(Q3-70.07/100*(Q1-Q2))</f>
        <v>-544.96942499999989</v>
      </c>
      <c r="R20" s="40">
        <f t="shared" ref="R20" si="111">VALUE(R3-70.07/100*(R1-R2))</f>
        <v>-758.36760999999933</v>
      </c>
      <c r="S20" s="40">
        <f t="shared" si="110"/>
        <v>9043.1742150000009</v>
      </c>
      <c r="T20" s="40">
        <f t="shared" ref="T20:U20" si="112">VALUE(T3-70.07/100*(T1-T2))</f>
        <v>7131.5494249999983</v>
      </c>
      <c r="U20" s="40">
        <f t="shared" si="112"/>
        <v>-3447.0235799999991</v>
      </c>
    </row>
    <row r="21" spans="1:22" ht="15" customHeight="1">
      <c r="A21" s="24"/>
      <c r="B21" s="25"/>
      <c r="C21" s="25"/>
      <c r="D21" s="6" t="s">
        <v>17</v>
      </c>
      <c r="E21" s="20">
        <f t="shared" ref="E21:F21" si="113">E4-E26/4</f>
        <v>9355.7562500000004</v>
      </c>
      <c r="F21" s="20">
        <f t="shared" si="113"/>
        <v>8937.005000000001</v>
      </c>
      <c r="G21" s="20">
        <f t="shared" ref="G21:I21" si="114">G4-G26/4</f>
        <v>8983.6749999999993</v>
      </c>
      <c r="H21" s="20">
        <f t="shared" ref="H21" si="115">H4-H26/4</f>
        <v>9224.2687500000011</v>
      </c>
      <c r="I21" s="20">
        <f t="shared" si="114"/>
        <v>9442.0437500000007</v>
      </c>
      <c r="J21" s="20">
        <f t="shared" ref="J21" si="116">J4-J26/4</f>
        <v>18994.735000000001</v>
      </c>
      <c r="K21" s="20"/>
      <c r="M21" s="39">
        <v>0.78600000000000003</v>
      </c>
      <c r="N21" s="40">
        <f t="shared" ref="N21:O21" si="117">VALUE(N3-78.6/100*(N1-N2))</f>
        <v>9148.4266000000007</v>
      </c>
      <c r="O21" s="40">
        <f t="shared" si="117"/>
        <v>426.56220000000053</v>
      </c>
      <c r="P21" s="40">
        <f t="shared" ref="P21" si="118">VALUE(P3-78.6/100*(P1-P2))</f>
        <v>404.47560000000027</v>
      </c>
      <c r="Q21" s="40">
        <f t="shared" ref="Q21:S21" si="119">VALUE(Q3-78.6/100*(Q1-Q2))</f>
        <v>-611.31149999999991</v>
      </c>
      <c r="R21" s="40">
        <f t="shared" ref="R21" si="120">VALUE(R3-78.6/100*(R1-R2))</f>
        <v>-850.68779999999936</v>
      </c>
      <c r="S21" s="40">
        <f t="shared" si="119"/>
        <v>8977.2757000000001</v>
      </c>
      <c r="T21" s="40">
        <f t="shared" ref="T21:U21" si="121">VALUE(T3-78.6/100*(T1-T2))</f>
        <v>7999.7114999999994</v>
      </c>
      <c r="U21" s="40">
        <f t="shared" si="121"/>
        <v>-3866.6483999999991</v>
      </c>
    </row>
    <row r="22" spans="1:22" ht="15" customHeight="1">
      <c r="A22" s="24"/>
      <c r="B22" s="25"/>
      <c r="C22" s="25"/>
      <c r="D22" s="6" t="s">
        <v>18</v>
      </c>
      <c r="E22" s="32">
        <f t="shared" ref="E22:F22" si="122">E4-E26/2</f>
        <v>8851.6124999999993</v>
      </c>
      <c r="F22" s="32">
        <f t="shared" si="122"/>
        <v>8834.76</v>
      </c>
      <c r="G22" s="32">
        <f t="shared" ref="G22:I22" si="123">G4-G26/2</f>
        <v>8938.2999999999993</v>
      </c>
      <c r="H22" s="32">
        <f t="shared" ref="H22" si="124">H4-H26/2</f>
        <v>9133.5875000000015</v>
      </c>
      <c r="I22" s="32">
        <f t="shared" si="123"/>
        <v>9393.9875000000011</v>
      </c>
      <c r="J22" s="32">
        <f t="shared" ref="J22" si="125">J4-J26/2</f>
        <v>18819.669999999998</v>
      </c>
      <c r="K22" s="32"/>
      <c r="M22" s="39">
        <v>1</v>
      </c>
      <c r="N22" s="40">
        <f t="shared" ref="N22:O22" si="126">VALUE(N3-100/100*(N1-N2))</f>
        <v>9189.75</v>
      </c>
      <c r="O22" s="40">
        <f t="shared" si="126"/>
        <v>542.70000000000073</v>
      </c>
      <c r="P22" s="40">
        <f t="shared" ref="P22" si="127">VALUE(P3-100/100*(P1-P2))</f>
        <v>514.60000000000036</v>
      </c>
      <c r="Q22" s="40">
        <f t="shared" ref="Q22:S22" si="128">VALUE(Q3-100/100*(Q1-Q2))</f>
        <v>-777.75</v>
      </c>
      <c r="R22" s="40">
        <f t="shared" ref="R22" si="129">VALUE(R3-100/100*(R1-R2))</f>
        <v>-1082.2999999999993</v>
      </c>
      <c r="S22" s="40">
        <f t="shared" si="128"/>
        <v>8811.9500000000007</v>
      </c>
      <c r="T22" s="40">
        <f t="shared" ref="T22:U22" si="130">VALUE(T3-100/100*(T1-T2))</f>
        <v>10177.75</v>
      </c>
      <c r="U22" s="40">
        <f t="shared" si="130"/>
        <v>-4919.3999999999996</v>
      </c>
      <c r="V22" s="52"/>
    </row>
    <row r="23" spans="1:22" ht="15" customHeight="1">
      <c r="A23" s="24"/>
      <c r="B23" s="25"/>
      <c r="C23" s="25"/>
      <c r="D23" s="6" t="s">
        <v>19</v>
      </c>
      <c r="E23" s="34">
        <f t="shared" ref="E23:F23" si="131">E4-(E18-E4)</f>
        <v>7616.0928455274479</v>
      </c>
      <c r="F23" s="34">
        <f t="shared" si="131"/>
        <v>8657.6344040082895</v>
      </c>
      <c r="G23" s="34">
        <f t="shared" ref="G23:I23" si="132">G4-(G18-G4)</f>
        <v>8863.4557788176717</v>
      </c>
      <c r="H23" s="34">
        <f t="shared" ref="H23" si="133">H4-(H18-H4)</f>
        <v>8973.8216703223479</v>
      </c>
      <c r="I23" s="34">
        <f t="shared" si="132"/>
        <v>9312.4750897017075</v>
      </c>
      <c r="J23" s="34">
        <f t="shared" ref="J23" si="134">J4-(J18-J4)</f>
        <v>18521.331584918396</v>
      </c>
      <c r="K23" s="34"/>
      <c r="M23" s="68">
        <v>1.236</v>
      </c>
      <c r="N23" s="69">
        <f t="shared" ref="N23:O23" si="135">VALUE(N3-123.6/100*(N1-N2))</f>
        <v>9235.3215999999993</v>
      </c>
      <c r="O23" s="69">
        <f t="shared" si="135"/>
        <v>670.7772000000009</v>
      </c>
      <c r="P23" s="69">
        <f t="shared" ref="P23" si="136">VALUE(P3-123.6/100*(P1-P2))</f>
        <v>636.04560000000049</v>
      </c>
      <c r="Q23" s="69">
        <f t="shared" ref="Q23:S23" si="137">VALUE(Q3-123.6/100*(Q1-Q2))</f>
        <v>-961.29899999999998</v>
      </c>
      <c r="R23" s="69">
        <f t="shared" ref="R23" si="138">VALUE(R3-123.6/100*(R1-R2))</f>
        <v>-1337.7227999999991</v>
      </c>
      <c r="S23" s="69">
        <f t="shared" si="137"/>
        <v>8629.628200000001</v>
      </c>
      <c r="T23" s="69">
        <f t="shared" ref="T23:U23" si="139">VALUE(T3-123.6/100*(T1-T2))</f>
        <v>12579.699000000001</v>
      </c>
      <c r="U23" s="69">
        <f t="shared" si="139"/>
        <v>-6080.3783999999996</v>
      </c>
      <c r="V23" s="52"/>
    </row>
    <row r="24" spans="1:22" ht="15" customHeight="1">
      <c r="A24" s="60" t="s">
        <v>20</v>
      </c>
      <c r="B24" s="61"/>
      <c r="C24" s="61"/>
      <c r="D24" s="61"/>
      <c r="E24" s="5"/>
      <c r="F24" s="5"/>
      <c r="G24" s="5"/>
      <c r="H24" s="5"/>
      <c r="I24" s="5"/>
      <c r="J24" s="5"/>
      <c r="K24" s="5"/>
      <c r="M24" s="39">
        <v>1.272</v>
      </c>
      <c r="N24" s="40">
        <f t="shared" ref="N24:O24" si="140">VALUE(N3-127.2/100*(N1-N2))</f>
        <v>9242.2731999999996</v>
      </c>
      <c r="O24" s="40">
        <f t="shared" si="140"/>
        <v>690.31440000000089</v>
      </c>
      <c r="P24" s="40">
        <f t="shared" ref="P24" si="141">VALUE(P3-127.2/100*(P1-P2))</f>
        <v>654.57120000000043</v>
      </c>
      <c r="Q24" s="40">
        <f t="shared" ref="Q24:S24" si="142">VALUE(Q3-127.2/100*(Q1-Q2))</f>
        <v>-989.298</v>
      </c>
      <c r="R24" s="40">
        <f t="shared" ref="R24" si="143">VALUE(R3-127.2/100*(R1-R2))</f>
        <v>-1376.6855999999991</v>
      </c>
      <c r="S24" s="40">
        <f t="shared" si="142"/>
        <v>8601.8164000000015</v>
      </c>
      <c r="T24" s="40">
        <f t="shared" ref="T24:U24" si="144">VALUE(T3-127.2/100*(T1-T2))</f>
        <v>12946.098</v>
      </c>
      <c r="U24" s="40">
        <f t="shared" si="144"/>
        <v>-6257.4767999999995</v>
      </c>
    </row>
    <row r="25" spans="1:22" ht="15" customHeight="1">
      <c r="A25" s="24"/>
      <c r="B25" s="25"/>
      <c r="C25" s="25"/>
      <c r="D25" s="6" t="s">
        <v>21</v>
      </c>
      <c r="E25" s="36">
        <f t="shared" ref="E25:F25" si="145">ABS(E2-E3)</f>
        <v>1833.2499999999991</v>
      </c>
      <c r="F25" s="36">
        <f t="shared" si="145"/>
        <v>371.79999999999927</v>
      </c>
      <c r="G25" s="36">
        <f t="shared" ref="G25:I25" si="146">ABS(G2-G3)</f>
        <v>165</v>
      </c>
      <c r="H25" s="36">
        <f t="shared" ref="H25" si="147">ABS(H2-H3)</f>
        <v>329.75</v>
      </c>
      <c r="I25" s="36">
        <f t="shared" si="146"/>
        <v>174.75</v>
      </c>
      <c r="J25" s="36">
        <f t="shared" ref="J25" si="148">ABS(J2-J3)</f>
        <v>636.59999999999854</v>
      </c>
      <c r="K25" s="36"/>
      <c r="M25" s="70">
        <v>1.3819999999999999</v>
      </c>
      <c r="N25" s="71">
        <f t="shared" ref="N25:O25" si="149">VALUE(N3-138.2/100*(N1-N2))</f>
        <v>9263.5141999999996</v>
      </c>
      <c r="O25" s="71">
        <f t="shared" si="149"/>
        <v>750.011400000001</v>
      </c>
      <c r="P25" s="71">
        <f t="shared" ref="P25" si="150">VALUE(P3-138.2/100*(P1-P2))</f>
        <v>711.17720000000043</v>
      </c>
      <c r="Q25" s="71">
        <f t="shared" ref="Q25:S25" si="151">VALUE(Q3-138.2/100*(Q1-Q2))</f>
        <v>-1074.8505</v>
      </c>
      <c r="R25" s="71">
        <f t="shared" ref="R25" si="152">VALUE(R3-138.2/100*(R1-R2))</f>
        <v>-1495.7385999999988</v>
      </c>
      <c r="S25" s="71">
        <f t="shared" si="151"/>
        <v>8516.8359000000019</v>
      </c>
      <c r="T25" s="71">
        <f t="shared" ref="T25:U25" si="153">VALUE(T3-138.2/100*(T1-T2))</f>
        <v>14065.6505</v>
      </c>
      <c r="U25" s="71">
        <f t="shared" si="153"/>
        <v>-6798.6107999999986</v>
      </c>
    </row>
    <row r="26" spans="1:22" ht="15" customHeight="1">
      <c r="A26" s="24"/>
      <c r="B26" s="25"/>
      <c r="C26" s="25"/>
      <c r="D26" s="6" t="s">
        <v>22</v>
      </c>
      <c r="E26" s="36">
        <f t="shared" ref="E26:F26" si="154">E25*1.1</f>
        <v>2016.5749999999991</v>
      </c>
      <c r="F26" s="36">
        <f t="shared" si="154"/>
        <v>408.97999999999922</v>
      </c>
      <c r="G26" s="36">
        <f t="shared" ref="G26:I26" si="155">G25*1.1</f>
        <v>181.50000000000003</v>
      </c>
      <c r="H26" s="36">
        <f t="shared" ref="H26" si="156">H25*1.1</f>
        <v>362.72500000000002</v>
      </c>
      <c r="I26" s="36">
        <f t="shared" si="155"/>
        <v>192.22500000000002</v>
      </c>
      <c r="J26" s="36">
        <f t="shared" ref="J26" si="157">J25*1.1</f>
        <v>700.2599999999984</v>
      </c>
      <c r="K26" s="36"/>
      <c r="M26" s="39">
        <v>1.4139999999999999</v>
      </c>
      <c r="N26" s="40">
        <f t="shared" ref="N26:O26" si="158">VALUE(N3-141.4/100*(N1-N2))</f>
        <v>9269.6934000000001</v>
      </c>
      <c r="O26" s="40">
        <f t="shared" si="158"/>
        <v>767.37780000000112</v>
      </c>
      <c r="P26" s="40">
        <f t="shared" ref="P26" si="159">VALUE(P3-141.4/100*(P1-P2))</f>
        <v>727.64440000000059</v>
      </c>
      <c r="Q26" s="40">
        <f t="shared" ref="Q26:S26" si="160">VALUE(Q3-141.4/100*(Q1-Q2))</f>
        <v>-1099.7385000000002</v>
      </c>
      <c r="R26" s="40">
        <f t="shared" ref="R26" si="161">VALUE(R3-141.4/100*(R1-R2))</f>
        <v>-1530.3721999999991</v>
      </c>
      <c r="S26" s="40">
        <f t="shared" si="160"/>
        <v>8492.1143000000011</v>
      </c>
      <c r="T26" s="40">
        <f t="shared" ref="T26:U26" si="162">VALUE(T3-141.4/100*(T1-T2))</f>
        <v>14391.338500000002</v>
      </c>
      <c r="U26" s="40">
        <f t="shared" si="162"/>
        <v>-6956.0316000000003</v>
      </c>
    </row>
    <row r="27" spans="1:22" ht="15" customHeight="1">
      <c r="A27" s="24"/>
      <c r="B27" s="25"/>
      <c r="C27" s="25"/>
      <c r="D27" s="6" t="s">
        <v>23</v>
      </c>
      <c r="E27" s="36">
        <f t="shared" ref="E27:F27" si="163">(E2+E3)</f>
        <v>17944.849999999999</v>
      </c>
      <c r="F27" s="36">
        <f t="shared" si="163"/>
        <v>17985.3</v>
      </c>
      <c r="G27" s="36">
        <f t="shared" ref="G27:I27" si="164">(G2+G3)</f>
        <v>18158.3</v>
      </c>
      <c r="H27" s="36">
        <f t="shared" ref="H27" si="165">(H2+H3)</f>
        <v>18338.25</v>
      </c>
      <c r="I27" s="36">
        <f t="shared" si="164"/>
        <v>18847.75</v>
      </c>
      <c r="J27" s="36">
        <f t="shared" ref="J27" si="166">(J2+J3)</f>
        <v>38274.5</v>
      </c>
      <c r="K27" s="36"/>
      <c r="M27" s="43">
        <v>1.5</v>
      </c>
      <c r="N27" s="44">
        <f t="shared" ref="N27:O27" si="167">VALUE(N3-150/100*(N1-N2))</f>
        <v>9286.2999999999993</v>
      </c>
      <c r="O27" s="44">
        <f t="shared" si="167"/>
        <v>814.05000000000109</v>
      </c>
      <c r="P27" s="44">
        <f t="shared" ref="P27" si="168">VALUE(P3-150/100*(P1-P2))</f>
        <v>771.90000000000055</v>
      </c>
      <c r="Q27" s="44">
        <f t="shared" ref="Q27:S27" si="169">VALUE(Q3-150/100*(Q1-Q2))</f>
        <v>-1166.625</v>
      </c>
      <c r="R27" s="44">
        <f t="shared" ref="R27" si="170">VALUE(R3-150/100*(R1-R2))</f>
        <v>-1623.4499999999989</v>
      </c>
      <c r="S27" s="44">
        <f t="shared" si="169"/>
        <v>8425.6750000000011</v>
      </c>
      <c r="T27" s="44">
        <f t="shared" ref="T27:U27" si="171">VALUE(T3-150/100*(T1-T2))</f>
        <v>15266.625</v>
      </c>
      <c r="U27" s="44">
        <f t="shared" si="171"/>
        <v>-7379.0999999999995</v>
      </c>
    </row>
    <row r="28" spans="1:22" ht="15" customHeight="1">
      <c r="A28" s="24"/>
      <c r="B28" s="25"/>
      <c r="C28" s="25"/>
      <c r="D28" s="6" t="s">
        <v>24</v>
      </c>
      <c r="E28" s="36">
        <f t="shared" ref="E28:F28" si="172">(E2+E3)/2</f>
        <v>8972.4249999999993</v>
      </c>
      <c r="F28" s="36">
        <f t="shared" si="172"/>
        <v>8992.65</v>
      </c>
      <c r="G28" s="36">
        <f t="shared" ref="G28:I28" si="173">(G2+G3)/2</f>
        <v>9079.15</v>
      </c>
      <c r="H28" s="36">
        <f t="shared" ref="H28" si="174">(H2+H3)/2</f>
        <v>9169.125</v>
      </c>
      <c r="I28" s="36">
        <f t="shared" si="173"/>
        <v>9423.875</v>
      </c>
      <c r="J28" s="36">
        <f t="shared" ref="J28" si="175">(J2+J3)/2</f>
        <v>19137.25</v>
      </c>
      <c r="K28" s="36"/>
      <c r="M28" s="49">
        <v>1.6180000000000001</v>
      </c>
      <c r="N28" s="50">
        <f t="shared" ref="N28:O28" si="176">VALUE(N3-161.8/100*(N1-N2))</f>
        <v>9309.0858000000007</v>
      </c>
      <c r="O28" s="50">
        <f t="shared" si="176"/>
        <v>878.08860000000118</v>
      </c>
      <c r="P28" s="50">
        <f t="shared" ref="P28" si="177">VALUE(P3-161.8/100*(P1-P2))</f>
        <v>832.62280000000067</v>
      </c>
      <c r="Q28" s="50">
        <f t="shared" ref="Q28:S28" si="178">VALUE(Q3-161.8/100*(Q1-Q2))</f>
        <v>-1258.3995</v>
      </c>
      <c r="R28" s="50">
        <f t="shared" ref="R28" si="179">VALUE(R3-161.8/100*(R1-R2))</f>
        <v>-1751.161399999999</v>
      </c>
      <c r="S28" s="50">
        <f t="shared" si="178"/>
        <v>8334.5141000000003</v>
      </c>
      <c r="T28" s="50">
        <f t="shared" ref="T28:U28" si="180">VALUE(T3-161.8/100*(T1-T2))</f>
        <v>16467.5995</v>
      </c>
      <c r="U28" s="50">
        <f t="shared" si="180"/>
        <v>-7959.5892000000003</v>
      </c>
    </row>
    <row r="29" spans="1:22" ht="15" customHeight="1">
      <c r="A29" s="24"/>
      <c r="B29" s="25"/>
      <c r="C29" s="25"/>
      <c r="D29" s="6" t="s">
        <v>8</v>
      </c>
      <c r="E29" s="36">
        <f t="shared" ref="E29:F29" si="181">E30-E31+E30</f>
        <v>9564.0750000000007</v>
      </c>
      <c r="F29" s="36">
        <f t="shared" si="181"/>
        <v>9023.7166666666653</v>
      </c>
      <c r="G29" s="36">
        <f t="shared" ref="G29:I29" si="182">G30-G31+G30</f>
        <v>9045.7499999999982</v>
      </c>
      <c r="H29" s="36">
        <f t="shared" ref="H29" si="183">H30-H31+H30</f>
        <v>9266.3416666666672</v>
      </c>
      <c r="I29" s="36">
        <f t="shared" si="182"/>
        <v>9468.0249999999978</v>
      </c>
      <c r="J29" s="36">
        <f t="shared" ref="J29" si="184">J30-J31+J30</f>
        <v>19158.950000000004</v>
      </c>
      <c r="K29" s="36"/>
      <c r="M29" s="39">
        <v>1.7070000000000001</v>
      </c>
      <c r="N29" s="40">
        <f t="shared" ref="N29:O29" si="185">VALUE(N3-170.07/100*(N1-N2))</f>
        <v>9325.0551699999996</v>
      </c>
      <c r="O29" s="40">
        <f t="shared" si="185"/>
        <v>922.96989000000121</v>
      </c>
      <c r="P29" s="40">
        <f t="shared" ref="P29" si="186">VALUE(P3-170.07/100*(P1-P2))</f>
        <v>875.18022000000053</v>
      </c>
      <c r="Q29" s="40">
        <f t="shared" ref="Q29:S29" si="187">VALUE(Q3-170.07/100*(Q1-Q2))</f>
        <v>-1322.719425</v>
      </c>
      <c r="R29" s="40">
        <f t="shared" ref="R29" si="188">VALUE(R3-170.07/100*(R1-R2))</f>
        <v>-1840.6676099999986</v>
      </c>
      <c r="S29" s="40">
        <f t="shared" si="187"/>
        <v>8270.6242150000016</v>
      </c>
      <c r="T29" s="40">
        <f t="shared" ref="T29:U29" si="189">VALUE(T3-170.07/100*(T1-T2))</f>
        <v>17309.299424999997</v>
      </c>
      <c r="U29" s="40">
        <f t="shared" si="189"/>
        <v>-8366.4235799999988</v>
      </c>
    </row>
    <row r="30" spans="1:22" ht="15" customHeight="1">
      <c r="A30" s="24"/>
      <c r="B30" s="25"/>
      <c r="C30" s="25"/>
      <c r="D30" s="6" t="s">
        <v>25</v>
      </c>
      <c r="E30" s="36">
        <f t="shared" ref="E30:F30" si="190">(E2+E3+E4)/3</f>
        <v>9268.25</v>
      </c>
      <c r="F30" s="36">
        <f t="shared" si="190"/>
        <v>9008.1833333333325</v>
      </c>
      <c r="G30" s="36">
        <f t="shared" ref="G30:I30" si="191">(G2+G3+G4)/3</f>
        <v>9062.4499999999989</v>
      </c>
      <c r="H30" s="36">
        <f t="shared" ref="H30" si="192">(H2+H3+H4)/3</f>
        <v>9217.7333333333336</v>
      </c>
      <c r="I30" s="36">
        <f t="shared" si="191"/>
        <v>9445.9499999999989</v>
      </c>
      <c r="J30" s="36">
        <f t="shared" ref="J30" si="193">(J2+J3+J4)/3</f>
        <v>19148.100000000002</v>
      </c>
      <c r="K30" s="36"/>
      <c r="M30" s="39">
        <v>2</v>
      </c>
      <c r="N30" s="40">
        <f t="shared" ref="N30:O30" si="194">VALUE(N3-200/100*(N1-N2))</f>
        <v>9382.85</v>
      </c>
      <c r="O30" s="40">
        <f t="shared" si="194"/>
        <v>1085.4000000000015</v>
      </c>
      <c r="P30" s="40">
        <f t="shared" ref="P30" si="195">VALUE(P3-200/100*(P1-P2))</f>
        <v>1029.2000000000007</v>
      </c>
      <c r="Q30" s="40">
        <f t="shared" ref="Q30:S30" si="196">VALUE(Q3-200/100*(Q1-Q2))</f>
        <v>-1555.5</v>
      </c>
      <c r="R30" s="40">
        <f t="shared" ref="R30" si="197">VALUE(R3-200/100*(R1-R2))</f>
        <v>-2164.5999999999985</v>
      </c>
      <c r="S30" s="40">
        <f t="shared" si="196"/>
        <v>8039.4000000000015</v>
      </c>
      <c r="T30" s="40">
        <f t="shared" ref="T30:U30" si="198">VALUE(T3-200/100*(T1-T2))</f>
        <v>20355.5</v>
      </c>
      <c r="U30" s="40">
        <f t="shared" si="198"/>
        <v>-9838.7999999999993</v>
      </c>
    </row>
    <row r="31" spans="1:22" ht="15" customHeight="1">
      <c r="A31" s="24"/>
      <c r="B31" s="25"/>
      <c r="C31" s="25"/>
      <c r="D31" s="6" t="s">
        <v>10</v>
      </c>
      <c r="E31" s="36">
        <f t="shared" ref="E31:F31" si="199">E28</f>
        <v>8972.4249999999993</v>
      </c>
      <c r="F31" s="36">
        <f t="shared" si="199"/>
        <v>8992.65</v>
      </c>
      <c r="G31" s="36">
        <f t="shared" ref="G31:I31" si="200">G28</f>
        <v>9079.15</v>
      </c>
      <c r="H31" s="36">
        <f t="shared" ref="H31" si="201">H28</f>
        <v>9169.125</v>
      </c>
      <c r="I31" s="36">
        <f t="shared" si="200"/>
        <v>9423.875</v>
      </c>
      <c r="J31" s="36">
        <f t="shared" ref="J31" si="202">J28</f>
        <v>19137.25</v>
      </c>
      <c r="K31" s="36"/>
      <c r="M31" s="39">
        <v>2.2360000000000002</v>
      </c>
      <c r="N31" s="40">
        <f t="shared" ref="N31:O31" si="203">VALUE(N3-223.6/100*(N1-N2))</f>
        <v>9428.4215999999997</v>
      </c>
      <c r="O31" s="40">
        <f t="shared" si="203"/>
        <v>1213.4772000000014</v>
      </c>
      <c r="P31" s="40">
        <f t="shared" ref="P31" si="204">VALUE(P3-223.6/100*(P1-P2))</f>
        <v>1150.6456000000007</v>
      </c>
      <c r="Q31" s="40">
        <f t="shared" ref="Q31:S31" si="205">VALUE(Q3-223.6/100*(Q1-Q2))</f>
        <v>-1739.0489999999998</v>
      </c>
      <c r="R31" s="40">
        <f t="shared" ref="R31" si="206">VALUE(R3-223.6/100*(R1-R2))</f>
        <v>-2420.0227999999979</v>
      </c>
      <c r="S31" s="40">
        <f t="shared" si="205"/>
        <v>7857.0782000000017</v>
      </c>
      <c r="T31" s="40">
        <f t="shared" ref="T31:U31" si="207">VALUE(T3-223.6/100*(T1-T2))</f>
        <v>22757.448999999997</v>
      </c>
      <c r="U31" s="40">
        <f t="shared" si="207"/>
        <v>-10999.778399999997</v>
      </c>
    </row>
    <row r="32" spans="1:22" ht="15" customHeight="1">
      <c r="A32" s="24"/>
      <c r="B32" s="25"/>
      <c r="C32" s="25"/>
      <c r="D32" s="6" t="s">
        <v>26</v>
      </c>
      <c r="E32" s="37">
        <f>(E29-E31)</f>
        <v>591.65000000000146</v>
      </c>
      <c r="F32" s="37">
        <f t="shared" ref="F32" si="208">ABS(F29-F31)</f>
        <v>31.066666666665697</v>
      </c>
      <c r="G32" s="37">
        <f t="shared" ref="G32:I32" si="209">ABS(G29-G31)</f>
        <v>33.400000000001455</v>
      </c>
      <c r="H32" s="37">
        <f t="shared" ref="H32" si="210">ABS(H29-H31)</f>
        <v>97.216666666667152</v>
      </c>
      <c r="I32" s="37">
        <f t="shared" si="209"/>
        <v>44.149999999997817</v>
      </c>
      <c r="J32" s="37">
        <f t="shared" ref="J32" si="211">ABS(J29-J31)</f>
        <v>21.700000000004366</v>
      </c>
      <c r="K32" s="37"/>
      <c r="M32" s="39">
        <v>2.2719999999999998</v>
      </c>
      <c r="N32" s="40">
        <f t="shared" ref="N32:O32" si="212">VALUE(N3-227.2/100*(N1-N2))</f>
        <v>9435.3732</v>
      </c>
      <c r="O32" s="40">
        <f t="shared" si="212"/>
        <v>1233.0144000000016</v>
      </c>
      <c r="P32" s="40">
        <f t="shared" ref="P32" si="213">VALUE(P3-227.2/100*(P1-P2))</f>
        <v>1169.1712000000007</v>
      </c>
      <c r="Q32" s="40">
        <f t="shared" ref="Q32:S32" si="214">VALUE(Q3-227.2/100*(Q1-Q2))</f>
        <v>-1767.0479999999998</v>
      </c>
      <c r="R32" s="40">
        <f t="shared" ref="R32" si="215">VALUE(R3-227.2/100*(R1-R2))</f>
        <v>-2458.9855999999982</v>
      </c>
      <c r="S32" s="40">
        <f t="shared" si="214"/>
        <v>7829.2664000000022</v>
      </c>
      <c r="T32" s="40">
        <f t="shared" ref="T32:U32" si="216">VALUE(T3-227.2/100*(T1-T2))</f>
        <v>23123.847999999998</v>
      </c>
      <c r="U32" s="40">
        <f t="shared" si="216"/>
        <v>-11176.876799999998</v>
      </c>
    </row>
    <row r="33" spans="13:22" ht="15" customHeight="1">
      <c r="M33" s="39">
        <v>2.3820000000000001</v>
      </c>
      <c r="N33" s="40">
        <f t="shared" ref="N33:O33" si="217">VALUE(N3-238.2/100*(N1-N2))</f>
        <v>9456.6142</v>
      </c>
      <c r="O33" s="40">
        <f t="shared" si="217"/>
        <v>1292.7114000000015</v>
      </c>
      <c r="P33" s="40">
        <f t="shared" ref="P33" si="218">VALUE(P3-238.2/100*(P1-P2))</f>
        <v>1225.7772000000007</v>
      </c>
      <c r="Q33" s="40">
        <f t="shared" ref="Q33:S33" si="219">VALUE(Q3-238.2/100*(Q1-Q2))</f>
        <v>-1852.6004999999998</v>
      </c>
      <c r="R33" s="40">
        <f t="shared" ref="R33" si="220">VALUE(R3-238.2/100*(R1-R2))</f>
        <v>-2578.038599999998</v>
      </c>
      <c r="S33" s="40">
        <f t="shared" si="219"/>
        <v>7744.2859000000017</v>
      </c>
      <c r="T33" s="40">
        <f t="shared" ref="T33:U33" si="221">VALUE(T3-238.2/100*(T1-T2))</f>
        <v>24243.400499999996</v>
      </c>
      <c r="U33" s="40">
        <f t="shared" si="221"/>
        <v>-11718.010799999998</v>
      </c>
    </row>
    <row r="34" spans="13:22" ht="15" customHeight="1">
      <c r="M34" s="39">
        <v>2.4140000000000001</v>
      </c>
      <c r="N34" s="40">
        <f t="shared" ref="N34:O34" si="222">VALUE(N3-241.4/100*(N1-N2))</f>
        <v>9462.7934000000005</v>
      </c>
      <c r="O34" s="40">
        <f t="shared" si="222"/>
        <v>1310.0778000000018</v>
      </c>
      <c r="P34" s="40">
        <f t="shared" ref="P34" si="223">VALUE(P3-241.4/100*(P1-P2))</f>
        <v>1242.244400000001</v>
      </c>
      <c r="Q34" s="40">
        <f t="shared" ref="Q34:S34" si="224">VALUE(Q3-241.4/100*(Q1-Q2))</f>
        <v>-1877.4885000000002</v>
      </c>
      <c r="R34" s="40">
        <f t="shared" ref="R34" si="225">VALUE(R3-241.4/100*(R1-R2))</f>
        <v>-2612.6721999999986</v>
      </c>
      <c r="S34" s="40">
        <f t="shared" si="224"/>
        <v>7719.5643000000018</v>
      </c>
      <c r="T34" s="40">
        <f t="shared" ref="T34:U34" si="226">VALUE(T3-241.4/100*(T1-T2))</f>
        <v>24569.088500000002</v>
      </c>
      <c r="U34" s="40">
        <f t="shared" si="226"/>
        <v>-11875.4316</v>
      </c>
      <c r="V34" s="52"/>
    </row>
    <row r="35" spans="13:22" ht="15" customHeight="1">
      <c r="M35" s="64">
        <v>2.6179999999999999</v>
      </c>
      <c r="N35" s="65">
        <f t="shared" ref="N35:O35" si="227">VALUE(N3-261.8/100*(N1-N2))</f>
        <v>9502.1858000000011</v>
      </c>
      <c r="O35" s="65">
        <f t="shared" si="227"/>
        <v>1420.7886000000021</v>
      </c>
      <c r="P35" s="65">
        <f t="shared" ref="P35" si="228">VALUE(P3-261.8/100*(P1-P2))</f>
        <v>1347.2228000000011</v>
      </c>
      <c r="Q35" s="65">
        <f t="shared" ref="Q35:S35" si="229">VALUE(Q3-261.8/100*(Q1-Q2))</f>
        <v>-2036.1495000000002</v>
      </c>
      <c r="R35" s="65">
        <f t="shared" ref="R35" si="230">VALUE(R3-261.8/100*(R1-R2))</f>
        <v>-2833.4613999999983</v>
      </c>
      <c r="S35" s="65">
        <f t="shared" si="229"/>
        <v>7561.964100000002</v>
      </c>
      <c r="T35" s="65">
        <f t="shared" ref="T35:U35" si="231">VALUE(T3-261.8/100*(T1-T2))</f>
        <v>26645.349500000004</v>
      </c>
      <c r="U35" s="65">
        <f t="shared" si="231"/>
        <v>-12878.9892</v>
      </c>
    </row>
    <row r="36" spans="13:22" ht="15" customHeight="1">
      <c r="M36" s="39">
        <v>3</v>
      </c>
      <c r="N36" s="40">
        <f t="shared" ref="N36:O36" si="232">VALUE(N3-300/100*(N1-N2))</f>
        <v>9575.9500000000007</v>
      </c>
      <c r="O36" s="40">
        <f t="shared" si="232"/>
        <v>1628.1000000000022</v>
      </c>
      <c r="P36" s="40">
        <f t="shared" ref="P36" si="233">VALUE(P3-300/100*(P1-P2))</f>
        <v>1543.8000000000011</v>
      </c>
      <c r="Q36" s="40">
        <f t="shared" ref="Q36:S36" si="234">VALUE(Q3-300/100*(Q1-Q2))</f>
        <v>-2333.25</v>
      </c>
      <c r="R36" s="40">
        <f t="shared" ref="R36" si="235">VALUE(R3-300/100*(R1-R2))</f>
        <v>-3246.8999999999978</v>
      </c>
      <c r="S36" s="40">
        <f t="shared" si="234"/>
        <v>7266.8500000000022</v>
      </c>
      <c r="T36" s="40">
        <f t="shared" ref="T36:U36" si="236">VALUE(T3-300/100*(T1-T2))</f>
        <v>30533.25</v>
      </c>
      <c r="U36" s="40">
        <f t="shared" si="236"/>
        <v>-14758.199999999999</v>
      </c>
    </row>
    <row r="37" spans="13:22" ht="15" customHeight="1">
      <c r="M37" s="39">
        <v>3.2360000000000002</v>
      </c>
      <c r="N37" s="40">
        <f t="shared" ref="N37:O37" si="237">VALUE(N3-323.6/100*(N1-N2))</f>
        <v>9621.5216</v>
      </c>
      <c r="O37" s="40">
        <f t="shared" si="237"/>
        <v>1756.1772000000024</v>
      </c>
      <c r="P37" s="40">
        <f t="shared" ref="P37" si="238">VALUE(P3-323.6/100*(P1-P2))</f>
        <v>1665.2456000000013</v>
      </c>
      <c r="Q37" s="40">
        <f t="shared" ref="Q37:S37" si="239">VALUE(Q3-323.6/100*(Q1-Q2))</f>
        <v>-2516.799</v>
      </c>
      <c r="R37" s="40">
        <f t="shared" ref="R37" si="240">VALUE(R3-323.6/100*(R1-R2))</f>
        <v>-3502.3227999999981</v>
      </c>
      <c r="S37" s="40">
        <f t="shared" si="239"/>
        <v>7084.5282000000025</v>
      </c>
      <c r="T37" s="40">
        <f t="shared" ref="T37:U37" si="241">VALUE(T3-323.6/100*(T1-T2))</f>
        <v>32935.199000000001</v>
      </c>
      <c r="U37" s="40">
        <f t="shared" si="241"/>
        <v>-15919.178400000001</v>
      </c>
    </row>
    <row r="38" spans="13:22" ht="15" customHeight="1">
      <c r="M38" s="39">
        <v>3.2719999999999998</v>
      </c>
      <c r="N38" s="40">
        <f t="shared" ref="N38:O38" si="242">VALUE(N3-327.2/100*(N1-N2))</f>
        <v>9628.4732000000004</v>
      </c>
      <c r="O38" s="40">
        <f t="shared" si="242"/>
        <v>1775.7144000000023</v>
      </c>
      <c r="P38" s="40">
        <f t="shared" ref="P38" si="243">VALUE(P3-327.2/100*(P1-P2))</f>
        <v>1683.771200000001</v>
      </c>
      <c r="Q38" s="40">
        <f t="shared" ref="Q38:S38" si="244">VALUE(Q3-327.2/100*(Q1-Q2))</f>
        <v>-2544.7979999999998</v>
      </c>
      <c r="R38" s="40">
        <f t="shared" ref="R38" si="245">VALUE(R3-327.2/100*(R1-R2))</f>
        <v>-3541.2855999999974</v>
      </c>
      <c r="S38" s="40">
        <f t="shared" si="244"/>
        <v>7056.716400000003</v>
      </c>
      <c r="T38" s="40">
        <f t="shared" ref="T38:U38" si="246">VALUE(T3-327.2/100*(T1-T2))</f>
        <v>33301.597999999998</v>
      </c>
      <c r="U38" s="40">
        <f t="shared" si="246"/>
        <v>-16096.276799999998</v>
      </c>
    </row>
    <row r="39" spans="13:22" ht="15" customHeight="1">
      <c r="M39" s="39">
        <v>3.3820000000000001</v>
      </c>
      <c r="N39" s="40">
        <f t="shared" ref="N39:O39" si="247">VALUE(N3-338.2/100*(N1-N2))</f>
        <v>9649.7142000000003</v>
      </c>
      <c r="O39" s="40">
        <f t="shared" si="247"/>
        <v>1835.4114000000022</v>
      </c>
      <c r="P39" s="40">
        <f t="shared" ref="P39" si="248">VALUE(P3-338.2/100*(P1-P2))</f>
        <v>1740.377200000001</v>
      </c>
      <c r="Q39" s="40">
        <f t="shared" ref="Q39:S39" si="249">VALUE(Q3-338.2/100*(Q1-Q2))</f>
        <v>-2630.3504999999996</v>
      </c>
      <c r="R39" s="40">
        <f t="shared" ref="R39" si="250">VALUE(R3-338.2/100*(R1-R2))</f>
        <v>-3660.3385999999973</v>
      </c>
      <c r="S39" s="40">
        <f t="shared" si="249"/>
        <v>6971.7359000000033</v>
      </c>
      <c r="T39" s="40">
        <f t="shared" ref="T39:U39" si="251">VALUE(T3-338.2/100*(T1-T2))</f>
        <v>34421.150499999996</v>
      </c>
      <c r="U39" s="40">
        <f t="shared" si="251"/>
        <v>-16637.410799999998</v>
      </c>
    </row>
    <row r="40" spans="13:22" ht="15" customHeight="1">
      <c r="M40" s="39">
        <v>3.4140000000000001</v>
      </c>
      <c r="N40" s="40">
        <f t="shared" ref="N40:O40" si="252">VALUE(N3-341.4/100*(N1-N2))</f>
        <v>9655.8934000000008</v>
      </c>
      <c r="O40" s="40">
        <f t="shared" si="252"/>
        <v>1852.7778000000023</v>
      </c>
      <c r="P40" s="40">
        <f t="shared" ref="P40" si="253">VALUE(P3-341.4/100*(P1-P2))</f>
        <v>1756.8444000000011</v>
      </c>
      <c r="Q40" s="40">
        <f t="shared" ref="Q40:S40" si="254">VALUE(Q3-341.4/100*(Q1-Q2))</f>
        <v>-2655.2384999999999</v>
      </c>
      <c r="R40" s="40">
        <f t="shared" ref="R40" si="255">VALUE(R3-341.4/100*(R1-R2))</f>
        <v>-3694.972199999997</v>
      </c>
      <c r="S40" s="40">
        <f t="shared" si="254"/>
        <v>6947.0143000000025</v>
      </c>
      <c r="T40" s="40">
        <f t="shared" ref="T40:U40" si="256">VALUE(T3-341.4/100*(T1-T2))</f>
        <v>34746.838499999998</v>
      </c>
      <c r="U40" s="40">
        <f t="shared" si="256"/>
        <v>-16794.831599999998</v>
      </c>
    </row>
    <row r="41" spans="13:22" ht="15" customHeight="1">
      <c r="M41" s="39">
        <v>3.6179999999999999</v>
      </c>
      <c r="N41" s="40">
        <f t="shared" ref="N41:O41" si="257">VALUE(N3-361.8/100*(N1-N2))</f>
        <v>9695.2858000000015</v>
      </c>
      <c r="O41" s="40">
        <f t="shared" si="257"/>
        <v>1963.4886000000029</v>
      </c>
      <c r="P41" s="40">
        <f t="shared" ref="P41" si="258">VALUE(P3-361.8/100*(P1-P2))</f>
        <v>1861.8228000000015</v>
      </c>
      <c r="Q41" s="40">
        <f t="shared" ref="Q41:S41" si="259">VALUE(Q3-361.8/100*(Q1-Q2))</f>
        <v>-2813.8995000000004</v>
      </c>
      <c r="R41" s="40">
        <f t="shared" ref="R41" si="260">VALUE(R3-361.8/100*(R1-R2))</f>
        <v>-3915.7613999999976</v>
      </c>
      <c r="S41" s="40">
        <f t="shared" si="259"/>
        <v>6789.4141000000018</v>
      </c>
      <c r="T41" s="40">
        <f t="shared" ref="T41:U41" si="261">VALUE(T3-361.8/100*(T1-T2))</f>
        <v>36823.099500000004</v>
      </c>
      <c r="U41" s="40">
        <f t="shared" si="261"/>
        <v>-17798.389200000001</v>
      </c>
    </row>
    <row r="42" spans="13:22" ht="15" customHeight="1">
      <c r="M42" s="39">
        <v>4</v>
      </c>
      <c r="N42" s="40">
        <f t="shared" ref="N42:O42" si="262">VALUE(N3-400/100*(N1-N2))</f>
        <v>9769.0500000000011</v>
      </c>
      <c r="O42" s="40">
        <f t="shared" si="262"/>
        <v>2170.8000000000029</v>
      </c>
      <c r="P42" s="40">
        <f t="shared" ref="P42" si="263">VALUE(P3-400/100*(P1-P2))</f>
        <v>2058.4000000000015</v>
      </c>
      <c r="Q42" s="40">
        <f t="shared" ref="Q42:S42" si="264">VALUE(Q3-400/100*(Q1-Q2))</f>
        <v>-3111</v>
      </c>
      <c r="R42" s="40">
        <f t="shared" ref="R42" si="265">VALUE(R3-400/100*(R1-R2))</f>
        <v>-4329.1999999999971</v>
      </c>
      <c r="S42" s="40">
        <f t="shared" si="264"/>
        <v>6494.3000000000029</v>
      </c>
      <c r="T42" s="40">
        <f t="shared" ref="T42:U42" si="266">VALUE(T3-400/100*(T1-T2))</f>
        <v>40711</v>
      </c>
      <c r="U42" s="40">
        <f t="shared" si="266"/>
        <v>-19677.599999999999</v>
      </c>
    </row>
    <row r="43" spans="13:22" ht="15" customHeight="1">
      <c r="M43" s="39">
        <v>4.2359999999999998</v>
      </c>
      <c r="N43" s="40">
        <f t="shared" ref="N43:O43" si="267">VALUE(N3-423.6/100*(N1-N2))</f>
        <v>9814.6216000000022</v>
      </c>
      <c r="O43" s="40">
        <f t="shared" si="267"/>
        <v>2298.8772000000035</v>
      </c>
      <c r="P43" s="40">
        <f t="shared" ref="P43" si="268">VALUE(P3-423.6/100*(P1-P2))</f>
        <v>2179.8456000000019</v>
      </c>
      <c r="Q43" s="40">
        <f t="shared" ref="Q43:S43" si="269">VALUE(Q3-423.6/100*(Q1-Q2))</f>
        <v>-3294.5490000000004</v>
      </c>
      <c r="R43" s="40">
        <f t="shared" ref="R43" si="270">VALUE(R3-423.6/100*(R1-R2))</f>
        <v>-4584.6227999999974</v>
      </c>
      <c r="S43" s="40">
        <f t="shared" si="269"/>
        <v>6311.9782000000032</v>
      </c>
      <c r="T43" s="40">
        <f t="shared" ref="T43:U43" si="271">VALUE(T3-423.6/100*(T1-T2))</f>
        <v>43112.949000000008</v>
      </c>
      <c r="U43" s="40">
        <f t="shared" si="271"/>
        <v>-20838.578400000002</v>
      </c>
    </row>
    <row r="44" spans="13:22" ht="15" customHeight="1">
      <c r="M44" s="39">
        <v>4.2720000000000002</v>
      </c>
      <c r="N44" s="40">
        <f t="shared" ref="N44:O44" si="272">VALUE(N3-427.2/100*(N1-N2))</f>
        <v>9821.5732000000007</v>
      </c>
      <c r="O44" s="40">
        <f t="shared" si="272"/>
        <v>2318.4144000000033</v>
      </c>
      <c r="P44" s="40">
        <f t="shared" ref="P44" si="273">VALUE(P3-427.2/100*(P1-P2))</f>
        <v>2198.3712000000019</v>
      </c>
      <c r="Q44" s="40">
        <f t="shared" ref="Q44:S44" si="274">VALUE(Q3-427.2/100*(Q1-Q2))</f>
        <v>-3322.5480000000002</v>
      </c>
      <c r="R44" s="40">
        <f t="shared" ref="R44" si="275">VALUE(R3-427.2/100*(R1-R2))</f>
        <v>-4623.5855999999967</v>
      </c>
      <c r="S44" s="40">
        <f t="shared" si="274"/>
        <v>6284.1664000000028</v>
      </c>
      <c r="T44" s="40">
        <f t="shared" ref="T44:U44" si="276">VALUE(T3-427.2/100*(T1-T2))</f>
        <v>43479.348000000005</v>
      </c>
      <c r="U44" s="40">
        <f t="shared" si="276"/>
        <v>-21015.676800000001</v>
      </c>
    </row>
    <row r="45" spans="13:22" ht="15" customHeight="1">
      <c r="M45" s="39">
        <v>4.3819999999999997</v>
      </c>
      <c r="N45" s="40">
        <f t="shared" ref="N45:O45" si="277">VALUE(N3-438.2/100*(N1-N2))</f>
        <v>9842.8142000000007</v>
      </c>
      <c r="O45" s="40">
        <f t="shared" si="277"/>
        <v>2378.111400000003</v>
      </c>
      <c r="P45" s="40">
        <f t="shared" ref="P45" si="278">VALUE(P3-438.2/100*(P1-P2))</f>
        <v>2254.9772000000016</v>
      </c>
      <c r="Q45" s="40">
        <f t="shared" ref="Q45:S45" si="279">VALUE(Q3-438.2/100*(Q1-Q2))</f>
        <v>-3408.1004999999996</v>
      </c>
      <c r="R45" s="40">
        <f t="shared" ref="R45" si="280">VALUE(R3-438.2/100*(R1-R2))</f>
        <v>-4742.6385999999966</v>
      </c>
      <c r="S45" s="40">
        <f t="shared" si="279"/>
        <v>6199.185900000004</v>
      </c>
      <c r="T45" s="40">
        <f t="shared" ref="T45:U45" si="281">VALUE(T3-438.2/100*(T1-T2))</f>
        <v>44598.900499999996</v>
      </c>
      <c r="U45" s="40">
        <f t="shared" si="281"/>
        <v>-21556.810799999996</v>
      </c>
    </row>
    <row r="46" spans="13:22" ht="15" customHeight="1">
      <c r="M46" s="39">
        <v>4.4139999999999997</v>
      </c>
      <c r="N46" s="40">
        <f t="shared" ref="N46:O46" si="282">VALUE(N3-414.4/100*(N1-N2))</f>
        <v>9796.8564000000006</v>
      </c>
      <c r="O46" s="40">
        <f t="shared" si="282"/>
        <v>2248.9488000000033</v>
      </c>
      <c r="P46" s="40">
        <f t="shared" ref="P46" si="283">VALUE(P3-414.4/100*(P1-P2))</f>
        <v>2132.5024000000017</v>
      </c>
      <c r="Q46" s="40">
        <f t="shared" ref="Q46:S46" si="284">VALUE(Q3-414.4/100*(Q1-Q2))</f>
        <v>-3222.9960000000001</v>
      </c>
      <c r="R46" s="40">
        <f t="shared" ref="R46" si="285">VALUE(R3-414.4/100*(R1-R2))</f>
        <v>-4485.0511999999972</v>
      </c>
      <c r="S46" s="40">
        <f t="shared" si="284"/>
        <v>6383.0528000000031</v>
      </c>
      <c r="T46" s="40">
        <f t="shared" ref="T46:U46" si="286">VALUE(T3-414.4/100*(T1-T2))</f>
        <v>42176.595999999998</v>
      </c>
      <c r="U46" s="40">
        <f t="shared" si="286"/>
        <v>-20385.993599999998</v>
      </c>
    </row>
    <row r="47" spans="13:22" ht="15" customHeight="1">
      <c r="M47" s="66">
        <v>4.6180000000000003</v>
      </c>
      <c r="N47" s="67">
        <f t="shared" ref="N47:O47" si="287">VALUE(N3-461.8/100*(N1-N2))</f>
        <v>9888.3858000000018</v>
      </c>
      <c r="O47" s="67">
        <f t="shared" si="287"/>
        <v>2506.1886000000036</v>
      </c>
      <c r="P47" s="67">
        <f t="shared" ref="P47" si="288">VALUE(P3-461.8/100*(P1-P2))</f>
        <v>2376.4228000000016</v>
      </c>
      <c r="Q47" s="67">
        <f t="shared" ref="Q47:S47" si="289">VALUE(Q3-461.8/100*(Q1-Q2))</f>
        <v>-3591.6495000000004</v>
      </c>
      <c r="R47" s="67">
        <f t="shared" ref="R47" si="290">VALUE(R3-461.8/100*(R1-R2))</f>
        <v>-4998.0613999999969</v>
      </c>
      <c r="S47" s="67">
        <f t="shared" si="289"/>
        <v>6016.8641000000025</v>
      </c>
      <c r="T47" s="67">
        <f t="shared" ref="T47:U47" si="291">VALUE(T3-461.8/100*(T1-T2))</f>
        <v>47000.849500000004</v>
      </c>
      <c r="U47" s="67">
        <f t="shared" si="291"/>
        <v>-22717.789199999999</v>
      </c>
    </row>
    <row r="48" spans="13:22" ht="15" customHeight="1">
      <c r="M48" s="39">
        <v>4.7640000000000002</v>
      </c>
      <c r="N48" s="40">
        <f t="shared" ref="N48:O48" si="292">VALUE(N3-476.4/100*(N1-N2))</f>
        <v>9916.5784000000021</v>
      </c>
      <c r="O48" s="40">
        <f t="shared" si="292"/>
        <v>2585.422800000003</v>
      </c>
      <c r="P48" s="40">
        <f t="shared" ref="P48" si="293">VALUE(P3-476.4/100*(P1-P2))</f>
        <v>2451.5544000000014</v>
      </c>
      <c r="Q48" s="40">
        <f t="shared" ref="Q48:S48" si="294">VALUE(Q3-476.4/100*(Q1-Q2))</f>
        <v>-3705.2009999999996</v>
      </c>
      <c r="R48" s="40">
        <f t="shared" ref="R48" si="295">VALUE(R3-476.4/100*(R1-R2))</f>
        <v>-5156.0771999999961</v>
      </c>
      <c r="S48" s="40">
        <f t="shared" si="294"/>
        <v>5904.0718000000033</v>
      </c>
      <c r="T48" s="40">
        <f t="shared" ref="T48:U48" si="296">VALUE(T3-476.4/100*(T1-T2))</f>
        <v>48486.800999999992</v>
      </c>
      <c r="U48" s="40">
        <f t="shared" si="296"/>
        <v>-23436.021599999996</v>
      </c>
    </row>
    <row r="49" spans="13:21" ht="15" customHeight="1">
      <c r="M49" s="39">
        <v>5</v>
      </c>
      <c r="N49" s="40">
        <f t="shared" ref="N49:O49" si="297">VALUE(N3-500/100*(N1-N2))</f>
        <v>9962.1500000000015</v>
      </c>
      <c r="O49" s="40">
        <f t="shared" si="297"/>
        <v>2713.5000000000036</v>
      </c>
      <c r="P49" s="40">
        <f t="shared" ref="P49" si="298">VALUE(P3-500/100*(P1-P2))</f>
        <v>2573.0000000000018</v>
      </c>
      <c r="Q49" s="40">
        <f t="shared" ref="Q49:S49" si="299">VALUE(Q3-500/100*(Q1-Q2))</f>
        <v>-3888.75</v>
      </c>
      <c r="R49" s="40">
        <f t="shared" ref="R49" si="300">VALUE(R3-500/100*(R1-R2))</f>
        <v>-5411.4999999999964</v>
      </c>
      <c r="S49" s="40">
        <f t="shared" si="299"/>
        <v>5721.7500000000036</v>
      </c>
      <c r="T49" s="40">
        <f t="shared" ref="T49:U49" si="301">VALUE(T3-500/100*(T1-T2))</f>
        <v>50888.75</v>
      </c>
      <c r="U49" s="40">
        <f t="shared" si="301"/>
        <v>-24597</v>
      </c>
    </row>
    <row r="50" spans="13:21" ht="15" customHeight="1">
      <c r="M50" s="39">
        <v>5.2359999999999998</v>
      </c>
      <c r="N50" s="40">
        <f t="shared" ref="N50:O50" si="302">VALUE(N3-523.6/100*(N1-N2))</f>
        <v>10007.721600000001</v>
      </c>
      <c r="O50" s="40">
        <f t="shared" si="302"/>
        <v>2841.5772000000043</v>
      </c>
      <c r="P50" s="40">
        <f t="shared" ref="P50" si="303">VALUE(P3-523.6/100*(P1-P2))</f>
        <v>2694.4456000000023</v>
      </c>
      <c r="Q50" s="40">
        <f t="shared" ref="Q50:S50" si="304">VALUE(Q3-523.6/100*(Q1-Q2))</f>
        <v>-4072.2990000000004</v>
      </c>
      <c r="R50" s="40">
        <f t="shared" ref="R50" si="305">VALUE(R3-523.6/100*(R1-R2))</f>
        <v>-5666.9227999999966</v>
      </c>
      <c r="S50" s="40">
        <f t="shared" si="304"/>
        <v>5539.4282000000039</v>
      </c>
      <c r="T50" s="40">
        <f t="shared" ref="T50:U50" si="306">VALUE(T3-523.6/100*(T1-T2))</f>
        <v>53290.699000000008</v>
      </c>
      <c r="U50" s="40">
        <f t="shared" si="306"/>
        <v>-25757.9784</v>
      </c>
    </row>
    <row r="51" spans="13:21" ht="15" customHeight="1">
      <c r="M51" s="39">
        <v>5.3819999999999997</v>
      </c>
      <c r="N51" s="40">
        <f t="shared" ref="N51:O51" si="307">VALUE(N3-538.2/100*(N1-N2))</f>
        <v>10035.914200000001</v>
      </c>
      <c r="O51" s="40">
        <f t="shared" si="307"/>
        <v>2920.8114000000041</v>
      </c>
      <c r="P51" s="40">
        <f t="shared" ref="P51" si="308">VALUE(P3-538.2/100*(P1-P2))</f>
        <v>2769.5772000000024</v>
      </c>
      <c r="Q51" s="40">
        <f t="shared" ref="Q51:S51" si="309">VALUE(Q3-538.2/100*(Q1-Q2))</f>
        <v>-4185.8505000000005</v>
      </c>
      <c r="R51" s="40">
        <f t="shared" ref="R51" si="310">VALUE(R3-538.2/100*(R1-R2))</f>
        <v>-5824.9385999999968</v>
      </c>
      <c r="S51" s="40">
        <f t="shared" si="309"/>
        <v>5426.6359000000039</v>
      </c>
      <c r="T51" s="40">
        <f t="shared" ref="T51:U51" si="311">VALUE(T3-538.2/100*(T1-T2))</f>
        <v>54776.650500000003</v>
      </c>
      <c r="U51" s="40">
        <f t="shared" si="311"/>
        <v>-26476.210800000001</v>
      </c>
    </row>
    <row r="52" spans="13:21" ht="15" customHeight="1">
      <c r="M52" s="39">
        <v>5.6180000000000003</v>
      </c>
      <c r="N52" s="40">
        <f t="shared" ref="N52:O52" si="312">VALUE(N3-561.8/100*(N1-N2))</f>
        <v>10081.485800000002</v>
      </c>
      <c r="O52" s="40">
        <f t="shared" si="312"/>
        <v>3048.8886000000039</v>
      </c>
      <c r="P52" s="40">
        <f t="shared" ref="P52" si="313">VALUE(P3-561.8/100*(P1-P2))</f>
        <v>2891.0228000000016</v>
      </c>
      <c r="Q52" s="40">
        <f t="shared" ref="Q52:S52" si="314">VALUE(Q3-561.8/100*(Q1-Q2))</f>
        <v>-4369.3994999999995</v>
      </c>
      <c r="R52" s="40">
        <f t="shared" ref="R52" si="315">VALUE(R3-561.8/100*(R1-R2))</f>
        <v>-6080.3613999999952</v>
      </c>
      <c r="S52" s="40">
        <f t="shared" si="314"/>
        <v>5244.3141000000041</v>
      </c>
      <c r="T52" s="40">
        <f t="shared" ref="T52:U52" si="316">VALUE(T3-561.8/100*(T1-T2))</f>
        <v>57178.599499999997</v>
      </c>
      <c r="U52" s="40">
        <f t="shared" si="316"/>
        <v>-27637.189199999993</v>
      </c>
    </row>
    <row r="53" spans="13:21" ht="15" customHeight="1"/>
    <row r="54" spans="13:21"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81640625" defaultRowHeight="14.75" customHeight="1"/>
  <cols>
    <col min="1" max="1" width="112.81640625" style="8" customWidth="1"/>
    <col min="2" max="252" width="8.81640625" style="8" customWidth="1"/>
  </cols>
  <sheetData>
    <row r="1" spans="1:1" ht="72.5">
      <c r="A1" s="10" t="s">
        <v>66</v>
      </c>
    </row>
    <row r="2" spans="1:1" ht="14.75" customHeight="1">
      <c r="A2" t="s">
        <v>67</v>
      </c>
    </row>
    <row r="3" spans="1:1" ht="14.75" customHeight="1">
      <c r="A3"/>
    </row>
    <row r="4" spans="1:1" ht="14.75" customHeight="1">
      <c r="A4"/>
    </row>
    <row r="5" spans="1:1" ht="14.75" customHeight="1">
      <c r="A5" s="9"/>
    </row>
    <row r="6" spans="1:1" ht="14.75" customHeight="1">
      <c r="A6"/>
    </row>
    <row r="7" spans="1:1" ht="14.75" customHeight="1">
      <c r="A7" s="5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2"/>
  <sheetViews>
    <sheetView topLeftCell="BA1" workbookViewId="0">
      <selection activeCell="BR3" sqref="BR3"/>
    </sheetView>
  </sheetViews>
  <sheetFormatPr defaultRowHeight="14.5"/>
  <cols>
    <col min="1" max="70" width="10.81640625" style="15" customWidth="1"/>
  </cols>
  <sheetData>
    <row r="1" spans="1:7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c r="BN1" s="2">
        <v>43969</v>
      </c>
      <c r="BO1" s="2">
        <v>43970</v>
      </c>
      <c r="BP1" s="2">
        <v>43971</v>
      </c>
      <c r="BQ1" s="2">
        <v>43972</v>
      </c>
      <c r="BR1" s="2">
        <v>43973</v>
      </c>
    </row>
    <row r="2" spans="1:7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6">
        <v>9602.2000000000007</v>
      </c>
      <c r="AA2" s="56">
        <v>9403.7999999999993</v>
      </c>
      <c r="AB2" s="56">
        <v>9127.5499999999993</v>
      </c>
      <c r="AC2" s="56">
        <v>8575.4500000000007</v>
      </c>
      <c r="AD2" s="56">
        <v>8883</v>
      </c>
      <c r="AE2" s="56">
        <v>8159.25</v>
      </c>
      <c r="AF2" s="56">
        <v>8036.95</v>
      </c>
      <c r="AG2" s="56">
        <v>8376.75</v>
      </c>
      <c r="AH2" s="56">
        <v>8749.0499999999993</v>
      </c>
      <c r="AI2" s="56">
        <v>9038.9</v>
      </c>
      <c r="AJ2" s="56">
        <v>8576</v>
      </c>
      <c r="AK2" s="56">
        <v>8678.2999999999993</v>
      </c>
      <c r="AL2" s="56">
        <v>8588.1</v>
      </c>
      <c r="AM2" s="56">
        <v>8356.5499999999993</v>
      </c>
      <c r="AN2" s="56">
        <v>8819.4</v>
      </c>
      <c r="AO2" s="56">
        <v>9131.7000000000007</v>
      </c>
      <c r="AP2" s="56">
        <v>9128.35</v>
      </c>
      <c r="AQ2" s="56">
        <v>9112.0499999999993</v>
      </c>
      <c r="AR2" s="56">
        <v>9261.2000000000007</v>
      </c>
      <c r="AS2" s="56">
        <v>9053.75</v>
      </c>
      <c r="AT2" s="56">
        <v>9324</v>
      </c>
      <c r="AU2" s="56">
        <v>9390.85</v>
      </c>
      <c r="AV2" s="56">
        <v>9044.4</v>
      </c>
      <c r="AW2" s="56">
        <v>9209.75</v>
      </c>
      <c r="AX2" s="56">
        <v>9343.6</v>
      </c>
      <c r="AY2" s="56">
        <v>9296.9</v>
      </c>
      <c r="AZ2" s="56">
        <v>9377.1</v>
      </c>
      <c r="BA2" s="56">
        <v>9404.4</v>
      </c>
      <c r="BB2" s="56">
        <v>9599.85</v>
      </c>
      <c r="BC2" s="56">
        <v>9889.0499999999993</v>
      </c>
      <c r="BD2" s="56">
        <v>9533.5</v>
      </c>
      <c r="BE2" s="56">
        <v>9450.9</v>
      </c>
      <c r="BF2" s="56">
        <v>9346.9</v>
      </c>
      <c r="BG2" s="56">
        <v>9277.85</v>
      </c>
      <c r="BH2" s="56">
        <v>9382.65</v>
      </c>
      <c r="BI2" s="56">
        <v>9439.9</v>
      </c>
      <c r="BJ2" s="56">
        <v>9240.85</v>
      </c>
      <c r="BK2" s="56">
        <v>9584.5</v>
      </c>
      <c r="BL2" s="56">
        <v>9281.1</v>
      </c>
      <c r="BM2" s="56">
        <v>9182.4</v>
      </c>
      <c r="BN2" s="56">
        <v>9158.2999999999993</v>
      </c>
      <c r="BO2" s="56">
        <v>9030.35</v>
      </c>
      <c r="BP2" s="56">
        <v>9093.7999999999993</v>
      </c>
      <c r="BQ2" s="56">
        <v>9178.5499999999993</v>
      </c>
      <c r="BR2" s="56">
        <v>9149.6</v>
      </c>
    </row>
    <row r="3" spans="1:7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5">
        <v>9165.1</v>
      </c>
      <c r="AA3" s="55">
        <v>8915.6</v>
      </c>
      <c r="AB3" s="55">
        <v>8407.0499999999993</v>
      </c>
      <c r="AC3" s="55">
        <v>7832.55</v>
      </c>
      <c r="AD3" s="55">
        <v>8178.2</v>
      </c>
      <c r="AE3" s="55">
        <v>7583.6</v>
      </c>
      <c r="AF3" s="55">
        <v>7511.1</v>
      </c>
      <c r="AG3" s="55">
        <v>7714.75</v>
      </c>
      <c r="AH3" s="55">
        <v>8304.9</v>
      </c>
      <c r="AI3" s="55">
        <v>8522.9</v>
      </c>
      <c r="AJ3" s="55">
        <v>8244</v>
      </c>
      <c r="AK3" s="55">
        <v>8358</v>
      </c>
      <c r="AL3" s="55">
        <v>8198.35</v>
      </c>
      <c r="AM3" s="55">
        <v>8055.8</v>
      </c>
      <c r="AN3" s="55">
        <v>8360.9500000000007</v>
      </c>
      <c r="AO3" s="55">
        <v>8653.9</v>
      </c>
      <c r="AP3" s="55">
        <v>8904.5499999999993</v>
      </c>
      <c r="AQ3" s="55">
        <v>8912.4</v>
      </c>
      <c r="AR3" s="55">
        <v>8874.1</v>
      </c>
      <c r="AS3" s="55">
        <v>8821.9</v>
      </c>
      <c r="AT3" s="55">
        <v>9091.35</v>
      </c>
      <c r="AU3" s="55">
        <v>9230.7999999999993</v>
      </c>
      <c r="AV3" s="55">
        <v>8909.4</v>
      </c>
      <c r="AW3" s="55">
        <v>8946.25</v>
      </c>
      <c r="AX3" s="55">
        <v>9170.15</v>
      </c>
      <c r="AY3" s="55">
        <v>9141.2999999999993</v>
      </c>
      <c r="AZ3" s="55">
        <v>9250.35</v>
      </c>
      <c r="BA3" s="55">
        <v>9260</v>
      </c>
      <c r="BB3" s="55">
        <v>9392.35</v>
      </c>
      <c r="BC3" s="55">
        <v>9731.5</v>
      </c>
      <c r="BD3" s="55">
        <v>9266.9500000000007</v>
      </c>
      <c r="BE3" s="55">
        <v>9190.75</v>
      </c>
      <c r="BF3" s="55">
        <v>9116.5</v>
      </c>
      <c r="BG3" s="55">
        <v>9175.9</v>
      </c>
      <c r="BH3" s="55">
        <v>9238.2000000000007</v>
      </c>
      <c r="BI3" s="55">
        <v>9219.9500000000007</v>
      </c>
      <c r="BJ3" s="55">
        <v>9043.9500000000007</v>
      </c>
      <c r="BK3" s="55">
        <v>9351.1</v>
      </c>
      <c r="BL3" s="55">
        <v>9119.75</v>
      </c>
      <c r="BM3" s="55">
        <v>9050</v>
      </c>
      <c r="BN3" s="55">
        <v>8806.75</v>
      </c>
      <c r="BO3" s="55">
        <v>8855.2999999999993</v>
      </c>
      <c r="BP3" s="55">
        <v>8875.35</v>
      </c>
      <c r="BQ3" s="55">
        <v>9056.1</v>
      </c>
      <c r="BR3" s="55">
        <v>8968.5499999999993</v>
      </c>
    </row>
    <row r="4" spans="1:7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c r="BN4" s="21">
        <v>8823.25</v>
      </c>
      <c r="BO4" s="21">
        <v>8879.1</v>
      </c>
      <c r="BP4" s="21">
        <v>9066.5499999999993</v>
      </c>
      <c r="BQ4" s="21">
        <v>9106.25</v>
      </c>
      <c r="BR4" s="21">
        <v>9039.25</v>
      </c>
    </row>
    <row r="5" spans="1:7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spans="1:70">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BR6" si="1">BM8+BM25</f>
        <v>9328.5666666666675</v>
      </c>
      <c r="BN6" s="26">
        <f t="shared" si="1"/>
        <v>9403.6666666666642</v>
      </c>
      <c r="BO6" s="26">
        <f t="shared" si="1"/>
        <v>9162.9166666666697</v>
      </c>
      <c r="BP6" s="26">
        <f t="shared" si="1"/>
        <v>9366.8999999999978</v>
      </c>
      <c r="BQ6" s="26">
        <f t="shared" si="1"/>
        <v>9293.616666666665</v>
      </c>
      <c r="BR6" s="26">
        <f t="shared" si="1"/>
        <v>9317.4333333333361</v>
      </c>
    </row>
    <row r="7" spans="1:70">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BR7" si="3">BM11+BM25</f>
        <v>9255.4833333333336</v>
      </c>
      <c r="BN7" s="27">
        <f t="shared" si="3"/>
        <v>9280.9833333333318</v>
      </c>
      <c r="BO7" s="27">
        <f t="shared" si="3"/>
        <v>9096.633333333335</v>
      </c>
      <c r="BP7" s="27">
        <f t="shared" si="3"/>
        <v>9230.3499999999985</v>
      </c>
      <c r="BQ7" s="27">
        <f t="shared" si="3"/>
        <v>9236.0833333333321</v>
      </c>
      <c r="BR7" s="27">
        <f t="shared" si="3"/>
        <v>9233.5166666666682</v>
      </c>
    </row>
    <row r="8" spans="1:70">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BR8" si="5">(2*BM11)-BM3</f>
        <v>9196.1666666666679</v>
      </c>
      <c r="BN8" s="28">
        <f t="shared" si="5"/>
        <v>9052.116666666665</v>
      </c>
      <c r="BO8" s="28">
        <f t="shared" si="5"/>
        <v>8987.8666666666686</v>
      </c>
      <c r="BP8" s="28">
        <f t="shared" si="5"/>
        <v>9148.4499999999989</v>
      </c>
      <c r="BQ8" s="28">
        <f t="shared" si="5"/>
        <v>9171.1666666666661</v>
      </c>
      <c r="BR8" s="28">
        <f t="shared" si="5"/>
        <v>9136.383333333335</v>
      </c>
    </row>
    <row r="9" spans="1:7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row>
    <row r="10" spans="1:70">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3">
        <f t="shared" si="6"/>
        <v>9383.6500000000015</v>
      </c>
      <c r="AA10" s="53">
        <f t="shared" si="6"/>
        <v>9159.7000000000007</v>
      </c>
      <c r="AB10" s="53">
        <f t="shared" si="6"/>
        <v>8767.2999999999993</v>
      </c>
      <c r="AC10" s="53">
        <f t="shared" si="6"/>
        <v>8243.633333333335</v>
      </c>
      <c r="AD10" s="53">
        <f t="shared" si="6"/>
        <v>8673.8333333333339</v>
      </c>
      <c r="AE10" s="53">
        <f t="shared" si="6"/>
        <v>7871.4250000000002</v>
      </c>
      <c r="AF10" s="53">
        <f t="shared" si="6"/>
        <v>7792.0416666666661</v>
      </c>
      <c r="AG10" s="53">
        <f t="shared" si="6"/>
        <v>8227.15</v>
      </c>
      <c r="AH10" s="53">
        <f t="shared" si="6"/>
        <v>8603.2916666666679</v>
      </c>
      <c r="AI10" s="53">
        <f t="shared" si="6"/>
        <v>8780.9</v>
      </c>
      <c r="AJ10" s="53">
        <f t="shared" si="6"/>
        <v>8410</v>
      </c>
      <c r="AK10" s="53">
        <f t="shared" si="6"/>
        <v>8571.2166666666653</v>
      </c>
      <c r="AL10" s="53">
        <f t="shared" si="6"/>
        <v>8393.2250000000004</v>
      </c>
      <c r="AM10" s="53">
        <f t="shared" si="6"/>
        <v>8206.1749999999993</v>
      </c>
      <c r="AN10" s="53">
        <f t="shared" si="6"/>
        <v>8724.8583333333336</v>
      </c>
      <c r="AO10" s="53">
        <f t="shared" si="6"/>
        <v>8892.7999999999993</v>
      </c>
      <c r="AP10" s="53">
        <f t="shared" si="6"/>
        <v>9080.0833333333358</v>
      </c>
      <c r="AQ10" s="53">
        <f t="shared" si="6"/>
        <v>9012.2249999999985</v>
      </c>
      <c r="AR10" s="53">
        <f t="shared" si="6"/>
        <v>9067.6500000000015</v>
      </c>
      <c r="AS10" s="53">
        <f t="shared" si="6"/>
        <v>8974.4749999999985</v>
      </c>
      <c r="AT10" s="53">
        <f t="shared" si="6"/>
        <v>9247.0583333333343</v>
      </c>
      <c r="AU10" s="53">
        <f t="shared" si="6"/>
        <v>9310.8250000000007</v>
      </c>
      <c r="AV10" s="53">
        <f t="shared" si="6"/>
        <v>8979.9333333333325</v>
      </c>
      <c r="AW10" s="53">
        <f t="shared" si="6"/>
        <v>9150.866666666665</v>
      </c>
      <c r="AX10" s="53">
        <f t="shared" si="6"/>
        <v>9294.8916666666664</v>
      </c>
      <c r="AY10" s="53">
        <f t="shared" si="6"/>
        <v>9219.0999999999985</v>
      </c>
      <c r="AZ10" s="53">
        <f t="shared" si="6"/>
        <v>9313.7250000000004</v>
      </c>
      <c r="BA10" s="53">
        <f t="shared" si="6"/>
        <v>9364.6666666666679</v>
      </c>
      <c r="BB10" s="53">
        <f t="shared" si="6"/>
        <v>9534.2666666666682</v>
      </c>
      <c r="BC10" s="53">
        <f t="shared" si="6"/>
        <v>9843.3583333333318</v>
      </c>
      <c r="BD10" s="53">
        <f t="shared" si="6"/>
        <v>9400.2250000000004</v>
      </c>
      <c r="BE10" s="53">
        <f t="shared" si="6"/>
        <v>9320.8250000000007</v>
      </c>
      <c r="BF10" s="53">
        <f t="shared" si="6"/>
        <v>9257.8333333333358</v>
      </c>
      <c r="BG10" s="53">
        <f t="shared" si="6"/>
        <v>9226.875</v>
      </c>
      <c r="BH10" s="53">
        <f t="shared" si="6"/>
        <v>9310.4249999999993</v>
      </c>
      <c r="BI10" s="53">
        <f t="shared" si="6"/>
        <v>9329.9249999999993</v>
      </c>
      <c r="BJ10" s="53">
        <f t="shared" si="6"/>
        <v>9178.5</v>
      </c>
      <c r="BK10" s="53">
        <f t="shared" si="6"/>
        <v>9467.7999999999993</v>
      </c>
      <c r="BL10" s="53">
        <f t="shared" si="6"/>
        <v>9200.4249999999993</v>
      </c>
      <c r="BM10" s="53">
        <f t="shared" ref="BM10:BR10" si="7">BM11+BM32/2</f>
        <v>9129.9666666666672</v>
      </c>
      <c r="BN10" s="53">
        <f t="shared" si="7"/>
        <v>8982.5249999999996</v>
      </c>
      <c r="BO10" s="53">
        <f t="shared" si="7"/>
        <v>8942.8250000000007</v>
      </c>
      <c r="BP10" s="53">
        <f t="shared" si="7"/>
        <v>9039.2249999999985</v>
      </c>
      <c r="BQ10" s="53">
        <f t="shared" si="7"/>
        <v>9117.3250000000007</v>
      </c>
      <c r="BR10" s="53">
        <f t="shared" si="7"/>
        <v>9059.0750000000007</v>
      </c>
    </row>
    <row r="11" spans="1:70">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BR11" si="9">(BM2+BM3+BM4)/3</f>
        <v>9123.0833333333339</v>
      </c>
      <c r="BN11" s="21">
        <f t="shared" si="9"/>
        <v>8929.4333333333325</v>
      </c>
      <c r="BO11" s="21">
        <f t="shared" si="9"/>
        <v>8921.5833333333339</v>
      </c>
      <c r="BP11" s="21">
        <f t="shared" si="9"/>
        <v>9011.9</v>
      </c>
      <c r="BQ11" s="21">
        <f t="shared" si="9"/>
        <v>9113.6333333333332</v>
      </c>
      <c r="BR11" s="21">
        <f t="shared" si="9"/>
        <v>9052.4666666666672</v>
      </c>
    </row>
    <row r="12" spans="1:70">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4">
        <f t="shared" si="10"/>
        <v>9259.4833333333336</v>
      </c>
      <c r="AA12" s="54">
        <f t="shared" si="10"/>
        <v>9031.2666666666664</v>
      </c>
      <c r="AB12" s="54">
        <f t="shared" si="10"/>
        <v>8568.2999999999993</v>
      </c>
      <c r="AC12" s="54">
        <f t="shared" si="10"/>
        <v>8204</v>
      </c>
      <c r="AD12" s="54">
        <f t="shared" si="10"/>
        <v>8530.6</v>
      </c>
      <c r="AE12" s="54">
        <f t="shared" si="10"/>
        <v>7697.3083333333316</v>
      </c>
      <c r="AF12" s="54">
        <f t="shared" si="10"/>
        <v>7774.0249999999996</v>
      </c>
      <c r="AG12" s="54">
        <f t="shared" si="10"/>
        <v>8045.75</v>
      </c>
      <c r="AH12" s="54">
        <f t="shared" si="10"/>
        <v>8526.9749999999985</v>
      </c>
      <c r="AI12" s="54">
        <f t="shared" si="10"/>
        <v>8700.4666666666653</v>
      </c>
      <c r="AJ12" s="54">
        <f t="shared" si="10"/>
        <v>8324.0666666666657</v>
      </c>
      <c r="AK12" s="54">
        <f t="shared" si="10"/>
        <v>8518.15</v>
      </c>
      <c r="AL12" s="54">
        <f t="shared" si="10"/>
        <v>8300.2749999999996</v>
      </c>
      <c r="AM12" s="54">
        <f t="shared" si="10"/>
        <v>8124.5916666666653</v>
      </c>
      <c r="AN12" s="54">
        <f t="shared" si="10"/>
        <v>8590.1749999999993</v>
      </c>
      <c r="AO12" s="54">
        <f t="shared" si="10"/>
        <v>8796.7666666666664</v>
      </c>
      <c r="AP12" s="54">
        <f t="shared" si="10"/>
        <v>9016.4500000000007</v>
      </c>
      <c r="AQ12" s="54">
        <f t="shared" si="10"/>
        <v>8999.9749999999985</v>
      </c>
      <c r="AR12" s="54">
        <f t="shared" si="10"/>
        <v>8972.75</v>
      </c>
      <c r="AS12" s="54">
        <f t="shared" si="10"/>
        <v>8937.8250000000007</v>
      </c>
      <c r="AT12" s="54">
        <f t="shared" si="10"/>
        <v>9207.6749999999993</v>
      </c>
      <c r="AU12" s="54">
        <f t="shared" si="10"/>
        <v>9278.1749999999993</v>
      </c>
      <c r="AV12" s="54">
        <f t="shared" si="10"/>
        <v>8976.9</v>
      </c>
      <c r="AW12" s="54">
        <f t="shared" si="10"/>
        <v>9078</v>
      </c>
      <c r="AX12" s="54">
        <f t="shared" si="10"/>
        <v>9256.875</v>
      </c>
      <c r="AY12" s="54">
        <f t="shared" si="10"/>
        <v>9175.9666666666672</v>
      </c>
      <c r="AZ12" s="54">
        <f t="shared" si="10"/>
        <v>9292.7749999999996</v>
      </c>
      <c r="BA12" s="54">
        <f t="shared" si="10"/>
        <v>9332.2000000000007</v>
      </c>
      <c r="BB12" s="54">
        <f t="shared" si="10"/>
        <v>9496.1</v>
      </c>
      <c r="BC12" s="54">
        <f t="shared" si="10"/>
        <v>9810.2749999999996</v>
      </c>
      <c r="BD12" s="54">
        <f t="shared" si="10"/>
        <v>9329.0749999999989</v>
      </c>
      <c r="BE12" s="54">
        <f t="shared" si="10"/>
        <v>9244.0083333333314</v>
      </c>
      <c r="BF12" s="54">
        <f t="shared" si="10"/>
        <v>9231.7000000000007</v>
      </c>
      <c r="BG12" s="54">
        <f t="shared" si="10"/>
        <v>9208.3250000000007</v>
      </c>
      <c r="BH12" s="54">
        <f t="shared" si="10"/>
        <v>9271.1416666666664</v>
      </c>
      <c r="BI12" s="54">
        <f t="shared" si="10"/>
        <v>9269.4416666666657</v>
      </c>
      <c r="BJ12" s="54">
        <f t="shared" si="10"/>
        <v>9142.4000000000015</v>
      </c>
      <c r="BK12" s="54">
        <f t="shared" si="10"/>
        <v>9411.6333333333314</v>
      </c>
      <c r="BL12" s="54">
        <f t="shared" si="10"/>
        <v>9161.9749999999985</v>
      </c>
      <c r="BM12" s="54">
        <f t="shared" ref="BM12:BR12" si="11">BM11-BM32/2</f>
        <v>9116.2000000000007</v>
      </c>
      <c r="BN12" s="54">
        <f t="shared" si="11"/>
        <v>8876.3416666666653</v>
      </c>
      <c r="BO12" s="54">
        <f t="shared" si="11"/>
        <v>8900.3416666666672</v>
      </c>
      <c r="BP12" s="54">
        <f t="shared" si="11"/>
        <v>8984.5750000000007</v>
      </c>
      <c r="BQ12" s="54">
        <f t="shared" si="11"/>
        <v>9109.9416666666657</v>
      </c>
      <c r="BR12" s="54">
        <f t="shared" si="11"/>
        <v>9045.8583333333336</v>
      </c>
    </row>
    <row r="13" spans="1:7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row>
    <row r="14" spans="1:70">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BR14" si="13">2*BM11-BM2</f>
        <v>9063.7666666666682</v>
      </c>
      <c r="BN14" s="32">
        <f t="shared" si="13"/>
        <v>8700.5666666666657</v>
      </c>
      <c r="BO14" s="32">
        <f t="shared" si="13"/>
        <v>8812.8166666666675</v>
      </c>
      <c r="BP14" s="32">
        <f t="shared" si="13"/>
        <v>8930</v>
      </c>
      <c r="BQ14" s="32">
        <f t="shared" si="13"/>
        <v>9048.7166666666672</v>
      </c>
      <c r="BR14" s="32">
        <f t="shared" si="13"/>
        <v>8955.3333333333339</v>
      </c>
    </row>
    <row r="15" spans="1:70">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BR15" si="15">BM11-BM25</f>
        <v>8990.6833333333343</v>
      </c>
      <c r="BN15" s="34">
        <f t="shared" si="15"/>
        <v>8577.8833333333332</v>
      </c>
      <c r="BO15" s="34">
        <f t="shared" si="15"/>
        <v>8746.5333333333328</v>
      </c>
      <c r="BP15" s="34">
        <f t="shared" si="15"/>
        <v>8793.4500000000007</v>
      </c>
      <c r="BQ15" s="34">
        <f t="shared" si="15"/>
        <v>8991.1833333333343</v>
      </c>
      <c r="BR15" s="34">
        <f t="shared" si="15"/>
        <v>8871.4166666666661</v>
      </c>
    </row>
    <row r="16" spans="1:70">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BR16" si="17">BM14-BM25</f>
        <v>8931.3666666666686</v>
      </c>
      <c r="BN16" s="35">
        <f t="shared" si="17"/>
        <v>8349.0166666666664</v>
      </c>
      <c r="BO16" s="35">
        <f t="shared" si="17"/>
        <v>8637.7666666666664</v>
      </c>
      <c r="BP16" s="35">
        <f t="shared" si="17"/>
        <v>8711.5500000000011</v>
      </c>
      <c r="BQ16" s="35">
        <f t="shared" si="17"/>
        <v>8926.2666666666682</v>
      </c>
      <c r="BR16" s="35">
        <f t="shared" si="17"/>
        <v>8774.2833333333328</v>
      </c>
    </row>
    <row r="17" spans="1:7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row>
    <row r="18" spans="1:70">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BR18" si="19">(BM2/BM3)*BM4</f>
        <v>9270.5206011049722</v>
      </c>
      <c r="BN18" s="27">
        <f t="shared" si="19"/>
        <v>9175.4586510347162</v>
      </c>
      <c r="BO18" s="27">
        <f t="shared" si="19"/>
        <v>9054.6204741793063</v>
      </c>
      <c r="BP18" s="27">
        <f t="shared" si="19"/>
        <v>9289.7060273679326</v>
      </c>
      <c r="BQ18" s="27">
        <f t="shared" si="19"/>
        <v>9229.3780918386474</v>
      </c>
      <c r="BR18" s="27">
        <f t="shared" si="19"/>
        <v>9221.7272357292986</v>
      </c>
    </row>
    <row r="19" spans="1:70">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BR19" si="21">BM4+BM26/2</f>
        <v>9209.67</v>
      </c>
      <c r="BN19" s="28">
        <f t="shared" si="21"/>
        <v>9016.6024999999991</v>
      </c>
      <c r="BO19" s="28">
        <f t="shared" si="21"/>
        <v>8975.3775000000005</v>
      </c>
      <c r="BP19" s="28">
        <f t="shared" si="21"/>
        <v>9186.6974999999984</v>
      </c>
      <c r="BQ19" s="28">
        <f t="shared" si="21"/>
        <v>9173.5974999999999</v>
      </c>
      <c r="BR19" s="28">
        <f t="shared" si="21"/>
        <v>9138.8275000000012</v>
      </c>
    </row>
    <row r="20" spans="1:70">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BR20" si="23">BM4</f>
        <v>9136.85</v>
      </c>
      <c r="BN20" s="21">
        <f t="shared" si="23"/>
        <v>8823.25</v>
      </c>
      <c r="BO20" s="21">
        <f t="shared" si="23"/>
        <v>8879.1</v>
      </c>
      <c r="BP20" s="21">
        <f t="shared" si="23"/>
        <v>9066.5499999999993</v>
      </c>
      <c r="BQ20" s="21">
        <f t="shared" si="23"/>
        <v>9106.25</v>
      </c>
      <c r="BR20" s="21">
        <f t="shared" si="23"/>
        <v>9039.25</v>
      </c>
    </row>
    <row r="21" spans="1:70">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BR21" si="25">BM4-BM26/4</f>
        <v>9100.44</v>
      </c>
      <c r="BN21" s="20">
        <f t="shared" si="25"/>
        <v>8726.5737499999996</v>
      </c>
      <c r="BO21" s="20">
        <f t="shared" si="25"/>
        <v>8830.9612500000003</v>
      </c>
      <c r="BP21" s="20">
        <f t="shared" si="25"/>
        <v>9006.4762499999997</v>
      </c>
      <c r="BQ21" s="20">
        <f t="shared" si="25"/>
        <v>9072.5762500000001</v>
      </c>
      <c r="BR21" s="20">
        <f t="shared" si="25"/>
        <v>8989.4612500000003</v>
      </c>
    </row>
    <row r="22" spans="1:70">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BR22" si="27">BM4-BM26/2</f>
        <v>9064.0300000000007</v>
      </c>
      <c r="BN22" s="32">
        <f t="shared" si="27"/>
        <v>8629.8975000000009</v>
      </c>
      <c r="BO22" s="32">
        <f t="shared" si="27"/>
        <v>8782.8225000000002</v>
      </c>
      <c r="BP22" s="32">
        <f t="shared" si="27"/>
        <v>8946.4025000000001</v>
      </c>
      <c r="BQ22" s="32">
        <f t="shared" si="27"/>
        <v>9038.9025000000001</v>
      </c>
      <c r="BR22" s="32">
        <f t="shared" si="27"/>
        <v>8939.6724999999988</v>
      </c>
    </row>
    <row r="23" spans="1:70">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BR23" si="29">BM4-(BM18-BM4)</f>
        <v>9003.1793988950285</v>
      </c>
      <c r="BN23" s="34">
        <f t="shared" si="29"/>
        <v>8471.0413489652838</v>
      </c>
      <c r="BO23" s="34">
        <f t="shared" si="29"/>
        <v>8703.5795258206945</v>
      </c>
      <c r="BP23" s="34">
        <f t="shared" si="29"/>
        <v>8843.3939726320659</v>
      </c>
      <c r="BQ23" s="34">
        <f t="shared" si="29"/>
        <v>8983.1219081613526</v>
      </c>
      <c r="BR23" s="34">
        <f t="shared" si="29"/>
        <v>8856.7727642707014</v>
      </c>
    </row>
    <row r="24" spans="1:7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row>
    <row r="25" spans="1:70">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BR25" si="31">ABS(BM2-BM3)</f>
        <v>132.39999999999964</v>
      </c>
      <c r="BN25" s="36">
        <f t="shared" si="31"/>
        <v>351.54999999999927</v>
      </c>
      <c r="BO25" s="36">
        <f t="shared" si="31"/>
        <v>175.05000000000109</v>
      </c>
      <c r="BP25" s="36">
        <f t="shared" si="31"/>
        <v>218.44999999999891</v>
      </c>
      <c r="BQ25" s="36">
        <f t="shared" si="31"/>
        <v>122.44999999999891</v>
      </c>
      <c r="BR25" s="36">
        <f t="shared" si="31"/>
        <v>181.05000000000109</v>
      </c>
    </row>
    <row r="26" spans="1:70">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BR26" si="33">BM25*1.1</f>
        <v>145.63999999999962</v>
      </c>
      <c r="BN26" s="36">
        <f t="shared" si="33"/>
        <v>386.70499999999925</v>
      </c>
      <c r="BO26" s="36">
        <f t="shared" si="33"/>
        <v>192.55500000000123</v>
      </c>
      <c r="BP26" s="36">
        <f t="shared" si="33"/>
        <v>240.29499999999882</v>
      </c>
      <c r="BQ26" s="36">
        <f t="shared" si="33"/>
        <v>134.6949999999988</v>
      </c>
      <c r="BR26" s="36">
        <f t="shared" si="33"/>
        <v>199.15500000000122</v>
      </c>
    </row>
    <row r="27" spans="1:70">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BR27" si="35">(BM2+BM3)</f>
        <v>18232.400000000001</v>
      </c>
      <c r="BN27" s="36">
        <f t="shared" si="35"/>
        <v>17965.05</v>
      </c>
      <c r="BO27" s="36">
        <f t="shared" si="35"/>
        <v>17885.650000000001</v>
      </c>
      <c r="BP27" s="36">
        <f t="shared" si="35"/>
        <v>17969.150000000001</v>
      </c>
      <c r="BQ27" s="36">
        <f t="shared" si="35"/>
        <v>18234.650000000001</v>
      </c>
      <c r="BR27" s="36">
        <f t="shared" si="35"/>
        <v>18118.150000000001</v>
      </c>
    </row>
    <row r="28" spans="1:70">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BR28" si="37">(BM2+BM3)/2</f>
        <v>9116.2000000000007</v>
      </c>
      <c r="BN28" s="36">
        <f t="shared" si="37"/>
        <v>8982.5249999999996</v>
      </c>
      <c r="BO28" s="36">
        <f t="shared" si="37"/>
        <v>8942.8250000000007</v>
      </c>
      <c r="BP28" s="36">
        <f t="shared" si="37"/>
        <v>8984.5750000000007</v>
      </c>
      <c r="BQ28" s="36">
        <f t="shared" si="37"/>
        <v>9117.3250000000007</v>
      </c>
      <c r="BR28" s="36">
        <f t="shared" si="37"/>
        <v>9059.0750000000007</v>
      </c>
    </row>
    <row r="29" spans="1:70">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BR29" si="39">BM30-BM31+BM30</f>
        <v>9129.9666666666672</v>
      </c>
      <c r="BN29" s="36">
        <f t="shared" si="39"/>
        <v>8876.3416666666653</v>
      </c>
      <c r="BO29" s="36">
        <f t="shared" si="39"/>
        <v>8900.3416666666672</v>
      </c>
      <c r="BP29" s="36">
        <f t="shared" si="39"/>
        <v>9039.2249999999985</v>
      </c>
      <c r="BQ29" s="36">
        <f t="shared" si="39"/>
        <v>9109.9416666666657</v>
      </c>
      <c r="BR29" s="36">
        <f t="shared" si="39"/>
        <v>9045.8583333333336</v>
      </c>
    </row>
    <row r="30" spans="1:70">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BR30" si="41">(BM2+BM3+BM4)/3</f>
        <v>9123.0833333333339</v>
      </c>
      <c r="BN30" s="36">
        <f t="shared" si="41"/>
        <v>8929.4333333333325</v>
      </c>
      <c r="BO30" s="36">
        <f t="shared" si="41"/>
        <v>8921.5833333333339</v>
      </c>
      <c r="BP30" s="36">
        <f t="shared" si="41"/>
        <v>9011.9</v>
      </c>
      <c r="BQ30" s="36">
        <f t="shared" si="41"/>
        <v>9113.6333333333332</v>
      </c>
      <c r="BR30" s="36">
        <f t="shared" si="41"/>
        <v>9052.4666666666672</v>
      </c>
    </row>
    <row r="31" spans="1:70">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BR31" si="43">BM28</f>
        <v>9116.2000000000007</v>
      </c>
      <c r="BN31" s="36">
        <f t="shared" si="43"/>
        <v>8982.5249999999996</v>
      </c>
      <c r="BO31" s="36">
        <f t="shared" si="43"/>
        <v>8942.8250000000007</v>
      </c>
      <c r="BP31" s="36">
        <f t="shared" si="43"/>
        <v>8984.5750000000007</v>
      </c>
      <c r="BQ31" s="36">
        <f t="shared" si="43"/>
        <v>9117.3250000000007</v>
      </c>
      <c r="BR31" s="36">
        <f t="shared" si="43"/>
        <v>9059.0750000000007</v>
      </c>
    </row>
    <row r="32" spans="1:70">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BR32" si="45">ABS(BM29-BM31)</f>
        <v>13.766666666666424</v>
      </c>
      <c r="BN32" s="37">
        <f t="shared" si="45"/>
        <v>106.1833333333343</v>
      </c>
      <c r="BO32" s="37">
        <f t="shared" si="45"/>
        <v>42.483333333333576</v>
      </c>
      <c r="BP32" s="37">
        <f t="shared" si="45"/>
        <v>54.649999999997817</v>
      </c>
      <c r="BQ32" s="37">
        <f t="shared" si="45"/>
        <v>7.3833333333350311</v>
      </c>
      <c r="BR32" s="37">
        <f t="shared" si="45"/>
        <v>13.216666666667152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2020-05-28T20:34:54Z</dcterms:modified>
</cp:coreProperties>
</file>