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K48" i="1"/>
  <c r="K46" i="1"/>
  <c r="K40" i="1"/>
  <c r="K28" i="1"/>
  <c r="K22" i="1"/>
  <c r="K34" i="1" s="1"/>
  <c r="K13" i="1"/>
  <c r="K55" i="1" s="1"/>
  <c r="K52" i="1" s="1"/>
  <c r="J49" i="1"/>
  <c r="J48" i="1"/>
  <c r="J46" i="1"/>
  <c r="J40" i="1"/>
  <c r="J28" i="1"/>
  <c r="J22" i="1"/>
  <c r="J34" i="1" s="1"/>
  <c r="J13" i="1"/>
  <c r="K16" i="1" l="1"/>
  <c r="K15" i="1" s="1"/>
  <c r="K8" i="1"/>
  <c r="K10" i="1"/>
  <c r="K11" i="1" s="1"/>
  <c r="K53" i="1"/>
  <c r="J55" i="1"/>
  <c r="J52" i="1" s="1"/>
  <c r="J8" i="1"/>
  <c r="K6" i="1"/>
  <c r="K54" i="1"/>
  <c r="K47" i="1"/>
  <c r="K18" i="1"/>
  <c r="J10" i="1"/>
  <c r="J16" i="1"/>
  <c r="J47" i="1"/>
  <c r="J53" i="1"/>
  <c r="J18" i="1"/>
  <c r="I49" i="1"/>
  <c r="I48" i="1"/>
  <c r="I46" i="1"/>
  <c r="I40" i="1"/>
  <c r="I28" i="1"/>
  <c r="I22" i="1"/>
  <c r="I34" i="1" s="1"/>
  <c r="I13" i="1"/>
  <c r="K7" i="1" l="1"/>
  <c r="J54" i="1"/>
  <c r="K20" i="1"/>
  <c r="K19" i="1" s="1"/>
  <c r="K9" i="1"/>
  <c r="I55" i="1"/>
  <c r="I52" i="1" s="1"/>
  <c r="K31" i="1"/>
  <c r="K27" i="1"/>
  <c r="K25" i="1"/>
  <c r="K30" i="1"/>
  <c r="K26" i="1"/>
  <c r="K29" i="1"/>
  <c r="K32" i="1"/>
  <c r="K24" i="1"/>
  <c r="K17" i="1"/>
  <c r="J17" i="1"/>
  <c r="J15" i="1"/>
  <c r="J20" i="1"/>
  <c r="J19" i="1" s="1"/>
  <c r="J11" i="1"/>
  <c r="J6" i="1"/>
  <c r="J7" i="1" s="1"/>
  <c r="J31" i="1"/>
  <c r="J27" i="1"/>
  <c r="J30" i="1"/>
  <c r="J26" i="1"/>
  <c r="J32" i="1"/>
  <c r="J33" i="1" s="1"/>
  <c r="J24" i="1"/>
  <c r="J29" i="1"/>
  <c r="J25" i="1"/>
  <c r="J9" i="1"/>
  <c r="I8" i="1"/>
  <c r="I16" i="1"/>
  <c r="I15" i="1" s="1"/>
  <c r="I10" i="1"/>
  <c r="I11" i="1" s="1"/>
  <c r="I53" i="1"/>
  <c r="I47" i="1"/>
  <c r="I18" i="1"/>
  <c r="H49" i="1"/>
  <c r="H48" i="1"/>
  <c r="H46" i="1"/>
  <c r="H40" i="1"/>
  <c r="H28" i="1"/>
  <c r="H22" i="1"/>
  <c r="H34" i="1" s="1"/>
  <c r="H13" i="1"/>
  <c r="K33" i="1" l="1"/>
  <c r="I6" i="1"/>
  <c r="I7" i="1" s="1"/>
  <c r="I54" i="1"/>
  <c r="K23" i="1"/>
  <c r="J23" i="1"/>
  <c r="H55" i="1"/>
  <c r="H54" i="1" s="1"/>
  <c r="I20" i="1"/>
  <c r="I19" i="1" s="1"/>
  <c r="I9" i="1"/>
  <c r="I31" i="1"/>
  <c r="I27" i="1"/>
  <c r="I29" i="1"/>
  <c r="I30" i="1"/>
  <c r="I26" i="1"/>
  <c r="I25" i="1"/>
  <c r="I32" i="1"/>
  <c r="I24" i="1"/>
  <c r="I17" i="1"/>
  <c r="H16" i="1"/>
  <c r="H15" i="1" s="1"/>
  <c r="H8" i="1"/>
  <c r="H10" i="1"/>
  <c r="H11" i="1" s="1"/>
  <c r="H53" i="1"/>
  <c r="H47" i="1"/>
  <c r="H18" i="1"/>
  <c r="F46" i="1"/>
  <c r="F49" i="1"/>
  <c r="F48" i="1"/>
  <c r="F40" i="1"/>
  <c r="F28" i="1"/>
  <c r="F22" i="1"/>
  <c r="F34" i="1" s="1"/>
  <c r="F13" i="1"/>
  <c r="BD53" i="3"/>
  <c r="AZ53" i="3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AZ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D16" i="3"/>
  <c r="AZ16" i="3"/>
  <c r="BE13" i="3"/>
  <c r="BE55" i="3" s="1"/>
  <c r="BE54" i="3" s="1"/>
  <c r="BD13" i="3"/>
  <c r="BC13" i="3"/>
  <c r="BC53" i="3" s="1"/>
  <c r="BB13" i="3"/>
  <c r="BA13" i="3"/>
  <c r="BA55" i="3" s="1"/>
  <c r="BA54" i="3" s="1"/>
  <c r="AZ13" i="3"/>
  <c r="AY13" i="3"/>
  <c r="AY53" i="3" s="1"/>
  <c r="BE11" i="3"/>
  <c r="BA11" i="3"/>
  <c r="BE10" i="3"/>
  <c r="BD10" i="3"/>
  <c r="BD11" i="3" s="1"/>
  <c r="BC10" i="3"/>
  <c r="BC11" i="3" s="1"/>
  <c r="BA10" i="3"/>
  <c r="AZ10" i="3"/>
  <c r="AZ11" i="3" s="1"/>
  <c r="AY10" i="3"/>
  <c r="AY11" i="3" s="1"/>
  <c r="BE8" i="3"/>
  <c r="BE9" i="3" s="1"/>
  <c r="BD8" i="3"/>
  <c r="BD9" i="3" s="1"/>
  <c r="BB8" i="3"/>
  <c r="BA8" i="3"/>
  <c r="BA9" i="3" s="1"/>
  <c r="AZ8" i="3"/>
  <c r="AZ9" i="3" s="1"/>
  <c r="BE7" i="3"/>
  <c r="BA7" i="3"/>
  <c r="BE6" i="3"/>
  <c r="BD6" i="3"/>
  <c r="BD7" i="3" s="1"/>
  <c r="BA6" i="3"/>
  <c r="AZ6" i="3"/>
  <c r="AZ7" i="3" s="1"/>
  <c r="H6" i="1" l="1"/>
  <c r="H7" i="1" s="1"/>
  <c r="H52" i="1"/>
  <c r="F55" i="1"/>
  <c r="F54" i="1" s="1"/>
  <c r="I33" i="1"/>
  <c r="I23" i="1"/>
  <c r="H20" i="1"/>
  <c r="H19" i="1" s="1"/>
  <c r="H9" i="1"/>
  <c r="H17" i="1"/>
  <c r="H31" i="1"/>
  <c r="H27" i="1"/>
  <c r="H30" i="1"/>
  <c r="H26" i="1"/>
  <c r="H29" i="1"/>
  <c r="H25" i="1"/>
  <c r="H32" i="1"/>
  <c r="H24" i="1"/>
  <c r="F10" i="1"/>
  <c r="F11" i="1" s="1"/>
  <c r="F8" i="1"/>
  <c r="F53" i="1"/>
  <c r="F16" i="1"/>
  <c r="F15" i="1" s="1"/>
  <c r="F52" i="1"/>
  <c r="F47" i="1"/>
  <c r="F18" i="1"/>
  <c r="BA31" i="3"/>
  <c r="BA27" i="3"/>
  <c r="BA32" i="3"/>
  <c r="BA24" i="3"/>
  <c r="BA23" i="3" s="1"/>
  <c r="BA30" i="3"/>
  <c r="BA29" i="3"/>
  <c r="BA25" i="3"/>
  <c r="BA26" i="3"/>
  <c r="BE31" i="3"/>
  <c r="BE27" i="3"/>
  <c r="BE32" i="3"/>
  <c r="BE24" i="3"/>
  <c r="BE29" i="3"/>
  <c r="BE25" i="3"/>
  <c r="BE30" i="3"/>
  <c r="BE26" i="3"/>
  <c r="BB9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AY18" i="3"/>
  <c r="BC18" i="3"/>
  <c r="AZ24" i="3"/>
  <c r="AZ23" i="3" s="1"/>
  <c r="BD24" i="3"/>
  <c r="BD23" i="3" s="1"/>
  <c r="AZ32" i="3"/>
  <c r="AZ33" i="3" s="1"/>
  <c r="BD32" i="3"/>
  <c r="BD33" i="3" s="1"/>
  <c r="BD52" i="3"/>
  <c r="BA53" i="3"/>
  <c r="BE53" i="3"/>
  <c r="AY55" i="3"/>
  <c r="AY52" i="3" s="1"/>
  <c r="BC55" i="3"/>
  <c r="BC52" i="3" s="1"/>
  <c r="BB18" i="3"/>
  <c r="BB10" i="3"/>
  <c r="BA15" i="3"/>
  <c r="BE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AY54" i="3"/>
  <c r="BC54" i="3"/>
  <c r="AZ55" i="3"/>
  <c r="AZ52" i="3" s="1"/>
  <c r="BD55" i="3"/>
  <c r="BD54" i="3" s="1"/>
  <c r="BD20" i="3"/>
  <c r="AY6" i="3"/>
  <c r="AY7" i="3" s="1"/>
  <c r="BC6" i="3"/>
  <c r="BC7" i="3" s="1"/>
  <c r="AY16" i="3"/>
  <c r="BC16" i="3"/>
  <c r="BA18" i="3"/>
  <c r="BE18" i="3"/>
  <c r="AZ26" i="3"/>
  <c r="BD26" i="3"/>
  <c r="H33" i="1" l="1"/>
  <c r="H23" i="1"/>
  <c r="F20" i="1"/>
  <c r="F19" i="1" s="1"/>
  <c r="F9" i="1"/>
  <c r="F6" i="1"/>
  <c r="F7" i="1" s="1"/>
  <c r="F31" i="1"/>
  <c r="F27" i="1"/>
  <c r="F30" i="1"/>
  <c r="F26" i="1"/>
  <c r="F25" i="1"/>
  <c r="F32" i="1"/>
  <c r="F24" i="1"/>
  <c r="F29" i="1"/>
  <c r="F17" i="1"/>
  <c r="BB20" i="3"/>
  <c r="BB17" i="3"/>
  <c r="AY23" i="3"/>
  <c r="BB33" i="3"/>
  <c r="BE23" i="3"/>
  <c r="BA19" i="3"/>
  <c r="BB19" i="3"/>
  <c r="BC19" i="3"/>
  <c r="AZ54" i="3"/>
  <c r="BC20" i="3"/>
  <c r="BC17" i="3"/>
  <c r="BC15" i="3"/>
  <c r="AY33" i="3"/>
  <c r="BB23" i="3"/>
  <c r="AY20" i="3"/>
  <c r="AY19" i="3" s="1"/>
  <c r="AY17" i="3"/>
  <c r="AY15" i="3"/>
  <c r="BD19" i="3"/>
  <c r="BE17" i="3"/>
  <c r="BE20" i="3"/>
  <c r="BC23" i="3"/>
  <c r="BE19" i="3"/>
  <c r="BB15" i="3"/>
  <c r="AZ19" i="3"/>
  <c r="BB6" i="3"/>
  <c r="BB7" i="3" s="1"/>
  <c r="BB11" i="3"/>
  <c r="BB54" i="3"/>
  <c r="BA20" i="3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F33" i="1" l="1"/>
  <c r="F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X46" i="3"/>
  <c r="AX47" i="3" s="1"/>
  <c r="AW46" i="3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W29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V10" i="3"/>
  <c r="AV11" i="3" s="1"/>
  <c r="AX8" i="3"/>
  <c r="AU8" i="3"/>
  <c r="AW10" i="3" l="1"/>
  <c r="AW25" i="3"/>
  <c r="AV6" i="3"/>
  <c r="AV8" i="3"/>
  <c r="AW8" i="3"/>
  <c r="AT8" i="3"/>
  <c r="AV16" i="3"/>
  <c r="AV20" i="3" s="1"/>
  <c r="AV9" i="3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3" i="3" s="1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AW23" i="3" l="1"/>
  <c r="AV7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G40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 l="1"/>
  <c r="AS6" i="3"/>
  <c r="AS7" i="3" s="1"/>
  <c r="AQ9" i="3"/>
  <c r="AQ7" i="3"/>
  <c r="AR8" i="3"/>
  <c r="AR9" i="3" s="1"/>
  <c r="AR6" i="3"/>
  <c r="AR7" i="3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Q23" i="3" l="1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G13" i="3"/>
  <c r="AG10" i="3" s="1"/>
  <c r="AG11" i="3" s="1"/>
  <c r="AH10" i="3"/>
  <c r="AH11" i="3" s="1"/>
  <c r="AI8" i="3" l="1"/>
  <c r="AI9" i="3" s="1"/>
  <c r="AK8" i="3"/>
  <c r="AK9" i="3" s="1"/>
  <c r="AK6" i="3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I52" i="3"/>
  <c r="AG53" i="3"/>
  <c r="AK53" i="3"/>
  <c r="AJ52" i="3"/>
  <c r="AH53" i="3"/>
  <c r="AL53" i="3"/>
  <c r="AM54" i="3" l="1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G49" i="1" l="1"/>
  <c r="G48" i="1"/>
  <c r="G46" i="1"/>
  <c r="G47" i="1" s="1"/>
  <c r="G28" i="1"/>
  <c r="G22" i="1"/>
  <c r="G34" i="1" s="1"/>
  <c r="G13" i="1"/>
  <c r="AD53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D10" i="3"/>
  <c r="AC10" i="3"/>
  <c r="AC11" i="3" s="1"/>
  <c r="AD8" i="3"/>
  <c r="AC8" i="3"/>
  <c r="AC9" i="3" s="1"/>
  <c r="AD6" i="3" l="1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G8" i="1"/>
  <c r="G55" i="1"/>
  <c r="G52" i="1" s="1"/>
  <c r="G30" i="1"/>
  <c r="G26" i="1"/>
  <c r="G29" i="1"/>
  <c r="G25" i="1"/>
  <c r="G32" i="1"/>
  <c r="G24" i="1"/>
  <c r="G31" i="1"/>
  <c r="G27" i="1"/>
  <c r="G18" i="1"/>
  <c r="G53" i="1"/>
  <c r="G10" i="1"/>
  <c r="G16" i="1"/>
  <c r="G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G54" i="1"/>
  <c r="G9" i="1"/>
  <c r="G17" i="1"/>
  <c r="G20" i="1"/>
  <c r="G19" i="1" s="1"/>
  <c r="G23" i="1"/>
  <c r="G11" i="1"/>
  <c r="G6" i="1"/>
  <c r="G7" i="1" s="1"/>
  <c r="G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19" i="1" s="1"/>
  <c r="E52" i="1"/>
  <c r="E6" i="1"/>
  <c r="E7" i="1" s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9" i="3"/>
  <c r="Z31" i="3" s="1"/>
  <c r="Z25" i="3"/>
  <c r="Z37" i="3"/>
  <c r="Z43" i="3"/>
  <c r="Z16" i="3" s="1"/>
  <c r="Z45" i="3"/>
  <c r="Z46" i="3"/>
  <c r="Z13" i="3" s="1"/>
  <c r="Z10" i="3" s="1"/>
  <c r="Z17" i="3" l="1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<sst xmlns="http://schemas.openxmlformats.org/spreadsheetml/2006/main" count="199" uniqueCount="71">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</sst>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="115" zoomScaleNormal="115" workbookViewId="0">
      <selection activeCell="K8" sqref="K8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7" width="9.6640625" style="1" customWidth="1"/>
    <col min="8" max="11" width="12.6640625" style="125" customWidth="1"/>
    <col min="12" max="16384" width="8.88671875" style="1"/>
  </cols>
  <sheetData>
    <row r="1" spans="1:11" ht="15" thickBot="1" x14ac:dyDescent="0.35">
      <c r="A1" s="1" t="s">
        <v>65</v>
      </c>
      <c r="E1" s="104" t="s">
        <v>61</v>
      </c>
      <c r="F1" s="104" t="s">
        <v>70</v>
      </c>
      <c r="G1" s="35" t="s">
        <v>60</v>
      </c>
      <c r="H1" s="35">
        <v>43437</v>
      </c>
      <c r="I1" s="35">
        <v>43438</v>
      </c>
      <c r="J1" s="35">
        <v>43439</v>
      </c>
      <c r="K1" s="35">
        <v>43440</v>
      </c>
    </row>
    <row r="2" spans="1:11" x14ac:dyDescent="0.3">
      <c r="A2" s="29"/>
      <c r="B2" s="29"/>
      <c r="C2" s="29"/>
      <c r="D2" s="30" t="s">
        <v>2</v>
      </c>
      <c r="E2" s="131">
        <v>11035.65</v>
      </c>
      <c r="F2" s="131">
        <v>10922.45</v>
      </c>
      <c r="G2" s="131">
        <v>10922.45</v>
      </c>
      <c r="H2" s="131">
        <v>10941.2</v>
      </c>
      <c r="I2" s="131">
        <v>10890.95</v>
      </c>
      <c r="J2" s="131">
        <v>10821.05</v>
      </c>
      <c r="K2" s="131">
        <v>10722.65</v>
      </c>
    </row>
    <row r="3" spans="1:11" x14ac:dyDescent="0.3">
      <c r="A3" s="29"/>
      <c r="B3" s="30"/>
      <c r="C3" s="31"/>
      <c r="D3" s="30" t="s">
        <v>1</v>
      </c>
      <c r="E3" s="132">
        <v>10004.549999999999</v>
      </c>
      <c r="F3" s="132">
        <v>10341.9</v>
      </c>
      <c r="G3" s="131">
        <v>10489.75</v>
      </c>
      <c r="H3" s="131">
        <v>10845.35</v>
      </c>
      <c r="I3" s="131">
        <v>10833.35</v>
      </c>
      <c r="J3" s="131">
        <v>10747.95</v>
      </c>
      <c r="K3" s="131">
        <v>10588.25</v>
      </c>
    </row>
    <row r="4" spans="1:11" x14ac:dyDescent="0.3">
      <c r="A4" s="29"/>
      <c r="B4" s="30"/>
      <c r="C4" s="31"/>
      <c r="D4" s="30" t="s">
        <v>0</v>
      </c>
      <c r="E4" s="124">
        <v>10386.6</v>
      </c>
      <c r="F4" s="124">
        <v>10876.75</v>
      </c>
      <c r="G4" s="124">
        <v>10876.75</v>
      </c>
      <c r="H4" s="124">
        <v>10883.75</v>
      </c>
      <c r="I4" s="124">
        <v>10869.5</v>
      </c>
      <c r="J4" s="124">
        <v>10782.9</v>
      </c>
      <c r="K4" s="124">
        <v>10601.15</v>
      </c>
    </row>
    <row r="5" spans="1:11" x14ac:dyDescent="0.3">
      <c r="A5" s="133" t="s">
        <v>25</v>
      </c>
      <c r="B5" s="133"/>
      <c r="C5" s="133"/>
      <c r="D5" s="133"/>
      <c r="E5" s="125"/>
      <c r="F5" s="125"/>
      <c r="G5" s="125"/>
    </row>
    <row r="6" spans="1:11" x14ac:dyDescent="0.3">
      <c r="A6" s="17"/>
      <c r="B6" s="17"/>
      <c r="C6" s="17"/>
      <c r="D6" s="18" t="s">
        <v>7</v>
      </c>
      <c r="E6" s="117">
        <f t="shared" ref="E6:G6" si="0">E10+E46</f>
        <v>11977.749999999998</v>
      </c>
      <c r="F6" s="117">
        <f t="shared" ref="F6" si="1">F10+F46</f>
        <v>11666.05</v>
      </c>
      <c r="G6" s="117">
        <f t="shared" si="0"/>
        <v>11468.916666666668</v>
      </c>
      <c r="H6" s="117">
        <f t="shared" ref="H6" si="2">H10+H46</f>
        <v>11030.7</v>
      </c>
      <c r="I6" s="117">
        <f t="shared" ref="I6:J6" si="3">I10+I46</f>
        <v>10953.45</v>
      </c>
      <c r="J6" s="117">
        <f t="shared" si="3"/>
        <v>10893.083333333332</v>
      </c>
      <c r="K6" s="117">
        <f t="shared" ref="K6" si="4">K10+K46</f>
        <v>10820.85</v>
      </c>
    </row>
    <row r="7" spans="1:11" x14ac:dyDescent="0.3">
      <c r="A7" s="17"/>
      <c r="B7" s="17"/>
      <c r="C7" s="17"/>
      <c r="D7" s="18" t="s">
        <v>55</v>
      </c>
      <c r="E7" s="118">
        <f t="shared" ref="E7:G7" si="5">(E6+E8)/2</f>
        <v>11742.224999999999</v>
      </c>
      <c r="F7" s="118">
        <f t="shared" ref="F7" si="6">(F6+F8)/2</f>
        <v>11480.15</v>
      </c>
      <c r="G7" s="118">
        <f t="shared" si="5"/>
        <v>11332.300000000001</v>
      </c>
      <c r="H7" s="118">
        <f t="shared" ref="H7" si="7">(H6+H8)/2</f>
        <v>11008.325000000001</v>
      </c>
      <c r="I7" s="118">
        <f t="shared" ref="I7:J7" si="8">(I6+I8)/2</f>
        <v>10937.825000000001</v>
      </c>
      <c r="J7" s="118">
        <f t="shared" si="8"/>
        <v>10875.074999999999</v>
      </c>
      <c r="K7" s="118">
        <f t="shared" ref="K7" si="9">(K6+K8)/2</f>
        <v>10796.3</v>
      </c>
    </row>
    <row r="8" spans="1:11" x14ac:dyDescent="0.3">
      <c r="A8" s="17"/>
      <c r="B8" s="17"/>
      <c r="C8" s="17"/>
      <c r="D8" s="18" t="s">
        <v>27</v>
      </c>
      <c r="E8" s="119">
        <f t="shared" ref="E8:G8" si="10">E13+E46</f>
        <v>11506.699999999999</v>
      </c>
      <c r="F8" s="119">
        <f t="shared" ref="F8" si="11">F13+F46</f>
        <v>11294.25</v>
      </c>
      <c r="G8" s="119">
        <f t="shared" si="10"/>
        <v>11195.683333333334</v>
      </c>
      <c r="H8" s="119">
        <f t="shared" ref="H8" si="12">H13+H46</f>
        <v>10985.95</v>
      </c>
      <c r="I8" s="119">
        <f t="shared" ref="I8:J8" si="13">I13+I46</f>
        <v>10922.2</v>
      </c>
      <c r="J8" s="119">
        <f t="shared" si="13"/>
        <v>10857.066666666666</v>
      </c>
      <c r="K8" s="119">
        <f t="shared" ref="K8" si="14">K13+K46</f>
        <v>10771.75</v>
      </c>
    </row>
    <row r="9" spans="1:11" x14ac:dyDescent="0.3">
      <c r="A9" s="17"/>
      <c r="B9" s="17"/>
      <c r="C9" s="17"/>
      <c r="D9" s="18" t="s">
        <v>56</v>
      </c>
      <c r="E9" s="118">
        <f t="shared" ref="E9:G9" si="15">(E8+E10)/2</f>
        <v>11226.674999999999</v>
      </c>
      <c r="F9" s="118">
        <f t="shared" ref="F9" si="16">(F8+F10)/2</f>
        <v>11189.875</v>
      </c>
      <c r="G9" s="118">
        <f t="shared" si="15"/>
        <v>11115.95</v>
      </c>
      <c r="H9" s="118">
        <f t="shared" ref="H9" si="17">(H8+H10)/2</f>
        <v>10960.400000000001</v>
      </c>
      <c r="I9" s="118">
        <f t="shared" ref="I9:J9" si="18">(I8+I10)/2</f>
        <v>10909.025000000001</v>
      </c>
      <c r="J9" s="118">
        <f t="shared" si="18"/>
        <v>10838.525</v>
      </c>
      <c r="K9" s="118">
        <f t="shared" ref="K9" si="19">(K8+K10)/2</f>
        <v>10729.1</v>
      </c>
    </row>
    <row r="10" spans="1:11" ht="14.4" customHeight="1" x14ac:dyDescent="0.3">
      <c r="A10" s="17"/>
      <c r="B10" s="17"/>
      <c r="C10" s="17"/>
      <c r="D10" s="18" t="s">
        <v>28</v>
      </c>
      <c r="E10" s="119">
        <f t="shared" ref="E10:G10" si="20">(2*E13)-E3</f>
        <v>10946.649999999998</v>
      </c>
      <c r="F10" s="119">
        <f t="shared" ref="F10" si="21">(2*F13)-F3</f>
        <v>11085.499999999998</v>
      </c>
      <c r="G10" s="119">
        <f t="shared" si="20"/>
        <v>11036.216666666667</v>
      </c>
      <c r="H10" s="119">
        <f t="shared" ref="H10" si="22">(2*H13)-H3</f>
        <v>10934.85</v>
      </c>
      <c r="I10" s="119">
        <f t="shared" ref="I10:J10" si="23">(2*I13)-I3</f>
        <v>10895.85</v>
      </c>
      <c r="J10" s="119">
        <f t="shared" si="23"/>
        <v>10819.983333333334</v>
      </c>
      <c r="K10" s="119">
        <f t="shared" ref="K10" si="24">(2*K13)-K3</f>
        <v>10686.45</v>
      </c>
    </row>
    <row r="11" spans="1:11" x14ac:dyDescent="0.3">
      <c r="A11" s="17"/>
      <c r="B11" s="17"/>
      <c r="C11" s="17"/>
      <c r="D11" s="18" t="s">
        <v>54</v>
      </c>
      <c r="E11" s="118">
        <f t="shared" ref="E11:G11" si="25">(E10+E13)/2</f>
        <v>10711.124999999998</v>
      </c>
      <c r="F11" s="118">
        <f t="shared" ref="F11" si="26">(F10+F13)/2</f>
        <v>10899.599999999999</v>
      </c>
      <c r="G11" s="118">
        <f t="shared" si="25"/>
        <v>10899.6</v>
      </c>
      <c r="H11" s="118">
        <f t="shared" ref="H11" si="27">(H10+H13)/2</f>
        <v>10912.475</v>
      </c>
      <c r="I11" s="118">
        <f t="shared" ref="I11:J11" si="28">(I10+I13)/2</f>
        <v>10880.225</v>
      </c>
      <c r="J11" s="118">
        <f t="shared" si="28"/>
        <v>10801.975</v>
      </c>
      <c r="K11" s="118">
        <f t="shared" ref="K11" si="29">(K10+K13)/2</f>
        <v>10661.900000000001</v>
      </c>
    </row>
    <row r="12" spans="1:11" x14ac:dyDescent="0.3">
      <c r="A12" s="17"/>
      <c r="B12" s="17"/>
      <c r="C12" s="17"/>
      <c r="D12" s="18"/>
      <c r="E12" s="120"/>
      <c r="F12" s="120"/>
      <c r="G12" s="120"/>
      <c r="H12" s="120"/>
      <c r="I12" s="120"/>
      <c r="J12" s="120"/>
      <c r="K12" s="120"/>
    </row>
    <row r="13" spans="1:11" x14ac:dyDescent="0.3">
      <c r="A13" s="17"/>
      <c r="B13" s="17"/>
      <c r="C13" s="17"/>
      <c r="D13" s="18" t="s">
        <v>29</v>
      </c>
      <c r="E13" s="102">
        <f t="shared" ref="E13:G13" si="30">(E2+E3+E4)/3</f>
        <v>10475.599999999999</v>
      </c>
      <c r="F13" s="102">
        <f t="shared" ref="F13" si="31">(F2+F3+F4)/3</f>
        <v>10713.699999999999</v>
      </c>
      <c r="G13" s="102">
        <f t="shared" si="30"/>
        <v>10762.983333333334</v>
      </c>
      <c r="H13" s="102">
        <f t="shared" ref="H13" si="32">(H2+H3+H4)/3</f>
        <v>10890.1</v>
      </c>
      <c r="I13" s="102">
        <f t="shared" ref="I13:J13" si="33">(I2+I3+I4)/3</f>
        <v>10864.6</v>
      </c>
      <c r="J13" s="102">
        <f t="shared" si="33"/>
        <v>10783.966666666667</v>
      </c>
      <c r="K13" s="102">
        <f t="shared" ref="K13" si="34">(K2+K3+K4)/3</f>
        <v>10637.35</v>
      </c>
    </row>
    <row r="14" spans="1:11" x14ac:dyDescent="0.3">
      <c r="A14" s="19"/>
      <c r="B14" s="19"/>
      <c r="C14" s="19"/>
      <c r="D14" s="20"/>
      <c r="E14" s="120"/>
      <c r="F14" s="120"/>
      <c r="G14" s="120"/>
      <c r="H14" s="120"/>
      <c r="I14" s="120"/>
      <c r="J14" s="120"/>
      <c r="K14" s="120"/>
    </row>
    <row r="15" spans="1:11" x14ac:dyDescent="0.3">
      <c r="A15" s="19"/>
      <c r="B15" s="19"/>
      <c r="C15" s="19"/>
      <c r="D15" s="20" t="s">
        <v>57</v>
      </c>
      <c r="E15" s="121">
        <f t="shared" ref="E15:G15" si="35">(E13+E16)/2</f>
        <v>10195.574999999997</v>
      </c>
      <c r="F15" s="121">
        <f t="shared" ref="F15" si="36">(F13+F16)/2</f>
        <v>10609.324999999997</v>
      </c>
      <c r="G15" s="121">
        <f t="shared" si="35"/>
        <v>10683.25</v>
      </c>
      <c r="H15" s="121">
        <f t="shared" ref="H15" si="37">(H13+H16)/2</f>
        <v>10864.55</v>
      </c>
      <c r="I15" s="121">
        <f t="shared" ref="I15:J15" si="38">(I13+I16)/2</f>
        <v>10851.424999999999</v>
      </c>
      <c r="J15" s="121">
        <f t="shared" si="38"/>
        <v>10765.425000000001</v>
      </c>
      <c r="K15" s="121">
        <f t="shared" ref="K15" si="39">(K13+K16)/2</f>
        <v>10594.7</v>
      </c>
    </row>
    <row r="16" spans="1:11" x14ac:dyDescent="0.3">
      <c r="A16" s="17"/>
      <c r="B16" s="17"/>
      <c r="C16" s="17"/>
      <c r="D16" s="18" t="s">
        <v>30</v>
      </c>
      <c r="E16" s="122">
        <f t="shared" ref="E16:G16" si="40">2*E13-E2</f>
        <v>9915.5499999999975</v>
      </c>
      <c r="F16" s="122">
        <f t="shared" ref="F16" si="41">2*F13-F2</f>
        <v>10504.949999999997</v>
      </c>
      <c r="G16" s="122">
        <f t="shared" si="40"/>
        <v>10603.516666666666</v>
      </c>
      <c r="H16" s="122">
        <f t="shared" ref="H16" si="42">2*H13-H2</f>
        <v>10839</v>
      </c>
      <c r="I16" s="122">
        <f t="shared" ref="I16:J16" si="43">2*I13-I2</f>
        <v>10838.25</v>
      </c>
      <c r="J16" s="122">
        <f t="shared" si="43"/>
        <v>10746.883333333335</v>
      </c>
      <c r="K16" s="122">
        <f t="shared" ref="K16" si="44">2*K13-K2</f>
        <v>10552.050000000001</v>
      </c>
    </row>
    <row r="17" spans="1:11" x14ac:dyDescent="0.3">
      <c r="A17" s="17"/>
      <c r="B17" s="17"/>
      <c r="C17" s="17"/>
      <c r="D17" s="18" t="s">
        <v>58</v>
      </c>
      <c r="E17" s="121">
        <f t="shared" ref="E17:G17" si="45">(E16+E18)/2</f>
        <v>9680.0249999999978</v>
      </c>
      <c r="F17" s="121">
        <f t="shared" ref="F17" si="46">(F16+F18)/2</f>
        <v>10319.049999999997</v>
      </c>
      <c r="G17" s="121">
        <f t="shared" si="45"/>
        <v>10466.9</v>
      </c>
      <c r="H17" s="121">
        <f t="shared" ref="H17" si="47">(H16+H18)/2</f>
        <v>10816.625</v>
      </c>
      <c r="I17" s="121">
        <f t="shared" ref="I17:J17" si="48">(I16+I18)/2</f>
        <v>10822.625</v>
      </c>
      <c r="J17" s="121">
        <f t="shared" si="48"/>
        <v>10728.875000000002</v>
      </c>
      <c r="K17" s="121">
        <f t="shared" ref="K17" si="49">(K16+K18)/2</f>
        <v>10527.5</v>
      </c>
    </row>
    <row r="18" spans="1:11" x14ac:dyDescent="0.3">
      <c r="A18" s="17"/>
      <c r="B18" s="17"/>
      <c r="C18" s="17"/>
      <c r="D18" s="18" t="s">
        <v>31</v>
      </c>
      <c r="E18" s="122">
        <f t="shared" ref="E18:G18" si="50">E13-E46</f>
        <v>9444.4999999999982</v>
      </c>
      <c r="F18" s="122">
        <f t="shared" ref="F18" si="51">F13-F46</f>
        <v>10133.149999999998</v>
      </c>
      <c r="G18" s="122">
        <f t="shared" si="50"/>
        <v>10330.283333333333</v>
      </c>
      <c r="H18" s="122">
        <f t="shared" ref="H18" si="52">H13-H46</f>
        <v>10794.25</v>
      </c>
      <c r="I18" s="122">
        <f t="shared" ref="I18:J18" si="53">I13-I46</f>
        <v>10807</v>
      </c>
      <c r="J18" s="122">
        <f t="shared" si="53"/>
        <v>10710.866666666669</v>
      </c>
      <c r="K18" s="122">
        <f t="shared" ref="K18" si="54">K13-K46</f>
        <v>10502.95</v>
      </c>
    </row>
    <row r="19" spans="1:11" x14ac:dyDescent="0.3">
      <c r="A19" s="17"/>
      <c r="B19" s="17"/>
      <c r="C19" s="17"/>
      <c r="D19" s="18" t="s">
        <v>59</v>
      </c>
      <c r="E19" s="121">
        <f t="shared" ref="E19:G19" si="55">(E18+E20)/2</f>
        <v>9164.4749999999985</v>
      </c>
      <c r="F19" s="121">
        <f t="shared" ref="F19" si="56">(F18+F20)/2</f>
        <v>10028.774999999998</v>
      </c>
      <c r="G19" s="121">
        <f t="shared" si="55"/>
        <v>10250.549999999999</v>
      </c>
      <c r="H19" s="121">
        <f t="shared" ref="H19" si="57">(H18+H20)/2</f>
        <v>10768.7</v>
      </c>
      <c r="I19" s="121">
        <f t="shared" ref="I19:J19" si="58">(I18+I20)/2</f>
        <v>10793.825000000001</v>
      </c>
      <c r="J19" s="121">
        <f t="shared" si="58"/>
        <v>10692.325000000003</v>
      </c>
      <c r="K19" s="121">
        <f t="shared" ref="K19" si="59">(K18+K20)/2</f>
        <v>10460.300000000001</v>
      </c>
    </row>
    <row r="20" spans="1:11" x14ac:dyDescent="0.3">
      <c r="A20" s="17"/>
      <c r="B20" s="17"/>
      <c r="C20" s="17"/>
      <c r="D20" s="18" t="s">
        <v>8</v>
      </c>
      <c r="E20" s="122">
        <f t="shared" ref="E20:G20" si="60">E16-E46</f>
        <v>8884.4499999999971</v>
      </c>
      <c r="F20" s="122">
        <f t="shared" ref="F20" si="61">F16-F46</f>
        <v>9924.399999999996</v>
      </c>
      <c r="G20" s="122">
        <f t="shared" si="60"/>
        <v>10170.816666666666</v>
      </c>
      <c r="H20" s="122">
        <f t="shared" ref="H20" si="62">H16-H46</f>
        <v>10743.15</v>
      </c>
      <c r="I20" s="122">
        <f t="shared" ref="I20:J20" si="63">I16-I46</f>
        <v>10780.65</v>
      </c>
      <c r="J20" s="122">
        <f t="shared" si="63"/>
        <v>10673.783333333336</v>
      </c>
      <c r="K20" s="122">
        <f t="shared" ref="K20" si="64">K16-K46</f>
        <v>10417.650000000001</v>
      </c>
    </row>
    <row r="21" spans="1:11" x14ac:dyDescent="0.3">
      <c r="A21" s="133" t="s">
        <v>24</v>
      </c>
      <c r="B21" s="133"/>
      <c r="C21" s="133"/>
      <c r="D21" s="133"/>
      <c r="E21" s="123"/>
      <c r="F21" s="123"/>
      <c r="G21" s="123"/>
      <c r="H21" s="123"/>
      <c r="I21" s="123"/>
      <c r="J21" s="123"/>
      <c r="K21" s="123"/>
    </row>
    <row r="22" spans="1:11" x14ac:dyDescent="0.3">
      <c r="A22" s="19"/>
      <c r="B22" s="19"/>
      <c r="C22" s="19"/>
      <c r="D22" s="20" t="s">
        <v>12</v>
      </c>
      <c r="E22" s="105">
        <f t="shared" ref="E22:G22" si="65">(E2/E3)*E4</f>
        <v>11457.075259756812</v>
      </c>
      <c r="F22" s="105">
        <f t="shared" ref="F22" si="66">(F2/F3)*F4</f>
        <v>11487.324189704021</v>
      </c>
      <c r="G22" s="105">
        <f t="shared" si="65"/>
        <v>11325.413669296218</v>
      </c>
      <c r="H22" s="105">
        <f t="shared" ref="H22" si="67">(H2/H3)*H4</f>
        <v>10979.939374939491</v>
      </c>
      <c r="I22" s="105">
        <f t="shared" ref="I22:J22" si="68">(I2/I3)*I4</f>
        <v>10927.292206473528</v>
      </c>
      <c r="J22" s="105">
        <f t="shared" si="68"/>
        <v>10856.237705329851</v>
      </c>
      <c r="K22" s="105">
        <f t="shared" ref="K22" si="69">(K2/K3)*K4</f>
        <v>10735.713743772578</v>
      </c>
    </row>
    <row r="23" spans="1:11" x14ac:dyDescent="0.3">
      <c r="A23" s="19"/>
      <c r="B23" s="19"/>
      <c r="C23" s="19"/>
      <c r="D23" s="20" t="s">
        <v>13</v>
      </c>
      <c r="E23" s="89">
        <f t="shared" ref="E23:G23" si="70">E24+1.168*(E24-E25)</f>
        <v>11284.894319999999</v>
      </c>
      <c r="F23" s="89">
        <f t="shared" ref="F23" si="71">F24+1.168*(F24-F25)</f>
        <v>11382.525159999999</v>
      </c>
      <c r="G23" s="89">
        <f t="shared" si="70"/>
        <v>11253.71824</v>
      </c>
      <c r="H23" s="89">
        <f t="shared" ref="H23" si="72">H24+1.168*(H24-H25)</f>
        <v>10967.254520000002</v>
      </c>
      <c r="I23" s="89">
        <f t="shared" ref="I23:J23" si="73">I24+1.168*(I24-I25)</f>
        <v>10919.681120000001</v>
      </c>
      <c r="J23" s="89">
        <f t="shared" si="73"/>
        <v>10846.584720000001</v>
      </c>
      <c r="K23" s="89">
        <f t="shared" ref="K23" si="74">K24+1.168*(K24-K25)</f>
        <v>10718.239280000002</v>
      </c>
    </row>
    <row r="24" spans="1:11" x14ac:dyDescent="0.3">
      <c r="A24" s="19"/>
      <c r="B24" s="19"/>
      <c r="C24" s="19"/>
      <c r="D24" s="20" t="s">
        <v>14</v>
      </c>
      <c r="E24" s="88">
        <f t="shared" ref="E24:G24" si="75">E4+E47/2</f>
        <v>10953.705</v>
      </c>
      <c r="F24" s="88">
        <f t="shared" ref="F24" si="76">F4+F47/2</f>
        <v>11196.0525</v>
      </c>
      <c r="G24" s="88">
        <f t="shared" si="75"/>
        <v>11114.735000000001</v>
      </c>
      <c r="H24" s="88">
        <f t="shared" ref="H24" si="77">H4+H47/2</f>
        <v>10936.467500000001</v>
      </c>
      <c r="I24" s="88">
        <f t="shared" ref="I24:J24" si="78">I4+I47/2</f>
        <v>10901.18</v>
      </c>
      <c r="J24" s="88">
        <f t="shared" si="78"/>
        <v>10823.105</v>
      </c>
      <c r="K24" s="88">
        <f t="shared" ref="K24" si="79">K4+K47/2</f>
        <v>10675.07</v>
      </c>
    </row>
    <row r="25" spans="1:11" x14ac:dyDescent="0.3">
      <c r="A25" s="19"/>
      <c r="B25" s="19"/>
      <c r="C25" s="19"/>
      <c r="D25" s="20" t="s">
        <v>15</v>
      </c>
      <c r="E25" s="90">
        <f t="shared" ref="E25:G25" si="80">E4+E47/4</f>
        <v>10670.1525</v>
      </c>
      <c r="F25" s="90">
        <f t="shared" ref="F25" si="81">F4+F47/4</f>
        <v>11036.401250000001</v>
      </c>
      <c r="G25" s="90">
        <f t="shared" si="80"/>
        <v>10995.7425</v>
      </c>
      <c r="H25" s="90">
        <f t="shared" ref="H25" si="82">H4+H47/4</f>
        <v>10910.108749999999</v>
      </c>
      <c r="I25" s="90">
        <f t="shared" ref="I25:J25" si="83">I4+I47/4</f>
        <v>10885.34</v>
      </c>
      <c r="J25" s="90">
        <f t="shared" si="83"/>
        <v>10803.002499999999</v>
      </c>
      <c r="K25" s="90">
        <f t="shared" ref="K25" si="84">K4+K47/4</f>
        <v>10638.109999999999</v>
      </c>
    </row>
    <row r="26" spans="1:11" x14ac:dyDescent="0.3">
      <c r="A26" s="19"/>
      <c r="B26" s="19"/>
      <c r="C26" s="19"/>
      <c r="D26" s="20" t="s">
        <v>16</v>
      </c>
      <c r="E26" s="123">
        <f t="shared" ref="E26:G26" si="85">E4+E47/6</f>
        <v>10575.635</v>
      </c>
      <c r="F26" s="123">
        <f t="shared" ref="F26" si="86">F4+F47/6</f>
        <v>10983.184166666666</v>
      </c>
      <c r="G26" s="123">
        <f t="shared" si="85"/>
        <v>10956.078333333333</v>
      </c>
      <c r="H26" s="123">
        <f t="shared" ref="H26" si="87">H4+H47/6</f>
        <v>10901.3225</v>
      </c>
      <c r="I26" s="123">
        <f t="shared" ref="I26:J26" si="88">I4+I47/6</f>
        <v>10880.06</v>
      </c>
      <c r="J26" s="123">
        <f t="shared" si="88"/>
        <v>10796.301666666666</v>
      </c>
      <c r="K26" s="123">
        <f t="shared" ref="K26" si="89">K4+K47/6</f>
        <v>10625.789999999999</v>
      </c>
    </row>
    <row r="27" spans="1:11" x14ac:dyDescent="0.3">
      <c r="A27" s="19"/>
      <c r="B27" s="19"/>
      <c r="C27" s="19"/>
      <c r="D27" s="20" t="s">
        <v>17</v>
      </c>
      <c r="E27" s="123">
        <f t="shared" ref="E27:G27" si="90">E4+E47/12</f>
        <v>10481.1175</v>
      </c>
      <c r="F27" s="123">
        <f t="shared" ref="F27" si="91">F4+F47/12</f>
        <v>10929.967083333333</v>
      </c>
      <c r="G27" s="123">
        <f t="shared" si="90"/>
        <v>10916.414166666667</v>
      </c>
      <c r="H27" s="123">
        <f t="shared" ref="H27" si="92">H4+H47/12</f>
        <v>10892.536249999999</v>
      </c>
      <c r="I27" s="123">
        <f t="shared" ref="I27:J27" si="93">I4+I47/12</f>
        <v>10874.78</v>
      </c>
      <c r="J27" s="123">
        <f t="shared" si="93"/>
        <v>10789.600833333332</v>
      </c>
      <c r="K27" s="123">
        <f t="shared" ref="K27" si="94">K4+K47/12</f>
        <v>10613.47</v>
      </c>
    </row>
    <row r="28" spans="1:11" x14ac:dyDescent="0.3">
      <c r="A28" s="19"/>
      <c r="B28" s="19"/>
      <c r="C28" s="19"/>
      <c r="D28" s="20" t="s">
        <v>0</v>
      </c>
      <c r="E28" s="102">
        <f t="shared" ref="E28:G28" si="95">E4</f>
        <v>10386.6</v>
      </c>
      <c r="F28" s="102">
        <f t="shared" ref="F28" si="96">F4</f>
        <v>10876.75</v>
      </c>
      <c r="G28" s="102">
        <f t="shared" si="95"/>
        <v>10876.75</v>
      </c>
      <c r="H28" s="102">
        <f t="shared" ref="H28" si="97">H4</f>
        <v>10883.75</v>
      </c>
      <c r="I28" s="102">
        <f t="shared" ref="I28:J28" si="98">I4</f>
        <v>10869.5</v>
      </c>
      <c r="J28" s="102">
        <f t="shared" si="98"/>
        <v>10782.9</v>
      </c>
      <c r="K28" s="102">
        <f t="shared" ref="K28" si="99">K4</f>
        <v>10601.15</v>
      </c>
    </row>
    <row r="29" spans="1:11" x14ac:dyDescent="0.3">
      <c r="A29" s="19"/>
      <c r="B29" s="19"/>
      <c r="C29" s="19"/>
      <c r="D29" s="20" t="s">
        <v>18</v>
      </c>
      <c r="E29" s="123">
        <f t="shared" ref="E29:G29" si="100">E4-E47/12</f>
        <v>10292.0825</v>
      </c>
      <c r="F29" s="123">
        <f t="shared" ref="F29" si="101">F4-F47/12</f>
        <v>10823.532916666667</v>
      </c>
      <c r="G29" s="123">
        <f t="shared" si="100"/>
        <v>10837.085833333333</v>
      </c>
      <c r="H29" s="123">
        <f t="shared" ref="H29" si="102">H4-H47/12</f>
        <v>10874.963750000001</v>
      </c>
      <c r="I29" s="123">
        <f t="shared" ref="I29:J29" si="103">I4-I47/12</f>
        <v>10864.22</v>
      </c>
      <c r="J29" s="123">
        <f t="shared" si="103"/>
        <v>10776.199166666667</v>
      </c>
      <c r="K29" s="123">
        <f t="shared" ref="K29" si="104">K4-K47/12</f>
        <v>10588.83</v>
      </c>
    </row>
    <row r="30" spans="1:11" x14ac:dyDescent="0.3">
      <c r="A30" s="19"/>
      <c r="B30" s="19"/>
      <c r="C30" s="19"/>
      <c r="D30" s="20" t="s">
        <v>19</v>
      </c>
      <c r="E30" s="123">
        <f t="shared" ref="E30:G30" si="105">E4-E47/6</f>
        <v>10197.565000000001</v>
      </c>
      <c r="F30" s="123">
        <f t="shared" ref="F30" si="106">F4-F47/6</f>
        <v>10770.315833333334</v>
      </c>
      <c r="G30" s="123">
        <f t="shared" si="105"/>
        <v>10797.421666666667</v>
      </c>
      <c r="H30" s="123">
        <f t="shared" ref="H30" si="107">H4-H47/6</f>
        <v>10866.1775</v>
      </c>
      <c r="I30" s="123">
        <f t="shared" ref="I30:J30" si="108">I4-I47/6</f>
        <v>10858.94</v>
      </c>
      <c r="J30" s="123">
        <f t="shared" si="108"/>
        <v>10769.498333333333</v>
      </c>
      <c r="K30" s="123">
        <f t="shared" ref="K30" si="109">K4-K47/6</f>
        <v>10576.51</v>
      </c>
    </row>
    <row r="31" spans="1:11" x14ac:dyDescent="0.3">
      <c r="A31" s="19"/>
      <c r="B31" s="19"/>
      <c r="C31" s="19"/>
      <c r="D31" s="20" t="s">
        <v>20</v>
      </c>
      <c r="E31" s="92">
        <f t="shared" ref="E31:G31" si="110">E4-E47/4</f>
        <v>10103.047500000001</v>
      </c>
      <c r="F31" s="92">
        <f t="shared" ref="F31" si="111">F4-F47/4</f>
        <v>10717.098749999999</v>
      </c>
      <c r="G31" s="92">
        <f t="shared" si="110"/>
        <v>10757.7575</v>
      </c>
      <c r="H31" s="92">
        <f t="shared" ref="H31" si="112">H4-H47/4</f>
        <v>10857.391250000001</v>
      </c>
      <c r="I31" s="92">
        <f t="shared" ref="I31:J31" si="113">I4-I47/4</f>
        <v>10853.66</v>
      </c>
      <c r="J31" s="92">
        <f t="shared" si="113"/>
        <v>10762.797500000001</v>
      </c>
      <c r="K31" s="92">
        <f t="shared" ref="K31" si="114">K4-K47/4</f>
        <v>10564.19</v>
      </c>
    </row>
    <row r="32" spans="1:11" x14ac:dyDescent="0.3">
      <c r="A32" s="19"/>
      <c r="B32" s="19"/>
      <c r="C32" s="19"/>
      <c r="D32" s="20" t="s">
        <v>21</v>
      </c>
      <c r="E32" s="87">
        <f t="shared" ref="E32:G32" si="115">E4-E47/2</f>
        <v>9819.4950000000008</v>
      </c>
      <c r="F32" s="87">
        <f t="shared" ref="F32" si="116">F4-F47/2</f>
        <v>10557.4475</v>
      </c>
      <c r="G32" s="87">
        <f t="shared" si="115"/>
        <v>10638.764999999999</v>
      </c>
      <c r="H32" s="87">
        <f t="shared" ref="H32" si="117">H4-H47/2</f>
        <v>10831.032499999999</v>
      </c>
      <c r="I32" s="87">
        <f t="shared" ref="I32:J32" si="118">I4-I47/2</f>
        <v>10837.82</v>
      </c>
      <c r="J32" s="87">
        <f t="shared" si="118"/>
        <v>10742.695</v>
      </c>
      <c r="K32" s="87">
        <f t="shared" ref="K32" si="119">K4-K47/2</f>
        <v>10527.23</v>
      </c>
    </row>
    <row r="33" spans="1:11" x14ac:dyDescent="0.3">
      <c r="A33" s="19"/>
      <c r="B33" s="19"/>
      <c r="C33" s="19"/>
      <c r="D33" s="20" t="s">
        <v>22</v>
      </c>
      <c r="E33" s="93">
        <f t="shared" ref="E33:G33" si="120">E32-1.168*(E31-E32)</f>
        <v>9488.3056800000013</v>
      </c>
      <c r="F33" s="93">
        <f t="shared" ref="F33" si="121">F32-1.168*(F31-F32)</f>
        <v>10370.974840000001</v>
      </c>
      <c r="G33" s="93">
        <f t="shared" si="120"/>
        <v>10499.78176</v>
      </c>
      <c r="H33" s="93">
        <f t="shared" ref="H33" si="122">H32-1.168*(H31-H32)</f>
        <v>10800.245479999998</v>
      </c>
      <c r="I33" s="93">
        <f t="shared" ref="I33:J33" si="123">I32-1.168*(I31-I32)</f>
        <v>10819.318879999999</v>
      </c>
      <c r="J33" s="93">
        <f t="shared" si="123"/>
        <v>10719.215279999999</v>
      </c>
      <c r="K33" s="93">
        <f t="shared" ref="K33" si="124">K32-1.168*(K31-K32)</f>
        <v>10484.060719999998</v>
      </c>
    </row>
    <row r="34" spans="1:11" x14ac:dyDescent="0.3">
      <c r="A34" s="19"/>
      <c r="B34" s="19"/>
      <c r="C34" s="19"/>
      <c r="D34" s="20" t="s">
        <v>23</v>
      </c>
      <c r="E34" s="94">
        <f t="shared" ref="E34:G34" si="125">E4-(E22-E4)</f>
        <v>9316.1247402431891</v>
      </c>
      <c r="F34" s="94">
        <f t="shared" ref="F34" si="126">F4-(F22-F4)</f>
        <v>10266.175810295979</v>
      </c>
      <c r="G34" s="94">
        <f t="shared" si="125"/>
        <v>10428.086330703782</v>
      </c>
      <c r="H34" s="94">
        <f t="shared" ref="H34" si="127">H4-(H22-H4)</f>
        <v>10787.560625060509</v>
      </c>
      <c r="I34" s="94">
        <f t="shared" ref="I34:J34" si="128">I4-(I22-I4)</f>
        <v>10811.707793526472</v>
      </c>
      <c r="J34" s="94">
        <f t="shared" si="128"/>
        <v>10709.562294670148</v>
      </c>
      <c r="K34" s="94">
        <f t="shared" ref="K34" si="129">K4-(K22-K4)</f>
        <v>10466.586256227421</v>
      </c>
    </row>
    <row r="35" spans="1:11" x14ac:dyDescent="0.3">
      <c r="A35" s="133" t="s">
        <v>26</v>
      </c>
      <c r="B35" s="133"/>
      <c r="C35" s="133"/>
      <c r="D35" s="133"/>
      <c r="E35" s="123"/>
      <c r="F35" s="123"/>
      <c r="G35" s="123"/>
      <c r="H35" s="123"/>
      <c r="I35" s="123"/>
      <c r="J35" s="123"/>
      <c r="K35" s="123"/>
    </row>
    <row r="36" spans="1:11" x14ac:dyDescent="0.3">
      <c r="A36" s="18"/>
      <c r="B36" s="18"/>
      <c r="C36" s="18"/>
      <c r="D36" s="18" t="s">
        <v>37</v>
      </c>
      <c r="E36" s="105"/>
      <c r="F36" s="105"/>
      <c r="G36" s="105"/>
      <c r="H36" s="105">
        <v>11107.673600000002</v>
      </c>
      <c r="I36" s="105"/>
      <c r="J36" s="105"/>
      <c r="K36" s="105"/>
    </row>
    <row r="37" spans="1:11" x14ac:dyDescent="0.3">
      <c r="A37" s="17"/>
      <c r="B37" s="18"/>
      <c r="C37" s="17"/>
      <c r="D37" s="18" t="s">
        <v>35</v>
      </c>
      <c r="E37" s="89"/>
      <c r="F37" s="89"/>
      <c r="G37" s="89"/>
      <c r="H37" s="89">
        <v>11084.026400000002</v>
      </c>
      <c r="I37" s="89"/>
      <c r="J37" s="89"/>
      <c r="K37" s="89"/>
    </row>
    <row r="38" spans="1:11" x14ac:dyDescent="0.3">
      <c r="A38" s="17"/>
      <c r="B38" s="17"/>
      <c r="C38" s="17"/>
      <c r="D38" s="18" t="s">
        <v>32</v>
      </c>
      <c r="E38" s="88"/>
      <c r="F38" s="88"/>
      <c r="G38" s="88"/>
      <c r="H38" s="88">
        <v>11045.750000000002</v>
      </c>
      <c r="I38" s="88"/>
      <c r="J38" s="88"/>
      <c r="K38" s="88">
        <v>10723.0769</v>
      </c>
    </row>
    <row r="39" spans="1:11" x14ac:dyDescent="0.3">
      <c r="A39" s="17"/>
      <c r="B39" s="17"/>
      <c r="C39" s="17"/>
      <c r="D39" s="18" t="s">
        <v>32</v>
      </c>
      <c r="E39" s="90"/>
      <c r="F39" s="90"/>
      <c r="G39" s="90"/>
      <c r="H39" s="90">
        <v>11007.473600000001</v>
      </c>
      <c r="I39" s="90"/>
      <c r="J39" s="90"/>
      <c r="K39" s="90">
        <v>10671.546200000001</v>
      </c>
    </row>
    <row r="40" spans="1:11" x14ac:dyDescent="0.3">
      <c r="A40" s="17"/>
      <c r="B40" s="17"/>
      <c r="C40" s="17"/>
      <c r="D40" s="18" t="s">
        <v>0</v>
      </c>
      <c r="E40" s="102">
        <f t="shared" ref="E40:G40" si="130">E4</f>
        <v>10386.6</v>
      </c>
      <c r="F40" s="102">
        <f t="shared" ref="F40" si="131">F4</f>
        <v>10876.75</v>
      </c>
      <c r="G40" s="102">
        <f t="shared" si="130"/>
        <v>10876.75</v>
      </c>
      <c r="H40" s="102">
        <f t="shared" ref="H40" si="132">H4</f>
        <v>10883.75</v>
      </c>
      <c r="I40" s="102">
        <f t="shared" ref="I40:J40" si="133">I4</f>
        <v>10869.5</v>
      </c>
      <c r="J40" s="102">
        <f t="shared" si="133"/>
        <v>10782.9</v>
      </c>
      <c r="K40" s="102">
        <f t="shared" ref="K40" si="134">K4</f>
        <v>10601.15</v>
      </c>
    </row>
    <row r="41" spans="1:11" x14ac:dyDescent="0.3">
      <c r="A41" s="17"/>
      <c r="B41" s="17"/>
      <c r="C41" s="17"/>
      <c r="D41" s="18" t="s">
        <v>33</v>
      </c>
      <c r="E41" s="92"/>
      <c r="F41" s="92"/>
      <c r="G41" s="92"/>
      <c r="H41" s="92">
        <v>10834</v>
      </c>
      <c r="I41" s="92"/>
      <c r="J41" s="92"/>
      <c r="K41" s="92">
        <v>10583.495199999999</v>
      </c>
    </row>
    <row r="42" spans="1:11" x14ac:dyDescent="0.3">
      <c r="A42" s="17"/>
      <c r="B42" s="17"/>
      <c r="C42" s="17"/>
      <c r="D42" s="18" t="s">
        <v>34</v>
      </c>
      <c r="E42" s="87"/>
      <c r="F42" s="87"/>
      <c r="G42" s="87"/>
      <c r="H42" s="87">
        <v>10768</v>
      </c>
      <c r="I42" s="87"/>
      <c r="J42" s="87"/>
      <c r="K42" s="87">
        <v>10546.3</v>
      </c>
    </row>
    <row r="43" spans="1:11" x14ac:dyDescent="0.3">
      <c r="A43" s="17"/>
      <c r="B43" s="17"/>
      <c r="C43" s="17"/>
      <c r="D43" s="18" t="s">
        <v>36</v>
      </c>
      <c r="E43" s="93"/>
      <c r="F43" s="93"/>
      <c r="G43" s="93"/>
      <c r="H43" s="93">
        <v>10722</v>
      </c>
      <c r="I43" s="93"/>
      <c r="J43" s="93"/>
      <c r="K43" s="93">
        <v>10510.970799999999</v>
      </c>
    </row>
    <row r="44" spans="1:11" x14ac:dyDescent="0.3">
      <c r="A44" s="17"/>
      <c r="B44" s="17"/>
      <c r="C44" s="17"/>
      <c r="D44" s="18" t="s">
        <v>38</v>
      </c>
      <c r="E44" s="94"/>
      <c r="F44" s="94"/>
      <c r="G44" s="94"/>
      <c r="H44" s="94">
        <v>10581.538</v>
      </c>
      <c r="I44" s="94"/>
      <c r="J44" s="94"/>
      <c r="K44" s="94">
        <v>10473</v>
      </c>
    </row>
    <row r="45" spans="1:11" x14ac:dyDescent="0.3">
      <c r="A45" s="13"/>
      <c r="B45" s="13"/>
      <c r="C45" s="13"/>
      <c r="D45" s="12"/>
      <c r="E45" s="123"/>
      <c r="F45" s="123"/>
      <c r="G45" s="123"/>
      <c r="H45" s="123"/>
      <c r="I45" s="123"/>
      <c r="J45" s="123"/>
      <c r="K45" s="123"/>
    </row>
    <row r="46" spans="1:11" x14ac:dyDescent="0.3">
      <c r="A46" s="13"/>
      <c r="B46" s="13"/>
      <c r="C46" s="12"/>
      <c r="D46" s="12" t="s">
        <v>10</v>
      </c>
      <c r="E46" s="124">
        <f t="shared" ref="E46:G46" si="135">ABS(E2-E3)</f>
        <v>1031.1000000000004</v>
      </c>
      <c r="F46" s="124">
        <f t="shared" ref="F46" si="136">ABS(F2-F3)</f>
        <v>580.55000000000109</v>
      </c>
      <c r="G46" s="124">
        <f t="shared" si="135"/>
        <v>432.70000000000073</v>
      </c>
      <c r="H46" s="124">
        <f t="shared" ref="H46" si="137">ABS(H2-H3)</f>
        <v>95.850000000000364</v>
      </c>
      <c r="I46" s="124">
        <f t="shared" ref="I46:J46" si="138">ABS(I2-I3)</f>
        <v>57.600000000000364</v>
      </c>
      <c r="J46" s="124">
        <f t="shared" si="138"/>
        <v>73.099999999998545</v>
      </c>
      <c r="K46" s="124">
        <f t="shared" ref="K46" si="139">ABS(K2-K3)</f>
        <v>134.39999999999964</v>
      </c>
    </row>
    <row r="47" spans="1:11" x14ac:dyDescent="0.3">
      <c r="A47" s="13"/>
      <c r="B47" s="13"/>
      <c r="C47" s="12"/>
      <c r="D47" s="12" t="s">
        <v>9</v>
      </c>
      <c r="E47" s="123">
        <f t="shared" ref="E47:G47" si="140">E46*1.1</f>
        <v>1134.2100000000005</v>
      </c>
      <c r="F47" s="123">
        <f t="shared" ref="F47" si="141">F46*1.1</f>
        <v>638.60500000000127</v>
      </c>
      <c r="G47" s="123">
        <f t="shared" si="140"/>
        <v>475.97000000000082</v>
      </c>
      <c r="H47" s="123">
        <f t="shared" ref="H47" si="142">H46*1.1</f>
        <v>105.43500000000041</v>
      </c>
      <c r="I47" s="123">
        <f t="shared" ref="I47:J47" si="143">I46*1.1</f>
        <v>63.360000000000404</v>
      </c>
      <c r="J47" s="123">
        <f t="shared" si="143"/>
        <v>80.409999999998405</v>
      </c>
      <c r="K47" s="123">
        <f t="shared" ref="K47" si="144">K46*1.1</f>
        <v>147.83999999999961</v>
      </c>
    </row>
    <row r="48" spans="1:11" x14ac:dyDescent="0.3">
      <c r="A48" s="13"/>
      <c r="B48" s="13"/>
      <c r="C48" s="12"/>
      <c r="D48" s="12" t="s">
        <v>11</v>
      </c>
      <c r="E48" s="124">
        <f t="shared" ref="E48:G48" si="145">(E2+E3)</f>
        <v>21040.199999999997</v>
      </c>
      <c r="F48" s="124">
        <f t="shared" ref="F48" si="146">(F2+F3)</f>
        <v>21264.35</v>
      </c>
      <c r="G48" s="124">
        <f t="shared" si="145"/>
        <v>21412.2</v>
      </c>
      <c r="H48" s="124">
        <f t="shared" ref="H48" si="147">(H2+H3)</f>
        <v>21786.550000000003</v>
      </c>
      <c r="I48" s="124">
        <f t="shared" ref="I48:J48" si="148">(I2+I3)</f>
        <v>21724.300000000003</v>
      </c>
      <c r="J48" s="124">
        <f t="shared" si="148"/>
        <v>21569</v>
      </c>
      <c r="K48" s="124">
        <f t="shared" ref="K48" si="149">(K2+K3)</f>
        <v>21310.9</v>
      </c>
    </row>
    <row r="49" spans="1:11" x14ac:dyDescent="0.3">
      <c r="A49" s="13"/>
      <c r="B49" s="13"/>
      <c r="C49" s="13"/>
      <c r="D49" s="12" t="s">
        <v>6</v>
      </c>
      <c r="E49" s="124">
        <f t="shared" ref="E49:G49" si="150">(E2+E3)/2</f>
        <v>10520.099999999999</v>
      </c>
      <c r="F49" s="124">
        <f t="shared" ref="F49" si="151">(F2+F3)/2</f>
        <v>10632.174999999999</v>
      </c>
      <c r="G49" s="124">
        <f t="shared" si="150"/>
        <v>10706.1</v>
      </c>
      <c r="H49" s="124">
        <f t="shared" ref="H49" si="152">(H2+H3)/2</f>
        <v>10893.275000000001</v>
      </c>
      <c r="I49" s="124">
        <f t="shared" ref="I49:J49" si="153">(I2+I3)/2</f>
        <v>10862.150000000001</v>
      </c>
      <c r="J49" s="124">
        <f t="shared" si="153"/>
        <v>10784.5</v>
      </c>
      <c r="K49" s="124">
        <f t="shared" ref="K49" si="154">(K2+K3)/2</f>
        <v>10655.45</v>
      </c>
    </row>
    <row r="50" spans="1:11" x14ac:dyDescent="0.3">
      <c r="E50" s="125"/>
      <c r="F50" s="125"/>
      <c r="G50" s="125"/>
    </row>
    <row r="51" spans="1:11" x14ac:dyDescent="0.3">
      <c r="E51" s="125"/>
      <c r="F51" s="125"/>
      <c r="G51" s="125"/>
    </row>
    <row r="52" spans="1:11" x14ac:dyDescent="0.3">
      <c r="A52" s="17"/>
      <c r="B52" s="17"/>
      <c r="C52" s="17"/>
      <c r="D52" s="18" t="s">
        <v>4</v>
      </c>
      <c r="E52" s="126">
        <f t="shared" ref="E52:G52" si="155">E13+E55/2</f>
        <v>10520.099999999999</v>
      </c>
      <c r="F52" s="126">
        <f t="shared" ref="F52" si="156">F13+F55/2</f>
        <v>10795.224999999999</v>
      </c>
      <c r="G52" s="126">
        <f t="shared" si="155"/>
        <v>10819.866666666667</v>
      </c>
      <c r="H52" s="126">
        <f t="shared" ref="H52" si="157">H13+H55/2</f>
        <v>10893.275000000001</v>
      </c>
      <c r="I52" s="126">
        <f t="shared" ref="I52:J52" si="158">I13+I55/2</f>
        <v>10867.05</v>
      </c>
      <c r="J52" s="126">
        <f t="shared" si="158"/>
        <v>10784.5</v>
      </c>
      <c r="K52" s="126">
        <f t="shared" ref="K52" si="159">K13+K55/2</f>
        <v>10655.45</v>
      </c>
    </row>
    <row r="53" spans="1:11" x14ac:dyDescent="0.3">
      <c r="A53" s="17"/>
      <c r="B53" s="17"/>
      <c r="C53" s="17"/>
      <c r="D53" s="18" t="s">
        <v>29</v>
      </c>
      <c r="E53" s="127">
        <f t="shared" ref="E53:G53" si="160">E13</f>
        <v>10475.599999999999</v>
      </c>
      <c r="F53" s="127">
        <f t="shared" ref="F53" si="161">F13</f>
        <v>10713.699999999999</v>
      </c>
      <c r="G53" s="127">
        <f t="shared" si="160"/>
        <v>10762.983333333334</v>
      </c>
      <c r="H53" s="127">
        <f t="shared" ref="H53" si="162">H13</f>
        <v>10890.1</v>
      </c>
      <c r="I53" s="127">
        <f t="shared" ref="I53:J53" si="163">I13</f>
        <v>10864.6</v>
      </c>
      <c r="J53" s="127">
        <f t="shared" si="163"/>
        <v>10783.966666666667</v>
      </c>
      <c r="K53" s="127">
        <f t="shared" ref="K53" si="164">K13</f>
        <v>10637.35</v>
      </c>
    </row>
    <row r="54" spans="1:11" x14ac:dyDescent="0.3">
      <c r="A54" s="17"/>
      <c r="B54" s="17"/>
      <c r="C54" s="17"/>
      <c r="D54" s="18" t="s">
        <v>3</v>
      </c>
      <c r="E54" s="128">
        <f t="shared" ref="E54:G54" si="165">E13-E55/2</f>
        <v>10431.099999999999</v>
      </c>
      <c r="F54" s="128">
        <f t="shared" ref="F54" si="166">F13-F55/2</f>
        <v>10632.174999999999</v>
      </c>
      <c r="G54" s="128">
        <f t="shared" si="165"/>
        <v>10706.1</v>
      </c>
      <c r="H54" s="128">
        <f t="shared" ref="H54" si="167">H13-H55/2</f>
        <v>10886.924999999999</v>
      </c>
      <c r="I54" s="128">
        <f t="shared" ref="I54:J54" si="168">I13-I55/2</f>
        <v>10862.150000000001</v>
      </c>
      <c r="J54" s="128">
        <f t="shared" si="168"/>
        <v>10783.433333333334</v>
      </c>
      <c r="K54" s="128">
        <f t="shared" ref="K54" si="169">K13-K55/2</f>
        <v>10619.25</v>
      </c>
    </row>
    <row r="55" spans="1:11" x14ac:dyDescent="0.3">
      <c r="A55" s="17"/>
      <c r="B55" s="17"/>
      <c r="C55" s="17"/>
      <c r="D55" s="18" t="s">
        <v>5</v>
      </c>
      <c r="E55" s="129">
        <f t="shared" ref="E55:G55" si="170">ABS((E13-E49)*2)</f>
        <v>89</v>
      </c>
      <c r="F55" s="129">
        <f t="shared" ref="F55" si="171">ABS((F13-F49)*2)</f>
        <v>163.04999999999927</v>
      </c>
      <c r="G55" s="129">
        <f t="shared" si="170"/>
        <v>113.76666666666642</v>
      </c>
      <c r="H55" s="129">
        <f t="shared" ref="H55" si="172">ABS((H13-H49)*2)</f>
        <v>6.3500000000021828</v>
      </c>
      <c r="I55" s="129">
        <f t="shared" ref="I55:J55" si="173">ABS((I13-I49)*2)</f>
        <v>4.8999999999978172</v>
      </c>
      <c r="J55" s="129">
        <f t="shared" si="173"/>
        <v>1.0666666666656965</v>
      </c>
      <c r="K55" s="129">
        <f t="shared" ref="K55" si="174">ABS((K13-K49)*2)</f>
        <v>36.200000000000728</v>
      </c>
    </row>
    <row r="56" spans="1:11" ht="225" customHeight="1" x14ac:dyDescent="0.3">
      <c r="A56" s="1" t="s">
        <v>63</v>
      </c>
      <c r="E56" s="125"/>
      <c r="F56" s="125"/>
      <c r="G56" s="125"/>
      <c r="H56" s="130"/>
      <c r="I56" s="130"/>
      <c r="J56" s="130"/>
      <c r="K56" s="130"/>
    </row>
    <row r="57" spans="1:11" x14ac:dyDescent="0.3">
      <c r="E57" s="125"/>
      <c r="F57" s="125"/>
      <c r="G57" s="125"/>
    </row>
    <row r="58" spans="1:11" x14ac:dyDescent="0.3">
      <c r="E58" s="125"/>
      <c r="F58" s="125"/>
      <c r="G58" s="125"/>
    </row>
    <row r="59" spans="1:11" x14ac:dyDescent="0.3">
      <c r="E59" s="125"/>
      <c r="F59" s="125"/>
      <c r="G59" s="125"/>
    </row>
    <row r="60" spans="1:11" x14ac:dyDescent="0.3">
      <c r="E60" s="125"/>
      <c r="F60" s="125"/>
      <c r="G60" s="125"/>
    </row>
    <row r="61" spans="1:11" x14ac:dyDescent="0.3">
      <c r="E61" s="125"/>
      <c r="F61" s="125"/>
      <c r="G61" s="125"/>
    </row>
    <row r="62" spans="1:11" x14ac:dyDescent="0.3">
      <c r="E62" s="125"/>
      <c r="F62" s="125"/>
      <c r="G62" s="125"/>
    </row>
    <row r="63" spans="1:11" x14ac:dyDescent="0.3">
      <c r="E63" s="125"/>
      <c r="F63" s="125"/>
      <c r="G63" s="125"/>
    </row>
    <row r="64" spans="1:11" x14ac:dyDescent="0.3">
      <c r="E64" s="125"/>
      <c r="F64" s="125"/>
      <c r="G64" s="125"/>
    </row>
    <row r="65" spans="5:7" x14ac:dyDescent="0.3">
      <c r="E65" s="125"/>
      <c r="F65" s="125"/>
      <c r="G65" s="125"/>
    </row>
    <row r="66" spans="5:7" x14ac:dyDescent="0.3">
      <c r="E66" s="125"/>
      <c r="F66" s="125"/>
      <c r="G66" s="125"/>
    </row>
    <row r="67" spans="5:7" x14ac:dyDescent="0.3">
      <c r="E67" s="125"/>
      <c r="F67" s="125"/>
      <c r="G67" s="125"/>
    </row>
    <row r="68" spans="5:7" x14ac:dyDescent="0.3">
      <c r="E68" s="125"/>
      <c r="F68" s="125"/>
      <c r="G68" s="125"/>
    </row>
    <row r="69" spans="5:7" x14ac:dyDescent="0.3">
      <c r="E69" s="125"/>
      <c r="F69" s="125"/>
      <c r="G69" s="125"/>
    </row>
    <row r="70" spans="5:7" x14ac:dyDescent="0.3">
      <c r="E70" s="125"/>
      <c r="F70" s="125"/>
      <c r="G70" s="125"/>
    </row>
    <row r="71" spans="5:7" x14ac:dyDescent="0.3">
      <c r="E71" s="125"/>
      <c r="F71" s="125"/>
      <c r="G71" s="125"/>
    </row>
    <row r="72" spans="5:7" x14ac:dyDescent="0.3">
      <c r="E72" s="125"/>
      <c r="F72" s="125"/>
      <c r="G72" s="125"/>
    </row>
    <row r="73" spans="5:7" x14ac:dyDescent="0.3">
      <c r="E73" s="125"/>
      <c r="F73" s="125"/>
      <c r="G73" s="125"/>
    </row>
    <row r="74" spans="5:7" x14ac:dyDescent="0.3">
      <c r="E74" s="125"/>
      <c r="F74" s="125"/>
      <c r="G74" s="125"/>
    </row>
    <row r="75" spans="5:7" x14ac:dyDescent="0.3">
      <c r="E75" s="125"/>
      <c r="F75" s="125"/>
      <c r="G75" s="125"/>
    </row>
    <row r="76" spans="5:7" x14ac:dyDescent="0.3">
      <c r="E76" s="125"/>
      <c r="F76" s="125"/>
      <c r="G76" s="125"/>
    </row>
    <row r="77" spans="5:7" x14ac:dyDescent="0.3">
      <c r="E77" s="125"/>
      <c r="F77" s="125"/>
      <c r="G77" s="125"/>
    </row>
    <row r="78" spans="5:7" x14ac:dyDescent="0.3">
      <c r="E78" s="125"/>
      <c r="F78" s="125"/>
      <c r="G78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6"/>
  <sheetViews>
    <sheetView topLeftCell="AR1" zoomScale="115" zoomScaleNormal="115" workbookViewId="0">
      <selection activeCell="AY1" sqref="AY1:BE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16384" width="8.88671875" style="1"/>
  </cols>
  <sheetData>
    <row r="1" spans="1:57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</row>
    <row r="2" spans="1:57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</row>
    <row r="3" spans="1:57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</row>
    <row r="4" spans="1:57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</row>
    <row r="5" spans="1:57" x14ac:dyDescent="0.3">
      <c r="A5" s="134" t="s">
        <v>25</v>
      </c>
      <c r="B5" s="134"/>
      <c r="C5" s="134"/>
      <c r="D5" s="134"/>
      <c r="E5" s="14"/>
      <c r="F5" s="14"/>
      <c r="J5" s="14"/>
    </row>
    <row r="6" spans="1:57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E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</row>
    <row r="7" spans="1:57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E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</row>
    <row r="8" spans="1:57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E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</row>
    <row r="9" spans="1:57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E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</row>
    <row r="10" spans="1:57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E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</row>
    <row r="11" spans="1:57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E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</row>
    <row r="12" spans="1:57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</row>
    <row r="13" spans="1:57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E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</row>
    <row r="14" spans="1:57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</row>
    <row r="15" spans="1:57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E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</row>
    <row r="16" spans="1:57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E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</row>
    <row r="17" spans="1:57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E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</row>
    <row r="18" spans="1:57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E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</row>
    <row r="19" spans="1:57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E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</row>
    <row r="20" spans="1:57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E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</row>
    <row r="21" spans="1:57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</row>
    <row r="22" spans="1:57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E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</row>
    <row r="23" spans="1:57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E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</row>
    <row r="24" spans="1:57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E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</row>
    <row r="25" spans="1:57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E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</row>
    <row r="26" spans="1:57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E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</row>
    <row r="27" spans="1:57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E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</row>
    <row r="28" spans="1:57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E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</row>
    <row r="29" spans="1:57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E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</row>
    <row r="30" spans="1:57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E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</row>
    <row r="31" spans="1:57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E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</row>
    <row r="32" spans="1:57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E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</row>
    <row r="33" spans="1:57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E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</row>
    <row r="34" spans="1:57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E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</row>
    <row r="35" spans="1:57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</row>
    <row r="36" spans="1:57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</row>
    <row r="37" spans="1:57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</row>
    <row r="38" spans="1:57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</row>
    <row r="39" spans="1:57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</row>
    <row r="40" spans="1:57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E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</row>
    <row r="41" spans="1:57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</row>
    <row r="42" spans="1:57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</row>
    <row r="43" spans="1:57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</row>
    <row r="44" spans="1:57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</row>
    <row r="45" spans="1:57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</row>
    <row r="46" spans="1:57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E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</row>
    <row r="47" spans="1:57" x14ac:dyDescent="0.3">
      <c r="AA47" s="14">
        <f t="shared" ref="AA47:BE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</row>
    <row r="48" spans="1:57" x14ac:dyDescent="0.3">
      <c r="AA48" s="3">
        <f t="shared" ref="AA48:BE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</row>
    <row r="49" spans="27:57" x14ac:dyDescent="0.3">
      <c r="AA49" s="3">
        <f t="shared" ref="AA49:BE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</row>
    <row r="50" spans="27:57" x14ac:dyDescent="0.3">
      <c r="BA50" s="125"/>
      <c r="BB50" s="125"/>
    </row>
    <row r="51" spans="27:57" x14ac:dyDescent="0.3">
      <c r="BA51" s="125"/>
      <c r="BB51" s="125"/>
    </row>
    <row r="52" spans="27:57" x14ac:dyDescent="0.3">
      <c r="AA52" s="15">
        <f t="shared" ref="AA52:BE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</row>
    <row r="53" spans="27:57" x14ac:dyDescent="0.3">
      <c r="AA53" s="34">
        <f>AA13</f>
        <v>10147.699999999999</v>
      </c>
      <c r="AB53" s="34">
        <f t="shared" ref="AB53:BE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</row>
    <row r="54" spans="27:57" x14ac:dyDescent="0.3">
      <c r="AA54" s="16">
        <f t="shared" ref="AA54:BE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</row>
    <row r="55" spans="27:57" x14ac:dyDescent="0.3">
      <c r="AA55" s="33">
        <f t="shared" ref="AA55:BE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</row>
    <row r="56" spans="27:57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10941.2</v>
      </c>
      <c r="D6" s="45"/>
      <c r="E6" s="46">
        <v>10941.2</v>
      </c>
      <c r="F6" s="45"/>
      <c r="G6" s="47">
        <v>10696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10845.35</v>
      </c>
      <c r="D9" s="45"/>
      <c r="E9" s="46">
        <v>10641.8</v>
      </c>
      <c r="F9" s="45"/>
      <c r="G9" s="47">
        <v>10588.25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10894.85</v>
      </c>
      <c r="D12" s="45"/>
      <c r="E12" s="46">
        <v>10696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10867.970600000001</v>
      </c>
      <c r="D16" s="71"/>
      <c r="E16" s="70">
        <f>VALUE(23.6/100*(E6-E9)+E9)</f>
        <v>10712.4584</v>
      </c>
      <c r="F16" s="72"/>
      <c r="G16" s="73">
        <f>VALUE(23.6/100*(G6-G9)+G9)</f>
        <v>10613.679</v>
      </c>
    </row>
    <row r="17" spans="2:7" x14ac:dyDescent="0.3">
      <c r="B17" s="64">
        <v>0.38200000000000001</v>
      </c>
      <c r="C17" s="65">
        <f>38.2/100*(C6-C9)+C9</f>
        <v>10881.9647</v>
      </c>
      <c r="D17" s="66"/>
      <c r="E17" s="65">
        <f>VALUE(38.2/100*(E6-E9)+E9)</f>
        <v>10756.1708</v>
      </c>
      <c r="F17" s="67"/>
      <c r="G17" s="68">
        <f>VALUE(38.2/100*(G6-G9)+G9)</f>
        <v>10629.4105</v>
      </c>
    </row>
    <row r="18" spans="2:7" x14ac:dyDescent="0.3">
      <c r="B18" s="69">
        <v>0.5</v>
      </c>
      <c r="C18" s="70">
        <f>VALUE(50/100*(C6-C9)+C9)</f>
        <v>10893.275000000001</v>
      </c>
      <c r="D18" s="71"/>
      <c r="E18" s="70">
        <f>VALUE(50/100*(E6-E9)+E9)</f>
        <v>10791.5</v>
      </c>
      <c r="F18" s="72"/>
      <c r="G18" s="73">
        <f>VALUE(50/100*(G6-G9)+G9)</f>
        <v>10642.125</v>
      </c>
    </row>
    <row r="19" spans="2:7" x14ac:dyDescent="0.3">
      <c r="B19" s="69">
        <v>0.61799999999999999</v>
      </c>
      <c r="C19" s="70">
        <f>VALUE(61.8/100*(C6-C9)+C9)</f>
        <v>10904.585300000001</v>
      </c>
      <c r="D19" s="71"/>
      <c r="E19" s="70">
        <f>VALUE(61.8/100*(E6-E9)+E9)</f>
        <v>10826.8292</v>
      </c>
      <c r="F19" s="72"/>
      <c r="G19" s="73">
        <f>VALUE(61.8/100*(G6-G9)+G9)</f>
        <v>10654.8395</v>
      </c>
    </row>
    <row r="20" spans="2:7" x14ac:dyDescent="0.3">
      <c r="B20" s="53">
        <v>0.70699999999999996</v>
      </c>
      <c r="C20" s="54">
        <f>VALUE(70.7/100*(C6-C9)+C9)</f>
        <v>10913.115950000001</v>
      </c>
      <c r="D20" s="55"/>
      <c r="E20" s="54">
        <f>VALUE(70.7/100*(E6-E9)+E9)</f>
        <v>10853.4758</v>
      </c>
      <c r="F20" s="56"/>
      <c r="G20" s="57">
        <f>VALUE(70.7/100*(G6-G9)+G9)</f>
        <v>10664.429249999999</v>
      </c>
    </row>
    <row r="21" spans="2:7" x14ac:dyDescent="0.3">
      <c r="B21" s="53">
        <v>0.78600000000000003</v>
      </c>
      <c r="C21" s="54">
        <f>VALUE(78.6/100*(C6-C9)+C9)</f>
        <v>10920.688100000001</v>
      </c>
      <c r="D21" s="55"/>
      <c r="E21" s="54">
        <f>VALUE(78.6/100*(E6-E9)+E9)</f>
        <v>10877.1284</v>
      </c>
      <c r="F21" s="56"/>
      <c r="G21" s="57">
        <f>VALUE(78.6/100*(G6-G9)+G9)</f>
        <v>10672.941500000001</v>
      </c>
    </row>
    <row r="22" spans="2:7" x14ac:dyDescent="0.3">
      <c r="B22" s="53">
        <v>1</v>
      </c>
      <c r="C22" s="54">
        <f>VALUE(100/100*(C6-C9)+C9)</f>
        <v>10941.2</v>
      </c>
      <c r="D22" s="55"/>
      <c r="E22" s="54">
        <f>VALUE(100/100*(E6-E9)+E9)</f>
        <v>10941.2</v>
      </c>
      <c r="F22" s="56"/>
      <c r="G22" s="57">
        <f>VALUE(100/100*(G6-G9)+G9)</f>
        <v>10696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10858.2353</v>
      </c>
      <c r="D25" s="84"/>
      <c r="E25" s="62">
        <f>VALUE(E12-38.2/100*(E6-E9))</f>
        <v>10581.629199999999</v>
      </c>
      <c r="F25" s="85"/>
      <c r="G25" s="62">
        <f>VALUE(G12-38.2/100*(G6-G9))</f>
        <v>-41.160499999999999</v>
      </c>
    </row>
    <row r="26" spans="2:7" x14ac:dyDescent="0.3">
      <c r="B26" s="59">
        <v>0.5</v>
      </c>
      <c r="C26" s="62">
        <f>VALUE(C12-50/100*(C6-C9))</f>
        <v>10846.924999999999</v>
      </c>
      <c r="D26" s="84"/>
      <c r="E26" s="62">
        <f>VALUE(E12-50/100*(E6-E9))</f>
        <v>10546.3</v>
      </c>
      <c r="F26" s="85"/>
      <c r="G26" s="62">
        <f>VALUE(G12-50/100*(G6-G9))</f>
        <v>-53.875</v>
      </c>
    </row>
    <row r="27" spans="2:7" x14ac:dyDescent="0.3">
      <c r="B27" s="59">
        <v>0.61799999999999999</v>
      </c>
      <c r="C27" s="62">
        <f>VALUE(C12-61.8/100*(C6-C9))</f>
        <v>10835.6147</v>
      </c>
      <c r="D27" s="84"/>
      <c r="E27" s="62">
        <f>VALUE(E12-61.8/100*(E6-E9))</f>
        <v>10510.970799999999</v>
      </c>
      <c r="F27" s="85"/>
      <c r="G27" s="62">
        <f>VALUE(G12-61.8/100*(G6-G9))</f>
        <v>-66.589500000000001</v>
      </c>
    </row>
    <row r="28" spans="2:7" x14ac:dyDescent="0.3">
      <c r="B28" s="53">
        <v>0.70699999999999996</v>
      </c>
      <c r="C28" s="57">
        <f>VALUE(C12-70.07/100*(C6-C9))</f>
        <v>10827.687905000001</v>
      </c>
      <c r="D28" s="55"/>
      <c r="E28" s="57">
        <f>VALUE(E12-70.07/100*(E6-E9))</f>
        <v>10486.210419999999</v>
      </c>
      <c r="F28" s="56"/>
      <c r="G28" s="57">
        <f>VALUE(G12-70.07/100*(G6-G9))</f>
        <v>-75.500424999999993</v>
      </c>
    </row>
    <row r="29" spans="2:7" x14ac:dyDescent="0.3">
      <c r="B29" s="59">
        <v>1</v>
      </c>
      <c r="C29" s="62">
        <f>VALUE(C12-100/100*(C6-C9))</f>
        <v>10799</v>
      </c>
      <c r="D29" s="84"/>
      <c r="E29" s="62">
        <f>VALUE(E12-100/100*(E6-E9))</f>
        <v>10396.599999999999</v>
      </c>
      <c r="F29" s="85"/>
      <c r="G29" s="62">
        <f>VALUE(G12-100/100*(G6-G9))</f>
        <v>-107.75</v>
      </c>
    </row>
    <row r="30" spans="2:7" x14ac:dyDescent="0.3">
      <c r="B30" s="53">
        <v>1.236</v>
      </c>
      <c r="C30" s="57">
        <f>VALUE(C12-123.6/100*(C6-C9))</f>
        <v>10776.3794</v>
      </c>
      <c r="D30" s="55"/>
      <c r="E30" s="57">
        <f>VALUE(E12-123.6/100*(E6-E9))</f>
        <v>10325.941599999998</v>
      </c>
      <c r="F30" s="56"/>
      <c r="G30" s="57">
        <f>VALUE(G12-123.6/100*(G6-G9))</f>
        <v>-133.179</v>
      </c>
    </row>
    <row r="31" spans="2:7" x14ac:dyDescent="0.3">
      <c r="B31" s="53">
        <v>1.3819999999999999</v>
      </c>
      <c r="C31" s="57">
        <f>VALUE(C12-138.2/100*(C6-C9))</f>
        <v>10762.3853</v>
      </c>
      <c r="D31" s="55"/>
      <c r="E31" s="57">
        <f>VALUE(E12-138.2/100*(E6-E9))</f>
        <v>10282.229199999998</v>
      </c>
      <c r="F31" s="56"/>
      <c r="G31" s="57">
        <f>VALUE(G12-138.2/100*(G6-G9))</f>
        <v>-148.91049999999998</v>
      </c>
    </row>
    <row r="32" spans="2:7" x14ac:dyDescent="0.3">
      <c r="B32" s="53">
        <v>1.5</v>
      </c>
      <c r="C32" s="57">
        <f>VALUE(C12-150/100*(C6-C9))</f>
        <v>10751.075000000001</v>
      </c>
      <c r="D32" s="55"/>
      <c r="E32" s="57">
        <f>VALUE(E12-150/100*(E6-E9))</f>
        <v>10246.899999999998</v>
      </c>
      <c r="F32" s="56"/>
      <c r="G32" s="57">
        <f>VALUE(G12-150/100*(G6-G9))</f>
        <v>-161.625</v>
      </c>
    </row>
    <row r="33" spans="2:7" x14ac:dyDescent="0.3">
      <c r="B33" s="59">
        <v>1.6180000000000001</v>
      </c>
      <c r="C33" s="62">
        <f>VALUE(C12-161.8/100*(C6-C9))</f>
        <v>10739.7647</v>
      </c>
      <c r="D33" s="84"/>
      <c r="E33" s="62">
        <f>VALUE(E12-161.8/100*(E6-E9))</f>
        <v>10211.570799999998</v>
      </c>
      <c r="F33" s="85"/>
      <c r="G33" s="62">
        <f>VALUE(G12-161.8/100*(G6-G9))</f>
        <v>-174.33950000000002</v>
      </c>
    </row>
    <row r="34" spans="2:7" x14ac:dyDescent="0.3">
      <c r="B34" s="53">
        <v>1.7070000000000001</v>
      </c>
      <c r="C34" s="57">
        <f>VALUE(C12-170.07/100*(C6-C9))</f>
        <v>10731.837905</v>
      </c>
      <c r="D34" s="55"/>
      <c r="E34" s="57">
        <f>VALUE(E12-170.07/100*(E6-E9))</f>
        <v>10186.810419999998</v>
      </c>
      <c r="F34" s="56"/>
      <c r="G34" s="57">
        <f>VALUE(G12-170.07/100*(G6-G9))</f>
        <v>-183.25042499999998</v>
      </c>
    </row>
    <row r="35" spans="2:7" x14ac:dyDescent="0.3">
      <c r="B35" s="59">
        <v>2</v>
      </c>
      <c r="C35" s="62">
        <f>VALUE(C12-200/100*(C6-C9))</f>
        <v>10703.15</v>
      </c>
      <c r="D35" s="84"/>
      <c r="E35" s="62">
        <f>VALUE(E12-200/100*(E6-E9))</f>
        <v>10097.199999999997</v>
      </c>
      <c r="F35" s="85"/>
      <c r="G35" s="62">
        <f>VALUE(G12-200/100*(G6-G9))</f>
        <v>-215.5</v>
      </c>
    </row>
    <row r="36" spans="2:7" x14ac:dyDescent="0.3">
      <c r="B36" s="53">
        <v>2.2360000000000002</v>
      </c>
      <c r="C36" s="57">
        <f>VALUE(C12-223.6/100*(C6-C9))</f>
        <v>10680.529399999999</v>
      </c>
      <c r="D36" s="55"/>
      <c r="E36" s="57">
        <f>VALUE(E12-223.6/100*(E6-E9))</f>
        <v>10026.541599999997</v>
      </c>
      <c r="F36" s="56"/>
      <c r="G36" s="57">
        <f>VALUE(G12-223.6/100*(G6-G9))</f>
        <v>-240.92899999999997</v>
      </c>
    </row>
    <row r="37" spans="2:7" x14ac:dyDescent="0.3">
      <c r="B37" s="59">
        <v>2.3820000000000001</v>
      </c>
      <c r="C37" s="62">
        <f>VALUE(C12-238.2/100*(C6-C9))</f>
        <v>10666.5353</v>
      </c>
      <c r="D37" s="84"/>
      <c r="E37" s="62">
        <f>VALUE(E12-238.2/100*(E6-E9))</f>
        <v>9982.8291999999965</v>
      </c>
      <c r="F37" s="85"/>
      <c r="G37" s="62">
        <f>VALUE(G12-238.2/100*(G6-G9))</f>
        <v>-256.66049999999996</v>
      </c>
    </row>
    <row r="38" spans="2:7" x14ac:dyDescent="0.3">
      <c r="B38" s="59">
        <v>2.6179999999999999</v>
      </c>
      <c r="C38" s="62">
        <f>VALUE(C12-261.8/100*(C6-C9))</f>
        <v>10643.914699999999</v>
      </c>
      <c r="D38" s="84"/>
      <c r="E38" s="62">
        <f>VALUE(E12-261.8/100*(E6-E9))</f>
        <v>9912.1707999999962</v>
      </c>
      <c r="F38" s="85"/>
      <c r="G38" s="62">
        <f>VALUE(G12-261.8/100*(G6-G9))</f>
        <v>-282.08950000000004</v>
      </c>
    </row>
    <row r="39" spans="2:7" x14ac:dyDescent="0.3">
      <c r="B39" s="59">
        <v>3</v>
      </c>
      <c r="C39" s="62">
        <f>VALUE(C12-300/100*(C6-C9))</f>
        <v>10607.3</v>
      </c>
      <c r="D39" s="84"/>
      <c r="E39" s="62">
        <f>VALUE(E12-300/100*(E6-E9))</f>
        <v>9797.7999999999956</v>
      </c>
      <c r="F39" s="85"/>
      <c r="G39" s="62">
        <f>VALUE(G12-300/100*(G6-G9))</f>
        <v>-323.25</v>
      </c>
    </row>
    <row r="40" spans="2:7" x14ac:dyDescent="0.3">
      <c r="B40" s="53">
        <v>3.2360000000000002</v>
      </c>
      <c r="C40" s="57">
        <f>VALUE(C12-323.6/100*(C6-C9))</f>
        <v>10584.679399999999</v>
      </c>
      <c r="D40" s="55"/>
      <c r="E40" s="57">
        <f>VALUE(E12-323.6/100*(E6-E9))</f>
        <v>9727.1415999999954</v>
      </c>
      <c r="F40" s="56"/>
      <c r="G40" s="57">
        <f>VALUE(G12-323.6/100*(G6-G9))</f>
        <v>-348.67900000000003</v>
      </c>
    </row>
    <row r="41" spans="2:7" x14ac:dyDescent="0.3">
      <c r="B41" s="59">
        <v>3.3820000000000001</v>
      </c>
      <c r="C41" s="62">
        <f>VALUE(C12-338.2/100*(C6-C9))</f>
        <v>10570.685299999999</v>
      </c>
      <c r="D41" s="84"/>
      <c r="E41" s="62">
        <f>VALUE(E12-338.2/100*(E6-E9))</f>
        <v>9683.429199999995</v>
      </c>
      <c r="F41" s="85"/>
      <c r="G41" s="62">
        <f>VALUE(G12-338.2/100*(G6-G9))</f>
        <v>-364.41049999999996</v>
      </c>
    </row>
    <row r="42" spans="2:7" x14ac:dyDescent="0.3">
      <c r="B42" s="59">
        <v>3.6179999999999999</v>
      </c>
      <c r="C42" s="62">
        <f>VALUE(C12-361.8/100*(C6-C9))</f>
        <v>10548.064699999999</v>
      </c>
      <c r="D42" s="84"/>
      <c r="E42" s="62">
        <f>VALUE(E12-361.8/100*(E6-E9))</f>
        <v>9612.7707999999948</v>
      </c>
      <c r="F42" s="85"/>
      <c r="G42" s="62">
        <f>VALUE(G12-361.8/100*(G6-G9))</f>
        <v>-389.83950000000004</v>
      </c>
    </row>
    <row r="43" spans="2:7" x14ac:dyDescent="0.3">
      <c r="B43" s="59">
        <v>4</v>
      </c>
      <c r="C43" s="62">
        <f>VALUE(C12-400/100*(C6-C9))</f>
        <v>10511.449999999999</v>
      </c>
      <c r="D43" s="84"/>
      <c r="E43" s="62">
        <f>VALUE(E12-400/100*(E6-E9))</f>
        <v>9498.3999999999942</v>
      </c>
      <c r="F43" s="85"/>
      <c r="G43" s="62">
        <f>VALUE(G12-400/100*(G6-G9))</f>
        <v>-431</v>
      </c>
    </row>
    <row r="44" spans="2:7" x14ac:dyDescent="0.3">
      <c r="B44" s="53">
        <v>4.2359999999999998</v>
      </c>
      <c r="C44" s="57">
        <f>VALUE(C12-423.6/100*(C6-C9))</f>
        <v>10488.829399999999</v>
      </c>
      <c r="D44" s="55"/>
      <c r="E44" s="57">
        <f>VALUE(E12-423.6/100*(E6-E9))</f>
        <v>9427.7415999999939</v>
      </c>
      <c r="F44" s="56"/>
      <c r="G44" s="57">
        <f>VALUE(G12-423.6/100*(G6-G9))</f>
        <v>-456.42900000000009</v>
      </c>
    </row>
    <row r="45" spans="2:7" x14ac:dyDescent="0.3">
      <c r="B45" s="53">
        <v>4.3819999999999997</v>
      </c>
      <c r="C45" s="57">
        <f>VALUE(C12-438.2/100*(C6-C9))</f>
        <v>10474.835299999999</v>
      </c>
      <c r="D45" s="55"/>
      <c r="E45" s="57">
        <f>VALUE(E12-438.2/100*(E6-E9))</f>
        <v>9384.0291999999936</v>
      </c>
      <c r="F45" s="56"/>
      <c r="G45" s="57">
        <f>VALUE(G12-438.2/100*(G6-G9))</f>
        <v>-472.16049999999996</v>
      </c>
    </row>
    <row r="46" spans="2:7" x14ac:dyDescent="0.3">
      <c r="B46" s="53">
        <v>4.6180000000000003</v>
      </c>
      <c r="C46" s="57">
        <f>VALUE(C12-461.8/100*(C6-C9))</f>
        <v>10452.214699999999</v>
      </c>
      <c r="D46" s="55"/>
      <c r="E46" s="57">
        <f>VALUE(E12-461.8/100*(E6-E9))</f>
        <v>9313.3707999999933</v>
      </c>
      <c r="F46" s="56"/>
      <c r="G46" s="57">
        <f>VALUE(G12-461.8/100*(G6-G9))</f>
        <v>-497.58950000000004</v>
      </c>
    </row>
    <row r="47" spans="2:7" x14ac:dyDescent="0.3">
      <c r="B47" s="53">
        <v>5</v>
      </c>
      <c r="C47" s="57">
        <f>VALUE(C12-500/100*(C6-C9))</f>
        <v>10415.599999999999</v>
      </c>
      <c r="D47" s="55"/>
      <c r="E47" s="57">
        <f>VALUE(E12-500/100*(E6-E9))</f>
        <v>9198.9999999999927</v>
      </c>
      <c r="F47" s="56"/>
      <c r="G47" s="57">
        <f>VALUE(G12-500/100*(G6-G9))</f>
        <v>-538.75</v>
      </c>
    </row>
    <row r="48" spans="2:7" x14ac:dyDescent="0.3">
      <c r="B48" s="53">
        <v>5.2359999999999998</v>
      </c>
      <c r="C48" s="57">
        <f>VALUE(C12-523.6/100*(C6-C9))</f>
        <v>10392.979399999998</v>
      </c>
      <c r="D48" s="55"/>
      <c r="E48" s="57">
        <f>VALUE(E12-523.6/100*(E6-E9))</f>
        <v>9128.3415999999925</v>
      </c>
      <c r="F48" s="56"/>
      <c r="G48" s="57">
        <f>VALUE(G12-523.6/100*(G6-G9))</f>
        <v>-564.17900000000009</v>
      </c>
    </row>
    <row r="49" spans="2:7" x14ac:dyDescent="0.3">
      <c r="B49" s="53">
        <v>5.3819999999999997</v>
      </c>
      <c r="C49" s="57">
        <f>VALUE(C12-538.2/100*(C6-C9))</f>
        <v>10378.985299999998</v>
      </c>
      <c r="D49" s="55"/>
      <c r="E49" s="57">
        <f>VALUE(E12-538.2/100*(E6-E9))</f>
        <v>9084.6291999999921</v>
      </c>
      <c r="F49" s="56"/>
      <c r="G49" s="57">
        <f>VALUE(G12-538.2/100*(G6-G9))</f>
        <v>-579.91050000000007</v>
      </c>
    </row>
    <row r="50" spans="2:7" x14ac:dyDescent="0.3">
      <c r="B50" s="53">
        <v>5.6180000000000003</v>
      </c>
      <c r="C50" s="57">
        <f>VALUE(C12-561.8/100*(C6-C9))</f>
        <v>10356.364699999998</v>
      </c>
      <c r="D50" s="55"/>
      <c r="E50" s="57">
        <f>VALUE(E12-561.8/100*(E6-E9))</f>
        <v>9013.9707999999919</v>
      </c>
      <c r="F50" s="56"/>
      <c r="G50" s="57">
        <f>VALUE(G12-561.8/100*(G6-G9))</f>
        <v>-605.33949999999993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C17" sqref="C17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10941.2</v>
      </c>
      <c r="D6" s="45"/>
      <c r="E6" s="46"/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10588.25</v>
      </c>
      <c r="D9" s="45"/>
      <c r="E9" s="46"/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10671.546200000001</v>
      </c>
      <c r="D16" s="71"/>
      <c r="E16" s="70">
        <f>VALUE(23.6/100*(E6-E9)+E9)</f>
        <v>0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10723.0769</v>
      </c>
      <c r="D17" s="66"/>
      <c r="E17" s="65">
        <f>VALUE(38.2/100*(E6-E9)+E9)</f>
        <v>0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10764.725</v>
      </c>
      <c r="D18" s="71"/>
      <c r="E18" s="70">
        <f>VALUE(50/100*(E6-E9)+E9)</f>
        <v>0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10806.373100000001</v>
      </c>
      <c r="D19" s="71"/>
      <c r="E19" s="70">
        <f>VALUE(61.8/100*(E6-E9)+E9)</f>
        <v>0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10837.78565</v>
      </c>
      <c r="D20" s="55"/>
      <c r="E20" s="54">
        <f>VALUE(70.7/100*(E6-E9)+E9)</f>
        <v>0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10865.6687</v>
      </c>
      <c r="D21" s="55"/>
      <c r="E21" s="54">
        <f>VALUE(78.6/100*(E6-E9)+E9)</f>
        <v>0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10941.2</v>
      </c>
      <c r="D22" s="55"/>
      <c r="E22" s="54">
        <f>VALUE(100/100*(E6-E9)+E9)</f>
        <v>0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-134.82690000000028</v>
      </c>
      <c r="D25" s="84"/>
      <c r="E25" s="62">
        <f>VALUE(E12-38.2/100*(E6-E9))</f>
        <v>0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-176.47500000000036</v>
      </c>
      <c r="D26" s="84"/>
      <c r="E26" s="62">
        <f>VALUE(E12-50/100*(E6-E9))</f>
        <v>0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-218.12310000000045</v>
      </c>
      <c r="D27" s="84"/>
      <c r="E27" s="62">
        <f>VALUE(E12-61.8/100*(E6-E9))</f>
        <v>0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-247.31206500000047</v>
      </c>
      <c r="D28" s="55"/>
      <c r="E28" s="57">
        <f>VALUE(E12-70.07/100*(E6-E9))</f>
        <v>0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-352.95000000000073</v>
      </c>
      <c r="D29" s="84"/>
      <c r="E29" s="62">
        <f>VALUE(E12-100/100*(E6-E9))</f>
        <v>0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-436.2462000000009</v>
      </c>
      <c r="D30" s="55"/>
      <c r="E30" s="57">
        <f>VALUE(E12-123.6/100*(E6-E9))</f>
        <v>0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-487.77690000000098</v>
      </c>
      <c r="D31" s="55"/>
      <c r="E31" s="57">
        <f>VALUE(E12-138.2/100*(E6-E9))</f>
        <v>0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-529.42500000000109</v>
      </c>
      <c r="D32" s="55"/>
      <c r="E32" s="57">
        <f>VALUE(E12-150/100*(E6-E9))</f>
        <v>0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-571.0731000000012</v>
      </c>
      <c r="D33" s="84"/>
      <c r="E33" s="62">
        <f>VALUE(E12-161.8/100*(E6-E9))</f>
        <v>0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-600.26206500000114</v>
      </c>
      <c r="D34" s="55"/>
      <c r="E34" s="57">
        <f>VALUE(E12-170.07/100*(E6-E9))</f>
        <v>0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-705.90000000000146</v>
      </c>
      <c r="D35" s="84"/>
      <c r="E35" s="62">
        <f>VALUE(E12-200/100*(E6-E9))</f>
        <v>0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-789.19620000000157</v>
      </c>
      <c r="D36" s="55"/>
      <c r="E36" s="57">
        <f>VALUE(E12-223.6/100*(E6-E9))</f>
        <v>0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-840.72690000000159</v>
      </c>
      <c r="D37" s="84"/>
      <c r="E37" s="62">
        <f>VALUE(E12-238.2/100*(E6-E9))</f>
        <v>0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-924.02310000000205</v>
      </c>
      <c r="D38" s="84"/>
      <c r="E38" s="62">
        <f>VALUE(E12-261.8/100*(E6-E9))</f>
        <v>0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-1058.8500000000022</v>
      </c>
      <c r="D39" s="84"/>
      <c r="E39" s="62">
        <f>VALUE(E12-300/100*(E6-E9))</f>
        <v>0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-1142.1462000000024</v>
      </c>
      <c r="D40" s="55"/>
      <c r="E40" s="57">
        <f>VALUE(E12-323.6/100*(E6-E9))</f>
        <v>0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-1193.6769000000024</v>
      </c>
      <c r="D41" s="84"/>
      <c r="E41" s="62">
        <f>VALUE(E12-338.2/100*(E6-E9))</f>
        <v>0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-1276.9731000000027</v>
      </c>
      <c r="D42" s="84"/>
      <c r="E42" s="62">
        <f>VALUE(E12-361.8/100*(E6-E9))</f>
        <v>0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-1411.8000000000029</v>
      </c>
      <c r="D43" s="84"/>
      <c r="E43" s="62">
        <f>VALUE(E12-400/100*(E6-E9))</f>
        <v>0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-1495.0962000000034</v>
      </c>
      <c r="D44" s="55"/>
      <c r="E44" s="57">
        <f>VALUE(E12-423.6/100*(E6-E9))</f>
        <v>0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-1546.6269000000032</v>
      </c>
      <c r="D45" s="55"/>
      <c r="E45" s="57">
        <f>VALUE(E12-438.2/100*(E6-E9))</f>
        <v>0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-1629.9231000000034</v>
      </c>
      <c r="D46" s="55"/>
      <c r="E46" s="57">
        <f>VALUE(E12-461.8/100*(E6-E9))</f>
        <v>0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-1764.7500000000036</v>
      </c>
      <c r="D47" s="55"/>
      <c r="E47" s="57">
        <f>VALUE(E12-500/100*(E6-E9))</f>
        <v>0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-1848.0462000000041</v>
      </c>
      <c r="D48" s="55"/>
      <c r="E48" s="57">
        <f>VALUE(E12-523.6/100*(E6-E9))</f>
        <v>0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-1899.5769000000041</v>
      </c>
      <c r="D49" s="55"/>
      <c r="E49" s="57">
        <f>VALUE(E12-538.2/100*(E6-E9))</f>
        <v>0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-1982.8731000000039</v>
      </c>
      <c r="D50" s="55"/>
      <c r="E50" s="57">
        <f>VALUE(E12-561.8/100*(E6-E9))</f>
        <v>0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2018-12-06T18:28:34Z</dcterms:modified>
</cp:coreProperties>
</file>