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0" i="1"/>
  <c r="I48" i="1"/>
  <c r="I8" i="1" s="1"/>
  <c r="I41" i="1"/>
  <c r="I28" i="1"/>
  <c r="I22" i="1"/>
  <c r="I34" i="1" s="1"/>
  <c r="I16" i="1"/>
  <c r="I13" i="1"/>
  <c r="I57" i="1" s="1"/>
  <c r="I10" i="1" l="1"/>
  <c r="I11" i="1" s="1"/>
  <c r="I15" i="1"/>
  <c r="I55" i="1"/>
  <c r="I56" i="1"/>
  <c r="I54" i="1"/>
  <c r="I6" i="1"/>
  <c r="I7" i="1" s="1"/>
  <c r="I20" i="1"/>
  <c r="I49" i="1"/>
  <c r="I18" i="1"/>
  <c r="H51" i="1"/>
  <c r="H50" i="1"/>
  <c r="H48" i="1"/>
  <c r="H41" i="1"/>
  <c r="H28" i="1"/>
  <c r="H22" i="1"/>
  <c r="H34" i="1" s="1"/>
  <c r="H13" i="1"/>
  <c r="I19" i="1" l="1"/>
  <c r="H57" i="1"/>
  <c r="H54" i="1" s="1"/>
  <c r="I9" i="1"/>
  <c r="I31" i="1"/>
  <c r="I27" i="1"/>
  <c r="I30" i="1"/>
  <c r="I26" i="1"/>
  <c r="I29" i="1"/>
  <c r="I25" i="1"/>
  <c r="I32" i="1"/>
  <c r="I24" i="1"/>
  <c r="I23" i="1" s="1"/>
  <c r="I17" i="1"/>
  <c r="H16" i="1"/>
  <c r="H15" i="1" s="1"/>
  <c r="H8" i="1"/>
  <c r="H10" i="1"/>
  <c r="H11" i="1" s="1"/>
  <c r="H55" i="1"/>
  <c r="H49" i="1"/>
  <c r="H18" i="1"/>
  <c r="G51" i="1"/>
  <c r="G50" i="1"/>
  <c r="G48" i="1"/>
  <c r="G41" i="1"/>
  <c r="G28" i="1"/>
  <c r="G22" i="1"/>
  <c r="G34" i="1" s="1"/>
  <c r="G13" i="1"/>
  <c r="H6" i="1" l="1"/>
  <c r="H7" i="1" s="1"/>
  <c r="I33" i="1"/>
  <c r="H56" i="1"/>
  <c r="H20" i="1"/>
  <c r="H17" i="1"/>
  <c r="H9" i="1"/>
  <c r="G57" i="1"/>
  <c r="G54" i="1" s="1"/>
  <c r="H31" i="1"/>
  <c r="H27" i="1"/>
  <c r="H29" i="1"/>
  <c r="H25" i="1"/>
  <c r="H32" i="1"/>
  <c r="H33" i="1" s="1"/>
  <c r="H24" i="1"/>
  <c r="H30" i="1"/>
  <c r="H26" i="1"/>
  <c r="H19" i="1"/>
  <c r="G16" i="1"/>
  <c r="G15" i="1" s="1"/>
  <c r="G8" i="1"/>
  <c r="G10" i="1"/>
  <c r="G11" i="1" s="1"/>
  <c r="G55" i="1"/>
  <c r="G49" i="1"/>
  <c r="G18" i="1"/>
  <c r="BV55" i="3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G56" i="1" l="1"/>
  <c r="G20" i="1"/>
  <c r="G19" i="1"/>
  <c r="G6" i="1"/>
  <c r="G7" i="1" s="1"/>
  <c r="H23" i="1"/>
  <c r="G9" i="1"/>
  <c r="G17" i="1"/>
  <c r="G31" i="1"/>
  <c r="G27" i="1"/>
  <c r="G30" i="1"/>
  <c r="G26" i="1"/>
  <c r="G29" i="1"/>
  <c r="G25" i="1"/>
  <c r="G32" i="1"/>
  <c r="G24" i="1"/>
  <c r="BU17" i="3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G23" i="1" l="1"/>
  <c r="G33" i="1"/>
  <c r="BV17" i="3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<sst xmlns="http://schemas.openxmlformats.org/spreadsheetml/2006/main" count="202" uniqueCount="75">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</sst>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="115" zoomScaleNormal="115" workbookViewId="0">
      <selection activeCell="H11" sqref="H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9" width="12.6640625" style="125" customWidth="1"/>
    <col min="10" max="16384" width="8.88671875" style="1"/>
  </cols>
  <sheetData>
    <row r="1" spans="1:9" ht="15" thickBot="1" x14ac:dyDescent="0.35">
      <c r="A1" s="1" t="s">
        <v>65</v>
      </c>
      <c r="E1" s="104" t="s">
        <v>70</v>
      </c>
      <c r="F1" s="35" t="s">
        <v>60</v>
      </c>
      <c r="G1" s="35">
        <v>43458</v>
      </c>
      <c r="H1" s="35">
        <v>43460</v>
      </c>
      <c r="I1" s="35">
        <v>43461</v>
      </c>
    </row>
    <row r="2" spans="1:9" x14ac:dyDescent="0.3">
      <c r="A2" s="29"/>
      <c r="B2" s="29"/>
      <c r="C2" s="29"/>
      <c r="D2" s="30" t="s">
        <v>2</v>
      </c>
      <c r="E2" s="131">
        <v>10922.45</v>
      </c>
      <c r="F2" s="131">
        <v>10985.15</v>
      </c>
      <c r="G2" s="131">
        <v>10782.3</v>
      </c>
      <c r="H2" s="131">
        <v>10747.5</v>
      </c>
      <c r="I2" s="131">
        <v>10834.2</v>
      </c>
    </row>
    <row r="3" spans="1:9" x14ac:dyDescent="0.3">
      <c r="A3" s="29"/>
      <c r="B3" s="30"/>
      <c r="C3" s="31"/>
      <c r="D3" s="30" t="s">
        <v>1</v>
      </c>
      <c r="E3" s="132">
        <v>10341.9</v>
      </c>
      <c r="F3" s="131">
        <v>10738.65</v>
      </c>
      <c r="G3" s="131">
        <v>10649.25</v>
      </c>
      <c r="H3" s="131">
        <v>10534.55</v>
      </c>
      <c r="I3" s="131">
        <v>10764.45</v>
      </c>
    </row>
    <row r="4" spans="1:9" x14ac:dyDescent="0.3">
      <c r="A4" s="29"/>
      <c r="B4" s="30"/>
      <c r="C4" s="31"/>
      <c r="D4" s="30" t="s">
        <v>0</v>
      </c>
      <c r="E4" s="124">
        <v>10876.75</v>
      </c>
      <c r="F4" s="124">
        <v>10754</v>
      </c>
      <c r="G4" s="124">
        <v>10663.5</v>
      </c>
      <c r="H4" s="124">
        <v>10729.85</v>
      </c>
      <c r="I4" s="124">
        <v>10779.8</v>
      </c>
    </row>
    <row r="5" spans="1:9" x14ac:dyDescent="0.3">
      <c r="A5" s="133" t="s">
        <v>25</v>
      </c>
      <c r="B5" s="133"/>
      <c r="C5" s="133"/>
      <c r="D5" s="133"/>
      <c r="E5" s="125"/>
      <c r="F5" s="125"/>
    </row>
    <row r="6" spans="1:9" x14ac:dyDescent="0.3">
      <c r="A6" s="17"/>
      <c r="B6" s="17"/>
      <c r="C6" s="17"/>
      <c r="D6" s="18" t="s">
        <v>7</v>
      </c>
      <c r="E6" s="117">
        <f t="shared" ref="E6:F6" si="0">E10+E48</f>
        <v>11666.05</v>
      </c>
      <c r="F6" s="117">
        <f t="shared" si="0"/>
        <v>11159.716666666665</v>
      </c>
      <c r="G6" s="117">
        <f t="shared" ref="G6:H6" si="1">G10+G48</f>
        <v>10880.5</v>
      </c>
      <c r="H6" s="117">
        <f t="shared" si="1"/>
        <v>11019.666666666668</v>
      </c>
      <c r="I6" s="117">
        <f t="shared" ref="I6" si="2">I10+I48</f>
        <v>10890.933333333334</v>
      </c>
    </row>
    <row r="7" spans="1:9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11116.074999999999</v>
      </c>
      <c r="G7" s="118">
        <f t="shared" ref="G7" si="3">(G6+G8)/2</f>
        <v>10855.95</v>
      </c>
      <c r="H7" s="118">
        <f t="shared" ref="H7:I7" si="4">(H6+H8)/2</f>
        <v>10951.625</v>
      </c>
      <c r="I7" s="118">
        <f t="shared" si="4"/>
        <v>10876.75</v>
      </c>
    </row>
    <row r="8" spans="1:9" x14ac:dyDescent="0.3">
      <c r="A8" s="17"/>
      <c r="B8" s="17"/>
      <c r="C8" s="17"/>
      <c r="D8" s="18" t="s">
        <v>27</v>
      </c>
      <c r="E8" s="119">
        <f t="shared" ref="E8:F8" si="5">E13+E48</f>
        <v>11294.25</v>
      </c>
      <c r="F8" s="119">
        <f t="shared" si="5"/>
        <v>11072.433333333332</v>
      </c>
      <c r="G8" s="119">
        <f t="shared" ref="G8:H8" si="6">G13+G48</f>
        <v>10831.4</v>
      </c>
      <c r="H8" s="119">
        <f t="shared" si="6"/>
        <v>10883.583333333334</v>
      </c>
      <c r="I8" s="119">
        <f t="shared" ref="I8" si="7">I13+I48</f>
        <v>10862.566666666668</v>
      </c>
    </row>
    <row r="9" spans="1:9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10992.824999999999</v>
      </c>
      <c r="G9" s="118">
        <f t="shared" ref="G9" si="8">(G8+G10)/2</f>
        <v>10789.424999999999</v>
      </c>
      <c r="H9" s="118">
        <f t="shared" ref="H9:I9" si="9">(H8+H10)/2</f>
        <v>10845.150000000001</v>
      </c>
      <c r="I9" s="118">
        <f t="shared" si="9"/>
        <v>10841.875</v>
      </c>
    </row>
    <row r="10" spans="1:9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10913.216666666665</v>
      </c>
      <c r="G10" s="119">
        <f t="shared" ref="G10" si="10">(2*G13)-G3</f>
        <v>10747.45</v>
      </c>
      <c r="H10" s="119">
        <f t="shared" ref="H10:I10" si="11">(2*H13)-H3</f>
        <v>10806.716666666667</v>
      </c>
      <c r="I10" s="119">
        <f t="shared" si="11"/>
        <v>10821.183333333334</v>
      </c>
    </row>
    <row r="11" spans="1:9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10869.574999999999</v>
      </c>
      <c r="G11" s="118">
        <f t="shared" ref="G11" si="12">(G10+G13)/2</f>
        <v>10722.900000000001</v>
      </c>
      <c r="H11" s="118">
        <f t="shared" ref="H11:I11" si="13">(H10+H13)/2</f>
        <v>10738.674999999999</v>
      </c>
      <c r="I11" s="118">
        <f t="shared" si="13"/>
        <v>10807</v>
      </c>
    </row>
    <row r="12" spans="1:9" x14ac:dyDescent="0.3">
      <c r="A12" s="17"/>
      <c r="B12" s="17"/>
      <c r="C12" s="17"/>
      <c r="D12" s="18"/>
      <c r="E12" s="120"/>
      <c r="F12" s="120"/>
      <c r="G12" s="120"/>
      <c r="H12" s="120"/>
      <c r="I12" s="120"/>
    </row>
    <row r="13" spans="1:9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10825.933333333332</v>
      </c>
      <c r="G13" s="102">
        <f t="shared" ref="G13" si="14">(G2+G3+G4)/3</f>
        <v>10698.35</v>
      </c>
      <c r="H13" s="102">
        <f t="shared" ref="H13:I13" si="15">(H2+H3+H4)/3</f>
        <v>10670.633333333333</v>
      </c>
      <c r="I13" s="102">
        <f t="shared" si="15"/>
        <v>10792.816666666668</v>
      </c>
    </row>
    <row r="14" spans="1:9" x14ac:dyDescent="0.3">
      <c r="A14" s="19"/>
      <c r="B14" s="19"/>
      <c r="C14" s="19"/>
      <c r="D14" s="20"/>
      <c r="E14" s="120"/>
      <c r="F14" s="120"/>
      <c r="G14" s="120"/>
      <c r="H14" s="120"/>
      <c r="I14" s="120"/>
    </row>
    <row r="15" spans="1:9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10746.324999999999</v>
      </c>
      <c r="G15" s="121">
        <f t="shared" ref="G15" si="16">(G13+G16)/2</f>
        <v>10656.375</v>
      </c>
      <c r="H15" s="121">
        <f t="shared" ref="H15:I15" si="17">(H13+H16)/2</f>
        <v>10632.2</v>
      </c>
      <c r="I15" s="121">
        <f t="shared" si="17"/>
        <v>10772.125</v>
      </c>
    </row>
    <row r="16" spans="1:9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10666.716666666665</v>
      </c>
      <c r="G16" s="122">
        <f t="shared" ref="G16" si="18">2*G13-G2</f>
        <v>10614.400000000001</v>
      </c>
      <c r="H16" s="122">
        <f t="shared" ref="H16:I16" si="19">2*H13-H2</f>
        <v>10593.766666666666</v>
      </c>
      <c r="I16" s="122">
        <f t="shared" si="19"/>
        <v>10751.433333333334</v>
      </c>
    </row>
    <row r="17" spans="1:9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10623.074999999999</v>
      </c>
      <c r="G17" s="121">
        <f t="shared" ref="G17" si="20">(G16+G18)/2</f>
        <v>10589.850000000002</v>
      </c>
      <c r="H17" s="121">
        <f t="shared" ref="H17:I17" si="21">(H16+H18)/2</f>
        <v>10525.724999999999</v>
      </c>
      <c r="I17" s="121">
        <f t="shared" si="21"/>
        <v>10737.25</v>
      </c>
    </row>
    <row r="18" spans="1:9" x14ac:dyDescent="0.3">
      <c r="A18" s="17"/>
      <c r="B18" s="17"/>
      <c r="C18" s="17"/>
      <c r="D18" s="18" t="s">
        <v>31</v>
      </c>
      <c r="E18" s="122">
        <f t="shared" ref="E18:F18" si="22">E13-E48</f>
        <v>10133.149999999998</v>
      </c>
      <c r="F18" s="122">
        <f t="shared" si="22"/>
        <v>10579.433333333332</v>
      </c>
      <c r="G18" s="122">
        <f t="shared" ref="G18:H18" si="23">G13-G48</f>
        <v>10565.300000000001</v>
      </c>
      <c r="H18" s="122">
        <f t="shared" si="23"/>
        <v>10457.683333333332</v>
      </c>
      <c r="I18" s="122">
        <f t="shared" ref="I18" si="24">I13-I48</f>
        <v>10723.066666666668</v>
      </c>
    </row>
    <row r="19" spans="1:9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10499.824999999999</v>
      </c>
      <c r="G19" s="121">
        <f t="shared" ref="G19" si="25">(G18+G20)/2</f>
        <v>10523.325000000001</v>
      </c>
      <c r="H19" s="121">
        <f t="shared" ref="H19:I19" si="26">(H18+H20)/2</f>
        <v>10419.25</v>
      </c>
      <c r="I19" s="121">
        <f t="shared" si="26"/>
        <v>10702.375</v>
      </c>
    </row>
    <row r="20" spans="1:9" x14ac:dyDescent="0.3">
      <c r="A20" s="17"/>
      <c r="B20" s="17"/>
      <c r="C20" s="17"/>
      <c r="D20" s="18" t="s">
        <v>8</v>
      </c>
      <c r="E20" s="122">
        <f t="shared" ref="E20:F20" si="27">E16-E48</f>
        <v>9924.399999999996</v>
      </c>
      <c r="F20" s="122">
        <f t="shared" si="27"/>
        <v>10420.216666666665</v>
      </c>
      <c r="G20" s="122">
        <f t="shared" ref="G20:H20" si="28">G16-G48</f>
        <v>10481.350000000002</v>
      </c>
      <c r="H20" s="122">
        <f t="shared" si="28"/>
        <v>10380.816666666666</v>
      </c>
      <c r="I20" s="122">
        <f t="shared" ref="I20" si="29">I16-I48</f>
        <v>10681.683333333334</v>
      </c>
    </row>
    <row r="21" spans="1:9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</row>
    <row r="22" spans="1:9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11000.852351086962</v>
      </c>
      <c r="G22" s="105">
        <f t="shared" ref="G22" si="30">(G2/G3)*G4</f>
        <v>10796.728037185718</v>
      </c>
      <c r="H22" s="105">
        <f t="shared" ref="H22:I22" si="31">(H2/H3)*H4</f>
        <v>10946.747879596185</v>
      </c>
      <c r="I22" s="105">
        <f t="shared" si="31"/>
        <v>10849.649462815099</v>
      </c>
    </row>
    <row r="23" spans="1:9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10968.750800000002</v>
      </c>
      <c r="G23" s="89">
        <f t="shared" ref="G23" si="32">G24+1.168*(G24-G25)</f>
        <v>10779.41316</v>
      </c>
      <c r="H23" s="89">
        <f t="shared" ref="H23:I23" si="33">H24+1.168*(H24-H25)</f>
        <v>10915.372040000002</v>
      </c>
      <c r="I23" s="89">
        <f t="shared" si="33"/>
        <v>10840.566199999997</v>
      </c>
    </row>
    <row r="24" spans="1:9" x14ac:dyDescent="0.3">
      <c r="A24" s="19"/>
      <c r="B24" s="19"/>
      <c r="C24" s="19"/>
      <c r="D24" s="20" t="s">
        <v>14</v>
      </c>
      <c r="E24" s="88">
        <f t="shared" ref="E24:F24" si="34">E4+E49/2</f>
        <v>11196.0525</v>
      </c>
      <c r="F24" s="88">
        <f t="shared" si="34"/>
        <v>10889.575000000001</v>
      </c>
      <c r="G24" s="88">
        <f t="shared" ref="G24:H24" si="35">G4+G49/2</f>
        <v>10736.6775</v>
      </c>
      <c r="H24" s="88">
        <f t="shared" si="35"/>
        <v>10846.972500000002</v>
      </c>
      <c r="I24" s="88">
        <f t="shared" ref="I24" si="36">I4+I49/2</f>
        <v>10818.162499999999</v>
      </c>
    </row>
    <row r="25" spans="1:9" x14ac:dyDescent="0.3">
      <c r="A25" s="19"/>
      <c r="B25" s="19"/>
      <c r="C25" s="19"/>
      <c r="D25" s="20" t="s">
        <v>15</v>
      </c>
      <c r="E25" s="90">
        <f t="shared" ref="E25:F25" si="37">E4+E49/4</f>
        <v>11036.401250000001</v>
      </c>
      <c r="F25" s="90">
        <f t="shared" si="37"/>
        <v>10821.7875</v>
      </c>
      <c r="G25" s="90">
        <f t="shared" ref="G25:H25" si="38">G4+G49/4</f>
        <v>10700.088749999999</v>
      </c>
      <c r="H25" s="90">
        <f t="shared" si="38"/>
        <v>10788.411250000001</v>
      </c>
      <c r="I25" s="90">
        <f t="shared" ref="I25" si="39">I4+I49/4</f>
        <v>10798.981249999999</v>
      </c>
    </row>
    <row r="26" spans="1:9" x14ac:dyDescent="0.3">
      <c r="A26" s="19"/>
      <c r="B26" s="19"/>
      <c r="C26" s="19"/>
      <c r="D26" s="20" t="s">
        <v>16</v>
      </c>
      <c r="E26" s="123">
        <f t="shared" ref="E26:F26" si="40">E4+E49/6</f>
        <v>10983.184166666666</v>
      </c>
      <c r="F26" s="123">
        <f t="shared" si="40"/>
        <v>10799.191666666668</v>
      </c>
      <c r="G26" s="123">
        <f t="shared" ref="G26:H26" si="41">G4+G49/6</f>
        <v>10687.8925</v>
      </c>
      <c r="H26" s="123">
        <f t="shared" si="41"/>
        <v>10768.890833333335</v>
      </c>
      <c r="I26" s="123">
        <f t="shared" ref="I26" si="42">I4+I49/6</f>
        <v>10792.5875</v>
      </c>
    </row>
    <row r="27" spans="1:9" x14ac:dyDescent="0.3">
      <c r="A27" s="19"/>
      <c r="B27" s="19"/>
      <c r="C27" s="19"/>
      <c r="D27" s="20" t="s">
        <v>17</v>
      </c>
      <c r="E27" s="123">
        <f t="shared" ref="E27:F27" si="43">E4+E49/12</f>
        <v>10929.967083333333</v>
      </c>
      <c r="F27" s="123">
        <f t="shared" si="43"/>
        <v>10776.595833333333</v>
      </c>
      <c r="G27" s="123">
        <f t="shared" ref="G27:H27" si="44">G4+G49/12</f>
        <v>10675.696249999999</v>
      </c>
      <c r="H27" s="123">
        <f t="shared" si="44"/>
        <v>10749.370416666667</v>
      </c>
      <c r="I27" s="123">
        <f t="shared" ref="I27" si="45">I4+I49/12</f>
        <v>10786.193749999999</v>
      </c>
    </row>
    <row r="28" spans="1:9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10754</v>
      </c>
      <c r="G28" s="102">
        <f t="shared" ref="G28" si="46">G4</f>
        <v>10663.5</v>
      </c>
      <c r="H28" s="102">
        <f t="shared" ref="H28:I28" si="47">H4</f>
        <v>10729.85</v>
      </c>
      <c r="I28" s="102">
        <f t="shared" si="47"/>
        <v>10779.8</v>
      </c>
    </row>
    <row r="29" spans="1:9" x14ac:dyDescent="0.3">
      <c r="A29" s="19"/>
      <c r="B29" s="19"/>
      <c r="C29" s="19"/>
      <c r="D29" s="20" t="s">
        <v>18</v>
      </c>
      <c r="E29" s="123">
        <f t="shared" ref="E29:F29" si="48">E4-E49/12</f>
        <v>10823.532916666667</v>
      </c>
      <c r="F29" s="123">
        <f t="shared" si="48"/>
        <v>10731.404166666667</v>
      </c>
      <c r="G29" s="123">
        <f t="shared" ref="G29:H29" si="49">G4-G49/12</f>
        <v>10651.303750000001</v>
      </c>
      <c r="H29" s="123">
        <f t="shared" si="49"/>
        <v>10710.329583333334</v>
      </c>
      <c r="I29" s="123">
        <f t="shared" ref="I29" si="50">I4-I49/12</f>
        <v>10773.40625</v>
      </c>
    </row>
    <row r="30" spans="1:9" x14ac:dyDescent="0.3">
      <c r="A30" s="19"/>
      <c r="B30" s="19"/>
      <c r="C30" s="19"/>
      <c r="D30" s="20" t="s">
        <v>19</v>
      </c>
      <c r="E30" s="123">
        <f t="shared" ref="E30:F30" si="51">E4-E49/6</f>
        <v>10770.315833333334</v>
      </c>
      <c r="F30" s="123">
        <f t="shared" si="51"/>
        <v>10708.808333333332</v>
      </c>
      <c r="G30" s="123">
        <f t="shared" ref="G30:H30" si="52">G4-G49/6</f>
        <v>10639.1075</v>
      </c>
      <c r="H30" s="123">
        <f t="shared" si="52"/>
        <v>10690.809166666666</v>
      </c>
      <c r="I30" s="123">
        <f t="shared" ref="I30" si="53">I4-I49/6</f>
        <v>10767.012499999999</v>
      </c>
    </row>
    <row r="31" spans="1:9" x14ac:dyDescent="0.3">
      <c r="A31" s="19"/>
      <c r="B31" s="19"/>
      <c r="C31" s="19"/>
      <c r="D31" s="20" t="s">
        <v>20</v>
      </c>
      <c r="E31" s="92">
        <f t="shared" ref="E31:F31" si="54">E4-E49/4</f>
        <v>10717.098749999999</v>
      </c>
      <c r="F31" s="92">
        <f t="shared" si="54"/>
        <v>10686.2125</v>
      </c>
      <c r="G31" s="92">
        <f t="shared" ref="G31:H31" si="55">G4-G49/4</f>
        <v>10626.911250000001</v>
      </c>
      <c r="H31" s="92">
        <f t="shared" si="55"/>
        <v>10671.28875</v>
      </c>
      <c r="I31" s="92">
        <f t="shared" ref="I31" si="56">I4-I49/4</f>
        <v>10760.61875</v>
      </c>
    </row>
    <row r="32" spans="1:9" x14ac:dyDescent="0.3">
      <c r="A32" s="19"/>
      <c r="B32" s="19"/>
      <c r="C32" s="19"/>
      <c r="D32" s="20" t="s">
        <v>21</v>
      </c>
      <c r="E32" s="87">
        <f t="shared" ref="E32:F32" si="57">E4-E49/2</f>
        <v>10557.4475</v>
      </c>
      <c r="F32" s="87">
        <f t="shared" si="57"/>
        <v>10618.424999999999</v>
      </c>
      <c r="G32" s="87">
        <f t="shared" ref="G32:H32" si="58">G4-G49/2</f>
        <v>10590.3225</v>
      </c>
      <c r="H32" s="87">
        <f t="shared" si="58"/>
        <v>10612.727499999999</v>
      </c>
      <c r="I32" s="87">
        <f t="shared" ref="I32" si="59">I4-I49/2</f>
        <v>10741.4375</v>
      </c>
    </row>
    <row r="33" spans="1:9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10539.249199999998</v>
      </c>
      <c r="G33" s="93">
        <f t="shared" ref="G33" si="60">G32-1.168*(G31-G32)</f>
        <v>10547.58684</v>
      </c>
      <c r="H33" s="93">
        <f t="shared" ref="H33:I33" si="61">H32-1.168*(H31-H32)</f>
        <v>10544.327959999999</v>
      </c>
      <c r="I33" s="93">
        <f t="shared" si="61"/>
        <v>10719.033800000001</v>
      </c>
    </row>
    <row r="34" spans="1:9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10507.147648913038</v>
      </c>
      <c r="G34" s="94">
        <f t="shared" ref="G34" si="62">G4-(G22-G4)</f>
        <v>10530.271962814282</v>
      </c>
      <c r="H34" s="94">
        <f t="shared" ref="H34:I34" si="63">H4-(H22-H4)</f>
        <v>10512.952120403816</v>
      </c>
      <c r="I34" s="94">
        <f t="shared" si="63"/>
        <v>10709.950537184899</v>
      </c>
    </row>
    <row r="35" spans="1:9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</row>
    <row r="36" spans="1:9" x14ac:dyDescent="0.3">
      <c r="A36" s="18"/>
      <c r="B36" s="18"/>
      <c r="C36" s="18"/>
      <c r="D36" s="18" t="s">
        <v>72</v>
      </c>
      <c r="E36" s="105"/>
      <c r="F36" s="105"/>
      <c r="G36" s="105"/>
      <c r="H36" s="105"/>
      <c r="I36" s="105"/>
    </row>
    <row r="37" spans="1:9" x14ac:dyDescent="0.3">
      <c r="A37" s="18"/>
      <c r="B37" s="18"/>
      <c r="C37" s="18"/>
      <c r="D37" s="18" t="s">
        <v>71</v>
      </c>
      <c r="E37" s="105"/>
      <c r="F37" s="105"/>
      <c r="G37" s="105"/>
      <c r="H37" s="105"/>
      <c r="I37" s="105"/>
    </row>
    <row r="38" spans="1:9" x14ac:dyDescent="0.3">
      <c r="A38" s="17"/>
      <c r="B38" s="18"/>
      <c r="C38" s="17"/>
      <c r="D38" s="18" t="s">
        <v>35</v>
      </c>
      <c r="E38" s="89"/>
      <c r="F38" s="89"/>
      <c r="G38" s="89"/>
      <c r="H38" s="89"/>
      <c r="I38" s="89"/>
    </row>
    <row r="39" spans="1:9" x14ac:dyDescent="0.3">
      <c r="A39" s="17"/>
      <c r="B39" s="17"/>
      <c r="C39" s="17"/>
      <c r="D39" s="18" t="s">
        <v>32</v>
      </c>
      <c r="E39" s="88"/>
      <c r="F39" s="88"/>
      <c r="G39" s="88">
        <v>10725.4</v>
      </c>
      <c r="H39" s="88">
        <v>10812</v>
      </c>
      <c r="I39" s="88"/>
    </row>
    <row r="40" spans="1:9" x14ac:dyDescent="0.3">
      <c r="A40" s="17"/>
      <c r="B40" s="17"/>
      <c r="C40" s="17"/>
      <c r="D40" s="18" t="s">
        <v>32</v>
      </c>
      <c r="E40" s="90"/>
      <c r="F40" s="90"/>
      <c r="G40" s="90">
        <v>10696.2</v>
      </c>
      <c r="H40" s="90">
        <v>10763</v>
      </c>
      <c r="I40" s="90"/>
    </row>
    <row r="41" spans="1:9" x14ac:dyDescent="0.3">
      <c r="A41" s="17"/>
      <c r="B41" s="17"/>
      <c r="C41" s="17"/>
      <c r="D41" s="18" t="s">
        <v>0</v>
      </c>
      <c r="E41" s="102">
        <f t="shared" ref="E41:F41" si="64">E4</f>
        <v>10876.75</v>
      </c>
      <c r="F41" s="102">
        <f t="shared" si="64"/>
        <v>10754</v>
      </c>
      <c r="G41" s="102">
        <f t="shared" ref="G41:H41" si="65">G4</f>
        <v>10663.5</v>
      </c>
      <c r="H41" s="102">
        <f t="shared" si="65"/>
        <v>10729.85</v>
      </c>
      <c r="I41" s="102">
        <f t="shared" ref="I41" si="66">I4</f>
        <v>10779.8</v>
      </c>
    </row>
    <row r="42" spans="1:9" x14ac:dyDescent="0.3">
      <c r="A42" s="17"/>
      <c r="B42" s="17"/>
      <c r="C42" s="17"/>
      <c r="D42" s="18" t="s">
        <v>33</v>
      </c>
      <c r="E42" s="92"/>
      <c r="F42" s="92"/>
      <c r="G42" s="92">
        <v>10659.424999999999</v>
      </c>
      <c r="H42" s="92">
        <v>10696</v>
      </c>
      <c r="I42" s="92"/>
    </row>
    <row r="43" spans="1:9" x14ac:dyDescent="0.3">
      <c r="A43" s="17"/>
      <c r="B43" s="17"/>
      <c r="C43" s="17"/>
      <c r="D43" s="18" t="s">
        <v>34</v>
      </c>
      <c r="E43" s="87"/>
      <c r="F43" s="87"/>
      <c r="G43" s="87">
        <v>10582.5893</v>
      </c>
      <c r="H43" s="87">
        <v>10665</v>
      </c>
      <c r="I43" s="87"/>
    </row>
    <row r="44" spans="1:9" x14ac:dyDescent="0.3">
      <c r="A44" s="17"/>
      <c r="B44" s="17"/>
      <c r="C44" s="17"/>
      <c r="D44" s="18" t="s">
        <v>36</v>
      </c>
      <c r="E44" s="93"/>
      <c r="F44" s="93"/>
      <c r="G44" s="93"/>
      <c r="H44" s="93"/>
      <c r="I44" s="93"/>
    </row>
    <row r="45" spans="1:9" x14ac:dyDescent="0.3">
      <c r="A45" s="17"/>
      <c r="B45" s="17"/>
      <c r="C45" s="17"/>
      <c r="D45" s="18" t="s">
        <v>73</v>
      </c>
      <c r="E45" s="94"/>
      <c r="F45" s="94"/>
      <c r="G45" s="94"/>
      <c r="H45" s="94"/>
      <c r="I45" s="94"/>
    </row>
    <row r="46" spans="1:9" x14ac:dyDescent="0.3">
      <c r="A46" s="17"/>
      <c r="B46" s="17"/>
      <c r="C46" s="17"/>
      <c r="D46" s="18" t="s">
        <v>74</v>
      </c>
      <c r="E46" s="94"/>
      <c r="F46" s="94"/>
      <c r="G46" s="94"/>
      <c r="H46" s="94"/>
      <c r="I46" s="94"/>
    </row>
    <row r="47" spans="1:9" x14ac:dyDescent="0.3">
      <c r="A47" s="13"/>
      <c r="B47" s="13"/>
      <c r="C47" s="13"/>
      <c r="D47" s="12"/>
      <c r="E47" s="123"/>
      <c r="F47" s="123"/>
      <c r="G47" s="123"/>
      <c r="H47" s="123"/>
      <c r="I47" s="123"/>
    </row>
    <row r="48" spans="1:9" x14ac:dyDescent="0.3">
      <c r="A48" s="13"/>
      <c r="B48" s="13"/>
      <c r="C48" s="12"/>
      <c r="D48" s="12" t="s">
        <v>10</v>
      </c>
      <c r="E48" s="124">
        <f t="shared" ref="E48:F48" si="67">ABS(E2-E3)</f>
        <v>580.55000000000109</v>
      </c>
      <c r="F48" s="124">
        <f t="shared" si="67"/>
        <v>246.5</v>
      </c>
      <c r="G48" s="124">
        <f t="shared" ref="G48:H48" si="68">ABS(G2-G3)</f>
        <v>133.04999999999927</v>
      </c>
      <c r="H48" s="124">
        <f t="shared" si="68"/>
        <v>212.95000000000073</v>
      </c>
      <c r="I48" s="124">
        <f t="shared" ref="I48" si="69">ABS(I2-I3)</f>
        <v>69.75</v>
      </c>
    </row>
    <row r="49" spans="1:9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271.15000000000003</v>
      </c>
      <c r="G49" s="123">
        <f t="shared" ref="G49" si="70">G48*1.1</f>
        <v>146.35499999999922</v>
      </c>
      <c r="H49" s="123">
        <f t="shared" ref="H49:I49" si="71">H48*1.1</f>
        <v>234.24500000000083</v>
      </c>
      <c r="I49" s="123">
        <f t="shared" si="71"/>
        <v>76.725000000000009</v>
      </c>
    </row>
    <row r="50" spans="1:9" x14ac:dyDescent="0.3">
      <c r="A50" s="13"/>
      <c r="B50" s="13"/>
      <c r="C50" s="12"/>
      <c r="D50" s="12" t="s">
        <v>11</v>
      </c>
      <c r="E50" s="124">
        <f t="shared" ref="E50:F50" si="72">(E2+E3)</f>
        <v>21264.35</v>
      </c>
      <c r="F50" s="124">
        <f t="shared" si="72"/>
        <v>21723.8</v>
      </c>
      <c r="G50" s="124">
        <f t="shared" ref="G50:H50" si="73">(G2+G3)</f>
        <v>21431.55</v>
      </c>
      <c r="H50" s="124">
        <f t="shared" si="73"/>
        <v>21282.05</v>
      </c>
      <c r="I50" s="124">
        <f t="shared" ref="I50" si="74">(I2+I3)</f>
        <v>21598.65</v>
      </c>
    </row>
    <row r="51" spans="1:9" x14ac:dyDescent="0.3">
      <c r="A51" s="13"/>
      <c r="B51" s="13"/>
      <c r="C51" s="13"/>
      <c r="D51" s="12" t="s">
        <v>6</v>
      </c>
      <c r="E51" s="124">
        <f t="shared" ref="E51:F51" si="75">(E2+E3)/2</f>
        <v>10632.174999999999</v>
      </c>
      <c r="F51" s="124">
        <f t="shared" si="75"/>
        <v>10861.9</v>
      </c>
      <c r="G51" s="124">
        <f t="shared" ref="G51:H51" si="76">(G2+G3)/2</f>
        <v>10715.775</v>
      </c>
      <c r="H51" s="124">
        <f t="shared" si="76"/>
        <v>10641.025</v>
      </c>
      <c r="I51" s="124">
        <f t="shared" ref="I51" si="77">(I2+I3)/2</f>
        <v>10799.325000000001</v>
      </c>
    </row>
    <row r="52" spans="1:9" x14ac:dyDescent="0.3">
      <c r="E52" s="125"/>
      <c r="F52" s="125"/>
    </row>
    <row r="53" spans="1:9" x14ac:dyDescent="0.3">
      <c r="E53" s="125"/>
      <c r="F53" s="125"/>
    </row>
    <row r="54" spans="1:9" x14ac:dyDescent="0.3">
      <c r="A54" s="17"/>
      <c r="B54" s="17"/>
      <c r="C54" s="17"/>
      <c r="D54" s="18" t="s">
        <v>4</v>
      </c>
      <c r="E54" s="126">
        <f t="shared" ref="E54:F54" si="78">E13+E57/2</f>
        <v>10795.224999999999</v>
      </c>
      <c r="F54" s="126">
        <f t="shared" si="78"/>
        <v>10861.9</v>
      </c>
      <c r="G54" s="126">
        <f t="shared" ref="G54:H54" si="79">G13+G57/2</f>
        <v>10715.775</v>
      </c>
      <c r="H54" s="126">
        <f t="shared" si="79"/>
        <v>10700.241666666667</v>
      </c>
      <c r="I54" s="126">
        <f t="shared" ref="I54" si="80">I13+I57/2</f>
        <v>10799.325000000001</v>
      </c>
    </row>
    <row r="55" spans="1:9" x14ac:dyDescent="0.3">
      <c r="A55" s="17"/>
      <c r="B55" s="17"/>
      <c r="C55" s="17"/>
      <c r="D55" s="18" t="s">
        <v>29</v>
      </c>
      <c r="E55" s="127">
        <f t="shared" ref="E55:F55" si="81">E13</f>
        <v>10713.699999999999</v>
      </c>
      <c r="F55" s="127">
        <f t="shared" si="81"/>
        <v>10825.933333333332</v>
      </c>
      <c r="G55" s="127">
        <f t="shared" ref="G55:H55" si="82">G13</f>
        <v>10698.35</v>
      </c>
      <c r="H55" s="127">
        <f t="shared" si="82"/>
        <v>10670.633333333333</v>
      </c>
      <c r="I55" s="127">
        <f t="shared" ref="I55" si="83">I13</f>
        <v>10792.816666666668</v>
      </c>
    </row>
    <row r="56" spans="1:9" x14ac:dyDescent="0.3">
      <c r="A56" s="17"/>
      <c r="B56" s="17"/>
      <c r="C56" s="17"/>
      <c r="D56" s="18" t="s">
        <v>3</v>
      </c>
      <c r="E56" s="128">
        <f t="shared" ref="E56:F56" si="84">E13-E57/2</f>
        <v>10632.174999999999</v>
      </c>
      <c r="F56" s="128">
        <f t="shared" si="84"/>
        <v>10789.966666666665</v>
      </c>
      <c r="G56" s="128">
        <f t="shared" ref="G56:H56" si="85">G13-G57/2</f>
        <v>10680.925000000001</v>
      </c>
      <c r="H56" s="128">
        <f t="shared" si="85"/>
        <v>10641.025</v>
      </c>
      <c r="I56" s="128">
        <f t="shared" ref="I56" si="86">I13-I57/2</f>
        <v>10786.308333333334</v>
      </c>
    </row>
    <row r="57" spans="1:9" x14ac:dyDescent="0.3">
      <c r="A57" s="17"/>
      <c r="B57" s="17"/>
      <c r="C57" s="17"/>
      <c r="D57" s="18" t="s">
        <v>5</v>
      </c>
      <c r="E57" s="129">
        <f t="shared" ref="E57:F57" si="87">ABS((E13-E51)*2)</f>
        <v>163.04999999999927</v>
      </c>
      <c r="F57" s="129">
        <f t="shared" si="87"/>
        <v>71.933333333334303</v>
      </c>
      <c r="G57" s="129">
        <f t="shared" ref="G57:H57" si="88">ABS((G13-G51)*2)</f>
        <v>34.849999999998545</v>
      </c>
      <c r="H57" s="129">
        <f t="shared" si="88"/>
        <v>59.216666666667152</v>
      </c>
      <c r="I57" s="129">
        <f t="shared" ref="I57" si="89">ABS((I13-I51)*2)</f>
        <v>13.016666666666424</v>
      </c>
    </row>
    <row r="58" spans="1:9" ht="225" customHeight="1" x14ac:dyDescent="0.3">
      <c r="A58" s="1" t="s">
        <v>63</v>
      </c>
      <c r="E58" s="125"/>
      <c r="F58" s="125"/>
      <c r="G58" s="130"/>
      <c r="H58" s="130"/>
      <c r="I58" s="130"/>
    </row>
    <row r="59" spans="1:9" x14ac:dyDescent="0.3">
      <c r="E59" s="125"/>
      <c r="F59" s="125"/>
    </row>
    <row r="60" spans="1:9" x14ac:dyDescent="0.3">
      <c r="E60" s="125"/>
      <c r="F60" s="125"/>
    </row>
    <row r="61" spans="1:9" x14ac:dyDescent="0.3">
      <c r="E61" s="125"/>
      <c r="F61" s="125"/>
    </row>
    <row r="62" spans="1:9" x14ac:dyDescent="0.3">
      <c r="E62" s="125"/>
      <c r="F62" s="125"/>
    </row>
    <row r="63" spans="1:9" x14ac:dyDescent="0.3">
      <c r="E63" s="125"/>
      <c r="F63" s="125"/>
    </row>
    <row r="64" spans="1:9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34" t="s">
        <v>25</v>
      </c>
      <c r="B5" s="134"/>
      <c r="C5" s="134"/>
      <c r="D5" s="134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10849</v>
      </c>
      <c r="F6" s="45"/>
      <c r="G6" s="47">
        <v>10004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10985</v>
      </c>
      <c r="D9" s="45"/>
      <c r="E9" s="46">
        <v>10649</v>
      </c>
      <c r="F9" s="45"/>
      <c r="G9" s="47">
        <v>10941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10831.328600000001</v>
      </c>
      <c r="D16" s="71"/>
      <c r="E16" s="70">
        <f>VALUE(23.6/100*(E6-E9)+E9)</f>
        <v>10696.2</v>
      </c>
      <c r="F16" s="72"/>
      <c r="G16" s="73">
        <f>VALUE(23.6/100*(G6-G9)+G9)</f>
        <v>10719.868</v>
      </c>
    </row>
    <row r="17" spans="2:7" x14ac:dyDescent="0.3">
      <c r="B17" s="64">
        <v>0.38200000000000001</v>
      </c>
      <c r="C17" s="65">
        <f>38.2/100*(C6-C9)+C9</f>
        <v>10736.260700000001</v>
      </c>
      <c r="D17" s="66"/>
      <c r="E17" s="65">
        <f>VALUE(38.2/100*(E6-E9)+E9)</f>
        <v>10725.4</v>
      </c>
      <c r="F17" s="67"/>
      <c r="G17" s="68">
        <f>VALUE(38.2/100*(G6-G9)+G9)</f>
        <v>10583.066000000001</v>
      </c>
    </row>
    <row r="18" spans="2:7" x14ac:dyDescent="0.3">
      <c r="B18" s="69">
        <v>0.5</v>
      </c>
      <c r="C18" s="70">
        <f>VALUE(50/100*(C6-C9)+C9)</f>
        <v>10659.424999999999</v>
      </c>
      <c r="D18" s="71"/>
      <c r="E18" s="70">
        <f>VALUE(50/100*(E6-E9)+E9)</f>
        <v>10749</v>
      </c>
      <c r="F18" s="72"/>
      <c r="G18" s="73">
        <f>VALUE(50/100*(G6-G9)+G9)</f>
        <v>10472.5</v>
      </c>
    </row>
    <row r="19" spans="2:7" x14ac:dyDescent="0.3">
      <c r="B19" s="69">
        <v>0.61799999999999999</v>
      </c>
      <c r="C19" s="70">
        <f>VALUE(61.8/100*(C6-C9)+C9)</f>
        <v>10582.5893</v>
      </c>
      <c r="D19" s="71"/>
      <c r="E19" s="70">
        <f>VALUE(61.8/100*(E6-E9)+E9)</f>
        <v>10772.6</v>
      </c>
      <c r="F19" s="72"/>
      <c r="G19" s="73">
        <f>VALUE(61.8/100*(G6-G9)+G9)</f>
        <v>10361.933999999999</v>
      </c>
    </row>
    <row r="20" spans="2:7" x14ac:dyDescent="0.3">
      <c r="B20" s="53">
        <v>0.70699999999999996</v>
      </c>
      <c r="C20" s="54">
        <f>VALUE(70.7/100*(C6-C9)+C9)</f>
        <v>10524.63695</v>
      </c>
      <c r="D20" s="55"/>
      <c r="E20" s="54">
        <f>VALUE(70.7/100*(E6-E9)+E9)</f>
        <v>10790.4</v>
      </c>
      <c r="F20" s="56"/>
      <c r="G20" s="57">
        <f>VALUE(70.7/100*(G6-G9)+G9)</f>
        <v>10278.540999999999</v>
      </c>
    </row>
    <row r="21" spans="2:7" x14ac:dyDescent="0.3">
      <c r="B21" s="53">
        <v>0.78600000000000003</v>
      </c>
      <c r="C21" s="54">
        <f>VALUE(78.6/100*(C6-C9)+C9)</f>
        <v>10473.196100000001</v>
      </c>
      <c r="D21" s="55"/>
      <c r="E21" s="54">
        <f>VALUE(78.6/100*(E6-E9)+E9)</f>
        <v>10806.2</v>
      </c>
      <c r="F21" s="56"/>
      <c r="G21" s="57">
        <f>VALUE(78.6/100*(G6-G9)+G9)</f>
        <v>10204.518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10849</v>
      </c>
      <c r="F22" s="56"/>
      <c r="G22" s="57">
        <f>VALUE(100/100*(G6-G9)+G9)</f>
        <v>10004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248.73929999999987</v>
      </c>
      <c r="D25" s="84"/>
      <c r="E25" s="62">
        <f>VALUE(E12-38.2/100*(E6-E9))</f>
        <v>-76.400000000000006</v>
      </c>
      <c r="F25" s="85"/>
      <c r="G25" s="62">
        <f>VALUE(G12-38.2/100*(G6-G9))</f>
        <v>357.93400000000003</v>
      </c>
    </row>
    <row r="26" spans="2:7" x14ac:dyDescent="0.3">
      <c r="B26" s="59">
        <v>0.5</v>
      </c>
      <c r="C26" s="62">
        <f>VALUE(C12-50/100*(C6-C9))</f>
        <v>325.57499999999982</v>
      </c>
      <c r="D26" s="84"/>
      <c r="E26" s="62">
        <f>VALUE(E12-50/100*(E6-E9))</f>
        <v>-100</v>
      </c>
      <c r="F26" s="85"/>
      <c r="G26" s="62">
        <f>VALUE(G12-50/100*(G6-G9))</f>
        <v>468.5</v>
      </c>
    </row>
    <row r="27" spans="2:7" x14ac:dyDescent="0.3">
      <c r="B27" s="59">
        <v>0.61799999999999999</v>
      </c>
      <c r="C27" s="62">
        <f>VALUE(C12-61.8/100*(C6-C9))</f>
        <v>402.41069999999979</v>
      </c>
      <c r="D27" s="84"/>
      <c r="E27" s="62">
        <f>VALUE(E12-61.8/100*(E6-E9))</f>
        <v>-123.6</v>
      </c>
      <c r="F27" s="85"/>
      <c r="G27" s="62">
        <f>VALUE(G12-61.8/100*(G6-G9))</f>
        <v>579.06600000000003</v>
      </c>
    </row>
    <row r="28" spans="2:7" x14ac:dyDescent="0.3">
      <c r="B28" s="53">
        <v>0.70699999999999996</v>
      </c>
      <c r="C28" s="57">
        <f>VALUE(C12-70.07/100*(C6-C9))</f>
        <v>456.26080499999966</v>
      </c>
      <c r="D28" s="55"/>
      <c r="E28" s="57">
        <f>VALUE(E12-70.07/100*(E6-E9))</f>
        <v>-140.13999999999999</v>
      </c>
      <c r="F28" s="56"/>
      <c r="G28" s="57">
        <f>VALUE(G12-70.07/100*(G6-G9))</f>
        <v>656.55589999999984</v>
      </c>
    </row>
    <row r="29" spans="2:7" x14ac:dyDescent="0.3">
      <c r="B29" s="59">
        <v>1</v>
      </c>
      <c r="C29" s="62">
        <f>VALUE(C12-100/100*(C6-C9))</f>
        <v>651.14999999999964</v>
      </c>
      <c r="D29" s="84"/>
      <c r="E29" s="62">
        <f>VALUE(E12-100/100*(E6-E9))</f>
        <v>-200</v>
      </c>
      <c r="F29" s="85"/>
      <c r="G29" s="62">
        <f>VALUE(G12-100/100*(G6-G9))</f>
        <v>937</v>
      </c>
    </row>
    <row r="30" spans="2:7" x14ac:dyDescent="0.3">
      <c r="B30" s="53">
        <v>1.236</v>
      </c>
      <c r="C30" s="57">
        <f>VALUE(C12-123.6/100*(C6-C9))</f>
        <v>804.82139999999958</v>
      </c>
      <c r="D30" s="55"/>
      <c r="E30" s="57">
        <f>VALUE(E12-123.6/100*(E6-E9))</f>
        <v>-247.2</v>
      </c>
      <c r="F30" s="56"/>
      <c r="G30" s="57">
        <f>VALUE(G12-123.6/100*(G6-G9))</f>
        <v>1158.1320000000001</v>
      </c>
    </row>
    <row r="31" spans="2:7" x14ac:dyDescent="0.3">
      <c r="B31" s="53">
        <v>1.3819999999999999</v>
      </c>
      <c r="C31" s="57">
        <f>VALUE(C12-138.2/100*(C6-C9))</f>
        <v>899.88929999999948</v>
      </c>
      <c r="D31" s="55"/>
      <c r="E31" s="57">
        <f>VALUE(E12-138.2/100*(E6-E9))</f>
        <v>-276.39999999999998</v>
      </c>
      <c r="F31" s="56"/>
      <c r="G31" s="57">
        <f>VALUE(G12-138.2/100*(G6-G9))</f>
        <v>1294.934</v>
      </c>
    </row>
    <row r="32" spans="2:7" x14ac:dyDescent="0.3">
      <c r="B32" s="53">
        <v>1.5</v>
      </c>
      <c r="C32" s="57">
        <f>VALUE(C12-150/100*(C6-C9))</f>
        <v>976.72499999999945</v>
      </c>
      <c r="D32" s="55"/>
      <c r="E32" s="57">
        <f>VALUE(E12-150/100*(E6-E9))</f>
        <v>-300</v>
      </c>
      <c r="F32" s="56"/>
      <c r="G32" s="57">
        <f>VALUE(G12-150/100*(G6-G9))</f>
        <v>1405.5</v>
      </c>
    </row>
    <row r="33" spans="2:7" x14ac:dyDescent="0.3">
      <c r="B33" s="59">
        <v>1.6180000000000001</v>
      </c>
      <c r="C33" s="62">
        <f>VALUE(C12-161.8/100*(C6-C9))</f>
        <v>1053.5606999999995</v>
      </c>
      <c r="D33" s="84"/>
      <c r="E33" s="62">
        <f>VALUE(E12-161.8/100*(E6-E9))</f>
        <v>-323.60000000000002</v>
      </c>
      <c r="F33" s="85"/>
      <c r="G33" s="62">
        <f>VALUE(G12-161.8/100*(G6-G9))</f>
        <v>1516.066</v>
      </c>
    </row>
    <row r="34" spans="2:7" x14ac:dyDescent="0.3">
      <c r="B34" s="53">
        <v>1.7070000000000001</v>
      </c>
      <c r="C34" s="57">
        <f>VALUE(C12-170.07/100*(C6-C9))</f>
        <v>1107.4108049999993</v>
      </c>
      <c r="D34" s="55"/>
      <c r="E34" s="57">
        <f>VALUE(E12-170.07/100*(E6-E9))</f>
        <v>-340.14</v>
      </c>
      <c r="F34" s="56"/>
      <c r="G34" s="57">
        <f>VALUE(G12-170.07/100*(G6-G9))</f>
        <v>1593.5558999999998</v>
      </c>
    </row>
    <row r="35" spans="2:7" x14ac:dyDescent="0.3">
      <c r="B35" s="59">
        <v>2</v>
      </c>
      <c r="C35" s="62">
        <f>VALUE(C12-200/100*(C6-C9))</f>
        <v>1302.2999999999993</v>
      </c>
      <c r="D35" s="84"/>
      <c r="E35" s="62">
        <f>VALUE(E12-200/100*(E6-E9))</f>
        <v>-400</v>
      </c>
      <c r="F35" s="85"/>
      <c r="G35" s="62">
        <f>VALUE(G12-200/100*(G6-G9))</f>
        <v>1874</v>
      </c>
    </row>
    <row r="36" spans="2:7" x14ac:dyDescent="0.3">
      <c r="B36" s="53">
        <v>2.2360000000000002</v>
      </c>
      <c r="C36" s="57">
        <f>VALUE(C12-223.6/100*(C6-C9))</f>
        <v>1455.971399999999</v>
      </c>
      <c r="D36" s="55"/>
      <c r="E36" s="57">
        <f>VALUE(E12-223.6/100*(E6-E9))</f>
        <v>-447.19999999999993</v>
      </c>
      <c r="F36" s="56"/>
      <c r="G36" s="57">
        <f>VALUE(G12-223.6/100*(G6-G9))</f>
        <v>2095.1319999999996</v>
      </c>
    </row>
    <row r="37" spans="2:7" x14ac:dyDescent="0.3">
      <c r="B37" s="59">
        <v>2.3820000000000001</v>
      </c>
      <c r="C37" s="62">
        <f>VALUE(C12-238.2/100*(C6-C9))</f>
        <v>1551.039299999999</v>
      </c>
      <c r="D37" s="84"/>
      <c r="E37" s="62">
        <f>VALUE(E12-238.2/100*(E6-E9))</f>
        <v>-476.39999999999992</v>
      </c>
      <c r="F37" s="85"/>
      <c r="G37" s="62">
        <f>VALUE(G12-238.2/100*(G6-G9))</f>
        <v>2231.9339999999997</v>
      </c>
    </row>
    <row r="38" spans="2:7" x14ac:dyDescent="0.3">
      <c r="B38" s="59">
        <v>2.6179999999999999</v>
      </c>
      <c r="C38" s="62">
        <f>VALUE(C12-261.8/100*(C6-C9))</f>
        <v>1704.7106999999992</v>
      </c>
      <c r="D38" s="84"/>
      <c r="E38" s="62">
        <f>VALUE(E12-261.8/100*(E6-E9))</f>
        <v>-523.6</v>
      </c>
      <c r="F38" s="85"/>
      <c r="G38" s="62">
        <f>VALUE(G12-261.8/100*(G6-G9))</f>
        <v>2453.0660000000003</v>
      </c>
    </row>
    <row r="39" spans="2:7" x14ac:dyDescent="0.3">
      <c r="B39" s="59">
        <v>3</v>
      </c>
      <c r="C39" s="62">
        <f>VALUE(C12-300/100*(C6-C9))</f>
        <v>1953.4499999999989</v>
      </c>
      <c r="D39" s="84"/>
      <c r="E39" s="62">
        <f>VALUE(E12-300/100*(E6-E9))</f>
        <v>-600</v>
      </c>
      <c r="F39" s="85"/>
      <c r="G39" s="62">
        <f>VALUE(G12-300/100*(G6-G9))</f>
        <v>2811</v>
      </c>
    </row>
    <row r="40" spans="2:7" x14ac:dyDescent="0.3">
      <c r="B40" s="53">
        <v>3.2360000000000002</v>
      </c>
      <c r="C40" s="57">
        <f>VALUE(C12-323.6/100*(C6-C9))</f>
        <v>2107.1213999999991</v>
      </c>
      <c r="D40" s="55"/>
      <c r="E40" s="57">
        <f>VALUE(E12-323.6/100*(E6-E9))</f>
        <v>-647.20000000000005</v>
      </c>
      <c r="F40" s="56"/>
      <c r="G40" s="57">
        <f>VALUE(G12-323.6/100*(G6-G9))</f>
        <v>3032.1320000000001</v>
      </c>
    </row>
    <row r="41" spans="2:7" x14ac:dyDescent="0.3">
      <c r="B41" s="59">
        <v>3.3820000000000001</v>
      </c>
      <c r="C41" s="62">
        <f>VALUE(C12-338.2/100*(C6-C9))</f>
        <v>2202.1892999999986</v>
      </c>
      <c r="D41" s="84"/>
      <c r="E41" s="62">
        <f>VALUE(E12-338.2/100*(E6-E9))</f>
        <v>-676.4</v>
      </c>
      <c r="F41" s="85"/>
      <c r="G41" s="62">
        <f>VALUE(G12-338.2/100*(G6-G9))</f>
        <v>3168.9339999999997</v>
      </c>
    </row>
    <row r="42" spans="2:7" x14ac:dyDescent="0.3">
      <c r="B42" s="59">
        <v>3.6179999999999999</v>
      </c>
      <c r="C42" s="62">
        <f>VALUE(C12-361.8/100*(C6-C9))</f>
        <v>2355.8606999999988</v>
      </c>
      <c r="D42" s="84"/>
      <c r="E42" s="62">
        <f>VALUE(E12-361.8/100*(E6-E9))</f>
        <v>-723.6</v>
      </c>
      <c r="F42" s="85"/>
      <c r="G42" s="62">
        <f>VALUE(G12-361.8/100*(G6-G9))</f>
        <v>3390.0660000000003</v>
      </c>
    </row>
    <row r="43" spans="2:7" x14ac:dyDescent="0.3">
      <c r="B43" s="59">
        <v>4</v>
      </c>
      <c r="C43" s="62">
        <f>VALUE(C12-400/100*(C6-C9))</f>
        <v>2604.5999999999985</v>
      </c>
      <c r="D43" s="84"/>
      <c r="E43" s="62">
        <f>VALUE(E12-400/100*(E6-E9))</f>
        <v>-800</v>
      </c>
      <c r="F43" s="85"/>
      <c r="G43" s="62">
        <f>VALUE(G12-400/100*(G6-G9))</f>
        <v>3748</v>
      </c>
    </row>
    <row r="44" spans="2:7" x14ac:dyDescent="0.3">
      <c r="B44" s="53">
        <v>4.2359999999999998</v>
      </c>
      <c r="C44" s="57">
        <f>VALUE(C12-423.6/100*(C6-C9))</f>
        <v>2758.2713999999987</v>
      </c>
      <c r="D44" s="55"/>
      <c r="E44" s="57">
        <f>VALUE(E12-423.6/100*(E6-E9))</f>
        <v>-847.20000000000016</v>
      </c>
      <c r="F44" s="56"/>
      <c r="G44" s="57">
        <f>VALUE(G12-423.6/100*(G6-G9))</f>
        <v>3969.1320000000005</v>
      </c>
    </row>
    <row r="45" spans="2:7" x14ac:dyDescent="0.3">
      <c r="B45" s="53">
        <v>4.3819999999999997</v>
      </c>
      <c r="C45" s="57">
        <f>VALUE(C12-438.2/100*(C6-C9))</f>
        <v>2853.3392999999983</v>
      </c>
      <c r="D45" s="55"/>
      <c r="E45" s="57">
        <f>VALUE(E12-438.2/100*(E6-E9))</f>
        <v>-876.4</v>
      </c>
      <c r="F45" s="56"/>
      <c r="G45" s="57">
        <f>VALUE(G12-438.2/100*(G6-G9))</f>
        <v>4105.9339999999993</v>
      </c>
    </row>
    <row r="46" spans="2:7" x14ac:dyDescent="0.3">
      <c r="B46" s="53">
        <v>4.6180000000000003</v>
      </c>
      <c r="C46" s="57">
        <f>VALUE(C12-461.8/100*(C6-C9))</f>
        <v>3007.0106999999985</v>
      </c>
      <c r="D46" s="55"/>
      <c r="E46" s="57">
        <f>VALUE(E12-461.8/100*(E6-E9))</f>
        <v>-923.6</v>
      </c>
      <c r="F46" s="56"/>
      <c r="G46" s="57">
        <f>VALUE(G12-461.8/100*(G6-G9))</f>
        <v>4327.0660000000007</v>
      </c>
    </row>
    <row r="47" spans="2:7" x14ac:dyDescent="0.3">
      <c r="B47" s="53">
        <v>5</v>
      </c>
      <c r="C47" s="57">
        <f>VALUE(C12-500/100*(C6-C9))</f>
        <v>3255.7499999999982</v>
      </c>
      <c r="D47" s="55"/>
      <c r="E47" s="57">
        <f>VALUE(E12-500/100*(E6-E9))</f>
        <v>-1000</v>
      </c>
      <c r="F47" s="56"/>
      <c r="G47" s="57">
        <f>VALUE(G12-500/100*(G6-G9))</f>
        <v>4685</v>
      </c>
    </row>
    <row r="48" spans="2:7" x14ac:dyDescent="0.3">
      <c r="B48" s="53">
        <v>5.2359999999999998</v>
      </c>
      <c r="C48" s="57">
        <f>VALUE(C12-523.6/100*(C6-C9))</f>
        <v>3409.4213999999984</v>
      </c>
      <c r="D48" s="55"/>
      <c r="E48" s="57">
        <f>VALUE(E12-523.6/100*(E6-E9))</f>
        <v>-1047.2</v>
      </c>
      <c r="F48" s="56"/>
      <c r="G48" s="57">
        <f>VALUE(G12-523.6/100*(G6-G9))</f>
        <v>4906.1320000000005</v>
      </c>
    </row>
    <row r="49" spans="2:7" x14ac:dyDescent="0.3">
      <c r="B49" s="53">
        <v>5.3819999999999997</v>
      </c>
      <c r="C49" s="57">
        <f>VALUE(C12-538.2/100*(C6-C9))</f>
        <v>3504.4892999999984</v>
      </c>
      <c r="D49" s="55"/>
      <c r="E49" s="57">
        <f>VALUE(E12-538.2/100*(E6-E9))</f>
        <v>-1076.4000000000001</v>
      </c>
      <c r="F49" s="56"/>
      <c r="G49" s="57">
        <f>VALUE(G12-538.2/100*(G6-G9))</f>
        <v>5042.9340000000002</v>
      </c>
    </row>
    <row r="50" spans="2:7" x14ac:dyDescent="0.3">
      <c r="B50" s="53">
        <v>5.6180000000000003</v>
      </c>
      <c r="C50" s="57">
        <f>VALUE(C12-561.8/100*(C6-C9))</f>
        <v>3658.1606999999976</v>
      </c>
      <c r="D50" s="55"/>
      <c r="E50" s="57">
        <f>VALUE(E12-561.8/100*(E6-E9))</f>
        <v>-1123.5999999999999</v>
      </c>
      <c r="F50" s="56"/>
      <c r="G50" s="57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2018-12-27T18:27:13Z</dcterms:modified>
</cp:coreProperties>
</file>