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63" i="2" l="1"/>
  <c r="I61" i="2"/>
  <c r="I64" i="2" s="1"/>
  <c r="I62" i="2" s="1"/>
  <c r="I65" i="2" s="1"/>
  <c r="I13" i="2" s="1"/>
  <c r="I60" i="2"/>
  <c r="I58" i="2"/>
  <c r="I47" i="2"/>
  <c r="I30" i="2"/>
  <c r="I24" i="2"/>
  <c r="I36" i="2" s="1"/>
  <c r="I18" i="2"/>
  <c r="I22" i="2" s="1"/>
  <c r="I17" i="2"/>
  <c r="I14" i="2"/>
  <c r="I20" i="2" s="1"/>
  <c r="I21" i="2" l="1"/>
  <c r="I8" i="2"/>
  <c r="I59" i="2"/>
  <c r="I19" i="2"/>
  <c r="I10" i="2"/>
  <c r="I15" i="2"/>
  <c r="H63" i="2"/>
  <c r="H61" i="2"/>
  <c r="H64" i="2" s="1"/>
  <c r="H60" i="2"/>
  <c r="H58" i="2"/>
  <c r="H59" i="2" s="1"/>
  <c r="H47" i="2"/>
  <c r="H30" i="2"/>
  <c r="H24" i="2"/>
  <c r="H36" i="2" s="1"/>
  <c r="H14" i="2"/>
  <c r="H18" i="2" s="1"/>
  <c r="I6" i="2" l="1"/>
  <c r="I7" i="2" s="1"/>
  <c r="I11" i="2"/>
  <c r="I33" i="2"/>
  <c r="I29" i="2"/>
  <c r="I31" i="2"/>
  <c r="I27" i="2"/>
  <c r="I34" i="2"/>
  <c r="I35" i="2" s="1"/>
  <c r="I26" i="2"/>
  <c r="I25" i="2" s="1"/>
  <c r="I32" i="2"/>
  <c r="I28" i="2"/>
  <c r="I9" i="2"/>
  <c r="H62" i="2"/>
  <c r="H65" i="2" s="1"/>
  <c r="H15" i="2" s="1"/>
  <c r="H22" i="2"/>
  <c r="H31" i="2"/>
  <c r="H27" i="2"/>
  <c r="H34" i="2"/>
  <c r="H26" i="2"/>
  <c r="H33" i="2"/>
  <c r="H29" i="2"/>
  <c r="H32" i="2"/>
  <c r="H28" i="2"/>
  <c r="H10" i="2"/>
  <c r="H20" i="2"/>
  <c r="H17" i="2"/>
  <c r="H8" i="2"/>
  <c r="G63" i="2"/>
  <c r="G61" i="2"/>
  <c r="G64" i="2" s="1"/>
  <c r="G60" i="2"/>
  <c r="G58" i="2"/>
  <c r="G59" i="2" s="1"/>
  <c r="G47" i="2"/>
  <c r="G30" i="2"/>
  <c r="G24" i="2"/>
  <c r="G36" i="2" s="1"/>
  <c r="G14" i="2"/>
  <c r="FT56" i="6"/>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H9" i="2" l="1"/>
  <c r="G62" i="2"/>
  <c r="G65" i="2" s="1"/>
  <c r="G15" i="2" s="1"/>
  <c r="G20" i="2"/>
  <c r="H13" i="2"/>
  <c r="H21" i="2"/>
  <c r="H11" i="2"/>
  <c r="H6" i="2"/>
  <c r="H7" i="2" s="1"/>
  <c r="H25" i="2"/>
  <c r="H19" i="2"/>
  <c r="H35" i="2"/>
  <c r="G33" i="2"/>
  <c r="G29" i="2"/>
  <c r="G28" i="2"/>
  <c r="G31" i="2"/>
  <c r="G27" i="2"/>
  <c r="G34" i="2"/>
  <c r="G26" i="2"/>
  <c r="G32" i="2"/>
  <c r="G8" i="2"/>
  <c r="G18" i="2"/>
  <c r="G17" i="2" s="1"/>
  <c r="G10" i="2"/>
  <c r="FT35" i="6"/>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G13" i="2" l="1"/>
  <c r="G9" i="2"/>
  <c r="G25" i="2"/>
  <c r="G35" i="2"/>
  <c r="G6" i="2"/>
  <c r="G7" i="2" s="1"/>
  <c r="G11" i="2"/>
  <c r="G19" i="2"/>
  <c r="G22" i="2"/>
  <c r="G21" i="2" s="1"/>
  <c r="FR19" i="6"/>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3" i="2"/>
  <c r="E63" i="2"/>
  <c r="F61" i="2"/>
  <c r="F64" i="2" s="1"/>
  <c r="E61" i="2"/>
  <c r="E64" i="2" s="1"/>
  <c r="F60" i="2"/>
  <c r="E60" i="2"/>
  <c r="F58" i="2"/>
  <c r="F59" i="2" s="1"/>
  <c r="E58" i="2"/>
  <c r="F47" i="2"/>
  <c r="E47"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2" i="2"/>
  <c r="E65" i="2" s="1"/>
  <c r="E13" i="2" s="1"/>
  <c r="F62" i="2"/>
  <c r="F65"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9"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<sst xmlns="http://schemas.openxmlformats.org/spreadsheetml/2006/main" count="208" uniqueCount="85">
  <si>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</si>
  <si>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</si>
  <si>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</si>
  <si>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</si>
  <si>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</si>
  <si>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</si>
  <si>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</si>
  <si>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</si>
  <si>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</si>
  <si>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</si>
  <si>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</si>
  <si>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</si>
  <si>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</si>
  <si>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</si>
  <si>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</si>
  <si>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</si>
  <si>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</si>
  <si>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</si>
  <si>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</si>
  <si>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</si>
  <si>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</si>
  <si>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</si>
  <si>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</si>
  <si>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</si>
  <si>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</si>
  <si>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</si>
  <si>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</si>
  <si>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</si>
  <si>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</si>
  <si>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</si>
  <si>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</si>
  <si>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</si>
  <si>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</si>
  <si>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</si>
  <si>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</si>
  <si>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</si>
  <si>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</si>
  <si>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</si>
  <si>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</si>
  <si>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</si>
  <si>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</si>
  <si>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</si>
  <si>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</si>
  <si>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</si>
  <si>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</si>
  <si>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</si>
  <si>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</si>
  <si>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</si>
  <si>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</si>
  <si>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</si>
  <si>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</si>
  <si>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</si>
  <si>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</si>
  <si>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</si>
  <si>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</si>
  <si>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</si>
  <si>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</si>
  <si>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</si>
  <si>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</si>
  <si>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</si>
  <si>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</si>
  <si>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</si>
  <si>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</si>
  <si>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</si>
  <si>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</si>
  <si>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</si>
  <si>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</si>
  <si>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</si>
  <si>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</si>
  <si>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</si>
  <si>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</si>
  <si>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</si>
  <si>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</si>
  <si>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</si>
  <si>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</si>
  <si>
    <t>SWL</t>
  </si>
  <si>
    <t>100% Proj</t>
  </si>
  <si>
    <t>123% Proj</t>
  </si>
  <si>
    <t>SWH</t>
  </si>
  <si>
    <t>161% Proj</t>
  </si>
  <si>
    <t>Up</t>
  </si>
  <si>
    <t>Down</t>
  </si>
  <si>
    <t>~135 123% Proj</t>
  </si>
  <si>
    <t>11010 ~ 13</t>
  </si>
  <si>
    <t>38% Ret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</si>
</sst>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5"/>
  <sheetViews>
    <sheetView showGridLines="0" tabSelected="1" topLeftCell="A30" zoomScale="110" zoomScaleNormal="110" workbookViewId="0">
      <selection activeCell="K39" sqref="K39"/>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3" bestFit="1" customWidth="1"/>
    <col min="14" max="14" width="11" bestFit="1" customWidth="1"/>
    <col min="15" max="255" width="8.77734375" style="1" customWidth="1"/>
  </cols>
  <sheetData>
    <row r="1" spans="1:12" ht="14.7" customHeight="1" x14ac:dyDescent="0.3">
      <c r="A1" s="247"/>
      <c r="B1" s="248"/>
      <c r="C1" s="248"/>
      <c r="D1" s="248"/>
      <c r="E1" s="2" t="s">
        <v>68</v>
      </c>
      <c r="F1" s="2" t="s">
        <v>1</v>
      </c>
      <c r="G1" s="3">
        <v>43690</v>
      </c>
      <c r="H1" s="3">
        <v>43691</v>
      </c>
      <c r="I1" s="3">
        <v>43693</v>
      </c>
      <c r="J1" s="3"/>
      <c r="K1" s="207"/>
      <c r="L1" s="3"/>
    </row>
    <row r="2" spans="1:12" ht="14.7" customHeight="1" x14ac:dyDescent="0.3">
      <c r="A2" s="4"/>
      <c r="B2" s="5"/>
      <c r="C2" s="5"/>
      <c r="D2" s="6" t="s">
        <v>2</v>
      </c>
      <c r="E2" s="7">
        <v>12103.05</v>
      </c>
      <c r="F2" s="7">
        <v>11181.45</v>
      </c>
      <c r="G2" s="7">
        <v>11145.9</v>
      </c>
      <c r="H2" s="7">
        <v>11078.15</v>
      </c>
      <c r="I2" s="7">
        <v>11068.65</v>
      </c>
      <c r="J2" s="7"/>
      <c r="K2" s="208"/>
      <c r="L2" s="7"/>
    </row>
    <row r="3" spans="1:12" ht="14.7" customHeight="1" x14ac:dyDescent="0.3">
      <c r="A3" s="4"/>
      <c r="B3" s="8"/>
      <c r="C3" s="9"/>
      <c r="D3" s="6" t="s">
        <v>3</v>
      </c>
      <c r="E3" s="10">
        <v>11625.1</v>
      </c>
      <c r="F3" s="10">
        <v>10782.6</v>
      </c>
      <c r="G3" s="10">
        <v>10901.6</v>
      </c>
      <c r="H3" s="10">
        <v>10935.6</v>
      </c>
      <c r="I3" s="10">
        <v>10924.3</v>
      </c>
      <c r="J3" s="10"/>
      <c r="K3" s="209"/>
      <c r="L3" s="10"/>
    </row>
    <row r="4" spans="1:12" ht="14.7" customHeight="1" x14ac:dyDescent="0.3">
      <c r="A4" s="4"/>
      <c r="B4" s="8"/>
      <c r="C4" s="9"/>
      <c r="D4" s="6" t="s">
        <v>4</v>
      </c>
      <c r="E4" s="11">
        <v>11788.85</v>
      </c>
      <c r="F4" s="11">
        <v>11109.65</v>
      </c>
      <c r="G4" s="11">
        <v>10925.85</v>
      </c>
      <c r="H4" s="11">
        <v>11029.4</v>
      </c>
      <c r="I4" s="11">
        <v>11047.8</v>
      </c>
      <c r="J4" s="11"/>
      <c r="K4" s="210"/>
      <c r="L4" s="11"/>
    </row>
    <row r="5" spans="1:12" ht="14.7" customHeight="1" x14ac:dyDescent="0.3">
      <c r="A5" s="245" t="s">
        <v>5</v>
      </c>
      <c r="B5" s="246"/>
      <c r="C5" s="246"/>
      <c r="D5" s="246"/>
      <c r="E5" s="5"/>
      <c r="F5" s="5"/>
      <c r="G5" s="5"/>
      <c r="H5" s="5"/>
      <c r="I5" s="5"/>
      <c r="J5" s="234"/>
      <c r="K5" s="211"/>
      <c r="L5" s="5"/>
    </row>
    <row r="6" spans="1:12" ht="14.7" customHeight="1" x14ac:dyDescent="0.3">
      <c r="A6" s="12"/>
      <c r="B6" s="13"/>
      <c r="C6" s="13"/>
      <c r="D6" s="14" t="s">
        <v>6</v>
      </c>
      <c r="E6" s="15">
        <f t="shared" ref="E6:F6" si="0">E10+E58</f>
        <v>12530.849999999999</v>
      </c>
      <c r="F6" s="15">
        <f t="shared" si="0"/>
        <v>11665.383333333335</v>
      </c>
      <c r="G6" s="15">
        <f t="shared" ref="G6" si="1">G10+G58</f>
        <v>11324.933333333332</v>
      </c>
      <c r="H6" s="15">
        <f t="shared" ref="H6:I6" si="2">H10+H58</f>
        <v>11235.716666666665</v>
      </c>
      <c r="I6" s="15">
        <f t="shared" si="2"/>
        <v>11247.216666666669</v>
      </c>
      <c r="J6" s="15"/>
      <c r="K6" s="212"/>
      <c r="L6" s="15"/>
    </row>
    <row r="7" spans="1:12" ht="14.7" hidden="1" customHeight="1" x14ac:dyDescent="0.3">
      <c r="A7" s="12"/>
      <c r="B7" s="13"/>
      <c r="C7" s="13"/>
      <c r="D7" s="14" t="s">
        <v>7</v>
      </c>
      <c r="E7" s="16">
        <f t="shared" ref="E7:F7" si="3">(E6+E8)/2</f>
        <v>12423.899999999998</v>
      </c>
      <c r="F7" s="16">
        <f t="shared" si="3"/>
        <v>11544.400000000001</v>
      </c>
      <c r="G7" s="16">
        <f t="shared" ref="G7" si="4">(G6+G8)/2</f>
        <v>11280.174999999999</v>
      </c>
      <c r="H7" s="16">
        <f t="shared" ref="H7:I7" si="5">(H6+H8)/2</f>
        <v>11196.324999999999</v>
      </c>
      <c r="I7" s="16">
        <f t="shared" si="5"/>
        <v>11202.575000000001</v>
      </c>
      <c r="J7" s="16"/>
      <c r="K7" s="213"/>
      <c r="L7" s="16"/>
    </row>
    <row r="8" spans="1:12" ht="14.7" customHeight="1" x14ac:dyDescent="0.3">
      <c r="A8" s="12"/>
      <c r="B8" s="13"/>
      <c r="C8" s="13"/>
      <c r="D8" s="14" t="s">
        <v>8</v>
      </c>
      <c r="E8" s="17">
        <f t="shared" ref="E8:F8" si="6">E14+E58</f>
        <v>12316.949999999999</v>
      </c>
      <c r="F8" s="17">
        <f t="shared" si="6"/>
        <v>11423.416666666668</v>
      </c>
      <c r="G8" s="17">
        <f t="shared" ref="G8" si="7">G14+G58</f>
        <v>11235.416666666666</v>
      </c>
      <c r="H8" s="17">
        <f t="shared" ref="H8:I8" si="8">H14+H58</f>
        <v>11156.933333333332</v>
      </c>
      <c r="I8" s="17">
        <f t="shared" si="8"/>
        <v>11157.933333333334</v>
      </c>
      <c r="J8" s="17"/>
      <c r="K8" s="214"/>
      <c r="L8" s="17"/>
    </row>
    <row r="9" spans="1:12" ht="14.7" hidden="1" customHeight="1" x14ac:dyDescent="0.3">
      <c r="A9" s="12"/>
      <c r="B9" s="13"/>
      <c r="C9" s="13"/>
      <c r="D9" s="14" t="s">
        <v>9</v>
      </c>
      <c r="E9" s="16">
        <f t="shared" ref="E9:F9" si="9">(E8+E10)/2</f>
        <v>12184.924999999999</v>
      </c>
      <c r="F9" s="16">
        <f t="shared" si="9"/>
        <v>11344.975000000002</v>
      </c>
      <c r="G9" s="16">
        <f t="shared" ref="G9" si="10">(G8+G10)/2</f>
        <v>11158.025</v>
      </c>
      <c r="H9" s="16">
        <f t="shared" ref="H9:I9" si="11">(H8+H10)/2</f>
        <v>11125.05</v>
      </c>
      <c r="I9" s="16">
        <f t="shared" si="11"/>
        <v>11130.400000000001</v>
      </c>
      <c r="J9" s="16"/>
      <c r="K9" s="213"/>
      <c r="L9" s="16"/>
    </row>
    <row r="10" spans="1:12" ht="14.7" customHeight="1" x14ac:dyDescent="0.3">
      <c r="A10" s="12"/>
      <c r="B10" s="13"/>
      <c r="C10" s="13"/>
      <c r="D10" s="14" t="s">
        <v>10</v>
      </c>
      <c r="E10" s="18">
        <f t="shared" ref="E10:F10" si="12">(2*E14)-E3</f>
        <v>12052.9</v>
      </c>
      <c r="F10" s="18">
        <f t="shared" si="12"/>
        <v>11266.533333333335</v>
      </c>
      <c r="G10" s="18">
        <f t="shared" ref="G10" si="13">(2*G14)-G3</f>
        <v>11080.633333333333</v>
      </c>
      <c r="H10" s="18">
        <f t="shared" ref="H10:I10" si="14">(2*H14)-H3</f>
        <v>11093.166666666666</v>
      </c>
      <c r="I10" s="18">
        <f t="shared" si="14"/>
        <v>11102.866666666669</v>
      </c>
      <c r="J10" s="18"/>
      <c r="K10" s="215"/>
      <c r="L10" s="18"/>
    </row>
    <row r="11" spans="1:12" ht="14.7" hidden="1" customHeight="1" x14ac:dyDescent="0.3">
      <c r="A11" s="12"/>
      <c r="B11" s="13"/>
      <c r="C11" s="13"/>
      <c r="D11" s="14" t="s">
        <v>11</v>
      </c>
      <c r="E11" s="16">
        <f t="shared" ref="E11:F11" si="15">(E10+E14)/2</f>
        <v>11945.95</v>
      </c>
      <c r="F11" s="16">
        <f t="shared" si="15"/>
        <v>11145.550000000001</v>
      </c>
      <c r="G11" s="16">
        <f t="shared" ref="G11" si="16">(G10+G14)/2</f>
        <v>11035.875</v>
      </c>
      <c r="H11" s="16">
        <f t="shared" ref="H11:I11" si="17">(H10+H14)/2</f>
        <v>11053.775</v>
      </c>
      <c r="I11" s="16">
        <f t="shared" si="17"/>
        <v>11058.225000000002</v>
      </c>
      <c r="J11" s="16"/>
      <c r="K11" s="213"/>
      <c r="L11" s="16"/>
    </row>
    <row r="12" spans="1:12" ht="8.1" customHeight="1" x14ac:dyDescent="0.3">
      <c r="A12" s="12"/>
      <c r="B12" s="13"/>
      <c r="C12" s="13"/>
      <c r="D12" s="19"/>
      <c r="E12" s="11"/>
      <c r="F12" s="11"/>
      <c r="G12" s="11"/>
      <c r="H12" s="11"/>
      <c r="I12" s="11"/>
      <c r="J12" s="11"/>
      <c r="K12" s="210"/>
      <c r="L12" s="11"/>
    </row>
    <row r="13" spans="1:12" ht="14.7" customHeight="1" x14ac:dyDescent="0.3">
      <c r="A13" s="12"/>
      <c r="B13" s="13"/>
      <c r="C13" s="13"/>
      <c r="D13" s="14" t="s">
        <v>12</v>
      </c>
      <c r="E13" s="20">
        <f t="shared" ref="E13:F13" si="18">E14+E65/2</f>
        <v>11813.924999999999</v>
      </c>
      <c r="F13" s="20">
        <f t="shared" si="18"/>
        <v>11067.108333333334</v>
      </c>
      <c r="G13" s="20">
        <f t="shared" ref="G13" si="19">G14+G65/2</f>
        <v>11023.75</v>
      </c>
      <c r="H13" s="20">
        <f t="shared" ref="H13:I13" si="20">H14+H65/2</f>
        <v>11021.891666666666</v>
      </c>
      <c r="I13" s="20">
        <f t="shared" si="20"/>
        <v>11030.691666666669</v>
      </c>
      <c r="J13" s="20"/>
      <c r="K13" s="216"/>
      <c r="L13" s="20"/>
    </row>
    <row r="14" spans="1:12" ht="14.7" customHeight="1" x14ac:dyDescent="0.3">
      <c r="A14" s="12"/>
      <c r="B14" s="13"/>
      <c r="C14" s="13"/>
      <c r="D14" s="14" t="s">
        <v>13</v>
      </c>
      <c r="E14" s="11">
        <f t="shared" ref="E14:F14" si="21">(E2+E3+E4)/3</f>
        <v>11839</v>
      </c>
      <c r="F14" s="11">
        <f t="shared" si="21"/>
        <v>11024.566666666668</v>
      </c>
      <c r="G14" s="11">
        <f t="shared" ref="G14" si="22">(G2+G3+G4)/3</f>
        <v>10991.116666666667</v>
      </c>
      <c r="H14" s="11">
        <f t="shared" ref="H14:I14" si="23">(H2+H3+H4)/3</f>
        <v>11014.383333333333</v>
      </c>
      <c r="I14" s="11">
        <f t="shared" si="23"/>
        <v>11013.583333333334</v>
      </c>
      <c r="J14" s="11"/>
      <c r="K14" s="210"/>
      <c r="L14" s="11"/>
    </row>
    <row r="15" spans="1:12" ht="14.7" customHeight="1" x14ac:dyDescent="0.3">
      <c r="A15" s="12"/>
      <c r="B15" s="13"/>
      <c r="C15" s="13"/>
      <c r="D15" s="14" t="s">
        <v>14</v>
      </c>
      <c r="E15" s="21">
        <f t="shared" ref="E15:F15" si="24">E14-E65/2</f>
        <v>11864.075000000001</v>
      </c>
      <c r="F15" s="21">
        <f t="shared" si="24"/>
        <v>10982.025000000001</v>
      </c>
      <c r="G15" s="21">
        <f t="shared" ref="G15" si="25">G14-G65/2</f>
        <v>10958.483333333334</v>
      </c>
      <c r="H15" s="21">
        <f t="shared" ref="H15:I15" si="26">H14-H65/2</f>
        <v>11006.875</v>
      </c>
      <c r="I15" s="21">
        <f t="shared" si="26"/>
        <v>10996.474999999999</v>
      </c>
      <c r="J15" s="21"/>
      <c r="K15" s="217"/>
      <c r="L15" s="21"/>
    </row>
    <row r="16" spans="1:12" ht="8.1" customHeight="1" x14ac:dyDescent="0.3">
      <c r="A16" s="12"/>
      <c r="B16" s="13"/>
      <c r="C16" s="13"/>
      <c r="D16" s="19"/>
      <c r="E16" s="11"/>
      <c r="F16" s="11"/>
      <c r="G16" s="11"/>
      <c r="H16" s="11"/>
      <c r="I16" s="11"/>
      <c r="J16" s="11"/>
      <c r="K16" s="210"/>
      <c r="L16" s="11"/>
    </row>
    <row r="17" spans="1:12" ht="14.7" hidden="1" customHeight="1" x14ac:dyDescent="0.3">
      <c r="A17" s="12"/>
      <c r="B17" s="13"/>
      <c r="C17" s="13"/>
      <c r="D17" s="14" t="s">
        <v>15</v>
      </c>
      <c r="E17" s="16">
        <f t="shared" ref="E17:F17" si="27">(E14+E18)/2</f>
        <v>11706.975</v>
      </c>
      <c r="F17" s="16">
        <f t="shared" si="27"/>
        <v>10946.125</v>
      </c>
      <c r="G17" s="16">
        <f t="shared" ref="G17" si="28">(G14+G18)/2</f>
        <v>10913.725</v>
      </c>
      <c r="H17" s="16">
        <f t="shared" ref="H17:I17" si="29">(H14+H18)/2</f>
        <v>10982.5</v>
      </c>
      <c r="I17" s="16">
        <f t="shared" si="29"/>
        <v>10986.050000000001</v>
      </c>
      <c r="J17" s="16"/>
      <c r="K17" s="213"/>
      <c r="L17" s="16"/>
    </row>
    <row r="18" spans="1:12" ht="14.7" customHeight="1" x14ac:dyDescent="0.3">
      <c r="A18" s="12"/>
      <c r="B18" s="13"/>
      <c r="C18" s="13"/>
      <c r="D18" s="14" t="s">
        <v>16</v>
      </c>
      <c r="E18" s="22">
        <f t="shared" ref="E18:F18" si="30">2*E14-E2</f>
        <v>11574.95</v>
      </c>
      <c r="F18" s="22">
        <f t="shared" si="30"/>
        <v>10867.683333333334</v>
      </c>
      <c r="G18" s="22">
        <f t="shared" ref="G18" si="31">2*G14-G2</f>
        <v>10836.333333333334</v>
      </c>
      <c r="H18" s="22">
        <f t="shared" ref="H18:I18" si="32">2*H14-H2</f>
        <v>10950.616666666667</v>
      </c>
      <c r="I18" s="22">
        <f t="shared" si="32"/>
        <v>10958.516666666668</v>
      </c>
      <c r="J18" s="22"/>
      <c r="K18" s="218"/>
      <c r="L18" s="22"/>
    </row>
    <row r="19" spans="1:12" ht="14.7" hidden="1" customHeight="1" x14ac:dyDescent="0.3">
      <c r="A19" s="12"/>
      <c r="B19" s="13"/>
      <c r="C19" s="13"/>
      <c r="D19" s="14" t="s">
        <v>17</v>
      </c>
      <c r="E19" s="16">
        <f t="shared" ref="E19:F19" si="33">(E18+E20)/2</f>
        <v>11468</v>
      </c>
      <c r="F19" s="16">
        <f t="shared" si="33"/>
        <v>10746.7</v>
      </c>
      <c r="G19" s="16">
        <f t="shared" ref="G19" si="34">(G18+G20)/2</f>
        <v>10791.575000000001</v>
      </c>
      <c r="H19" s="16">
        <f t="shared" ref="H19:I19" si="35">(H18+H20)/2</f>
        <v>10911.225</v>
      </c>
      <c r="I19" s="16">
        <f t="shared" si="35"/>
        <v>10913.875</v>
      </c>
      <c r="J19" s="16"/>
      <c r="K19" s="213"/>
      <c r="L19" s="16"/>
    </row>
    <row r="20" spans="1:12" ht="14.7" customHeight="1" x14ac:dyDescent="0.3">
      <c r="A20" s="12"/>
      <c r="B20" s="13"/>
      <c r="C20" s="13"/>
      <c r="D20" s="14" t="s">
        <v>18</v>
      </c>
      <c r="E20" s="23">
        <f t="shared" ref="E20:F20" si="36">E14-E58</f>
        <v>11361.050000000001</v>
      </c>
      <c r="F20" s="23">
        <f t="shared" si="36"/>
        <v>10625.716666666667</v>
      </c>
      <c r="G20" s="23">
        <f t="shared" ref="G20" si="37">G14-G58</f>
        <v>10746.816666666668</v>
      </c>
      <c r="H20" s="23">
        <f t="shared" ref="H20:I20" si="38">H14-H58</f>
        <v>10871.833333333334</v>
      </c>
      <c r="I20" s="23">
        <f t="shared" si="38"/>
        <v>10869.233333333334</v>
      </c>
      <c r="J20" s="23"/>
      <c r="K20" s="219"/>
      <c r="L20" s="23"/>
    </row>
    <row r="21" spans="1:12" ht="14.7" hidden="1" customHeight="1" x14ac:dyDescent="0.3">
      <c r="A21" s="12"/>
      <c r="B21" s="13"/>
      <c r="C21" s="13"/>
      <c r="D21" s="14" t="s">
        <v>19</v>
      </c>
      <c r="E21" s="16">
        <f t="shared" ref="E21:F21" si="39">(E20+E22)/2</f>
        <v>11229.025000000001</v>
      </c>
      <c r="F21" s="16">
        <f t="shared" si="39"/>
        <v>10547.275000000001</v>
      </c>
      <c r="G21" s="16">
        <f t="shared" ref="G21" si="40">(G20+G22)/2</f>
        <v>10669.425000000001</v>
      </c>
      <c r="H21" s="16">
        <f t="shared" ref="H21:I21" si="41">(H20+H22)/2</f>
        <v>10839.95</v>
      </c>
      <c r="I21" s="16">
        <f t="shared" si="41"/>
        <v>10841.7</v>
      </c>
      <c r="J21" s="16"/>
      <c r="K21" s="213"/>
      <c r="L21" s="16"/>
    </row>
    <row r="22" spans="1:12" ht="14.7" customHeight="1" x14ac:dyDescent="0.3">
      <c r="A22" s="12"/>
      <c r="B22" s="13"/>
      <c r="C22" s="13"/>
      <c r="D22" s="14" t="s">
        <v>20</v>
      </c>
      <c r="E22" s="24">
        <f t="shared" ref="E22:F22" si="42">E18-E58</f>
        <v>11097.000000000002</v>
      </c>
      <c r="F22" s="24">
        <f t="shared" si="42"/>
        <v>10468.833333333334</v>
      </c>
      <c r="G22" s="24">
        <f t="shared" ref="G22" si="43">G18-G58</f>
        <v>10592.033333333335</v>
      </c>
      <c r="H22" s="24">
        <f t="shared" ref="H22:I22" si="44">H18-H58</f>
        <v>10808.066666666668</v>
      </c>
      <c r="I22" s="24">
        <f t="shared" si="44"/>
        <v>10814.166666666668</v>
      </c>
      <c r="J22" s="24"/>
      <c r="K22" s="220"/>
      <c r="L22" s="24"/>
    </row>
    <row r="23" spans="1:12" ht="14.7" customHeight="1" x14ac:dyDescent="0.3">
      <c r="A23" s="245" t="s">
        <v>21</v>
      </c>
      <c r="B23" s="246"/>
      <c r="C23" s="246"/>
      <c r="D23" s="246"/>
      <c r="E23" s="25"/>
      <c r="F23" s="25"/>
      <c r="G23" s="25"/>
      <c r="H23" s="25"/>
      <c r="I23" s="25"/>
      <c r="J23" s="25"/>
      <c r="K23" s="221"/>
      <c r="L23" s="25"/>
    </row>
    <row r="24" spans="1:12" ht="14.7" customHeight="1" x14ac:dyDescent="0.3">
      <c r="A24" s="12"/>
      <c r="B24" s="13"/>
      <c r="C24" s="13"/>
      <c r="D24" s="14" t="s">
        <v>22</v>
      </c>
      <c r="E24" s="17">
        <f t="shared" ref="E24:F24" si="45">(E2/E3)*E4</f>
        <v>12273.532356065753</v>
      </c>
      <c r="F24" s="17">
        <f t="shared" si="45"/>
        <v>11520.597628818652</v>
      </c>
      <c r="G24" s="17">
        <f t="shared" ref="G24" si="46">(G2/G3)*G4</f>
        <v>11170.693431698099</v>
      </c>
      <c r="H24" s="17">
        <f t="shared" ref="H24:I24" si="47">(H2/H3)*H4</f>
        <v>11173.172721204141</v>
      </c>
      <c r="I24" s="17">
        <f t="shared" si="47"/>
        <v>11193.781887168971</v>
      </c>
      <c r="J24" s="17"/>
      <c r="K24" s="214"/>
      <c r="L24" s="17"/>
    </row>
    <row r="25" spans="1:12" ht="14.7" hidden="1" customHeight="1" x14ac:dyDescent="0.3">
      <c r="A25" s="12"/>
      <c r="B25" s="13"/>
      <c r="C25" s="13"/>
      <c r="D25" s="14" t="s">
        <v>23</v>
      </c>
      <c r="E25" s="16">
        <f t="shared" ref="E25:F25" si="48">E26+1.168*(E26-E27)</f>
        <v>12205.240040000001</v>
      </c>
      <c r="F25" s="16">
        <f t="shared" si="48"/>
        <v>11457.128119999999</v>
      </c>
      <c r="G25" s="16">
        <f t="shared" ref="G25" si="49">G26+1.168*(G26-G27)</f>
        <v>11138.684160000001</v>
      </c>
      <c r="H25" s="16">
        <f t="shared" ref="H25:I25" si="50">H26+1.168*(H26-H27)</f>
        <v>11153.58956</v>
      </c>
      <c r="I25" s="16">
        <f t="shared" si="50"/>
        <v>11173.557719999999</v>
      </c>
      <c r="J25" s="16"/>
      <c r="K25" s="213"/>
      <c r="L25" s="16"/>
    </row>
    <row r="26" spans="1:12" ht="14.7" customHeight="1" x14ac:dyDescent="0.3">
      <c r="A26" s="12"/>
      <c r="B26" s="13"/>
      <c r="C26" s="13"/>
      <c r="D26" s="14" t="s">
        <v>24</v>
      </c>
      <c r="E26" s="18">
        <f t="shared" ref="E26:F26" si="51">E4+E59/2</f>
        <v>12051.7225</v>
      </c>
      <c r="F26" s="18">
        <f t="shared" si="51"/>
        <v>11329.0175</v>
      </c>
      <c r="G26" s="18">
        <f t="shared" ref="G26" si="52">G4+G59/2</f>
        <v>11060.215</v>
      </c>
      <c r="H26" s="18">
        <f t="shared" ref="H26:I26" si="53">H4+H59/2</f>
        <v>11107.8025</v>
      </c>
      <c r="I26" s="18">
        <f t="shared" si="53"/>
        <v>11127.192499999999</v>
      </c>
      <c r="J26" s="18"/>
      <c r="K26" s="215"/>
      <c r="L26" s="18"/>
    </row>
    <row r="27" spans="1:12" ht="14.7" customHeight="1" x14ac:dyDescent="0.3">
      <c r="A27" s="12"/>
      <c r="B27" s="13"/>
      <c r="C27" s="13"/>
      <c r="D27" s="14" t="s">
        <v>25</v>
      </c>
      <c r="E27" s="7">
        <f t="shared" ref="E27:F27" si="54">E4+E59/4</f>
        <v>11920.286249999999</v>
      </c>
      <c r="F27" s="7">
        <f t="shared" si="54"/>
        <v>11219.33375</v>
      </c>
      <c r="G27" s="7">
        <f t="shared" ref="G27" si="55">G4+G59/4</f>
        <v>10993.032499999999</v>
      </c>
      <c r="H27" s="7">
        <f t="shared" ref="H27:I27" si="56">H4+H59/4</f>
        <v>11068.60125</v>
      </c>
      <c r="I27" s="7">
        <f t="shared" si="56"/>
        <v>11087.49625</v>
      </c>
      <c r="J27" s="7"/>
      <c r="K27" s="208"/>
      <c r="L27" s="7"/>
    </row>
    <row r="28" spans="1:12" ht="14.7" hidden="1" customHeight="1" x14ac:dyDescent="0.3">
      <c r="A28" s="12"/>
      <c r="B28" s="13"/>
      <c r="C28" s="13"/>
      <c r="D28" s="14" t="s">
        <v>26</v>
      </c>
      <c r="E28" s="16">
        <f t="shared" ref="E28:F28" si="57">E4+E59/6</f>
        <v>11876.474166666667</v>
      </c>
      <c r="F28" s="16">
        <f t="shared" si="57"/>
        <v>11182.772499999999</v>
      </c>
      <c r="G28" s="16">
        <f t="shared" ref="G28" si="58">G4+G59/6</f>
        <v>10970.638333333334</v>
      </c>
      <c r="H28" s="16">
        <f t="shared" ref="H28:I28" si="59">H4+H59/6</f>
        <v>11055.534166666666</v>
      </c>
      <c r="I28" s="16">
        <f t="shared" si="59"/>
        <v>11074.264166666666</v>
      </c>
      <c r="J28" s="16"/>
      <c r="K28" s="213"/>
      <c r="L28" s="16"/>
    </row>
    <row r="29" spans="1:12" ht="14.7" hidden="1" customHeight="1" x14ac:dyDescent="0.3">
      <c r="A29" s="12"/>
      <c r="B29" s="13"/>
      <c r="C29" s="13"/>
      <c r="D29" s="14" t="s">
        <v>27</v>
      </c>
      <c r="E29" s="16">
        <f t="shared" ref="E29:F29" si="60">E4+E59/12</f>
        <v>11832.662083333333</v>
      </c>
      <c r="F29" s="16">
        <f t="shared" si="60"/>
        <v>11146.21125</v>
      </c>
      <c r="G29" s="16">
        <f t="shared" ref="G29" si="61">G4+G59/12</f>
        <v>10948.244166666667</v>
      </c>
      <c r="H29" s="16">
        <f t="shared" ref="H29:I29" si="62">H4+H59/12</f>
        <v>11042.467083333333</v>
      </c>
      <c r="I29" s="16">
        <f t="shared" si="62"/>
        <v>11061.032083333334</v>
      </c>
      <c r="J29" s="16"/>
      <c r="K29" s="213"/>
      <c r="L29" s="16"/>
    </row>
    <row r="30" spans="1:12" ht="14.7" customHeight="1" x14ac:dyDescent="0.3">
      <c r="A30" s="12"/>
      <c r="B30" s="13"/>
      <c r="C30" s="13"/>
      <c r="D30" s="14" t="s">
        <v>4</v>
      </c>
      <c r="E30" s="11">
        <f t="shared" ref="E30:F30" si="63">E4</f>
        <v>11788.85</v>
      </c>
      <c r="F30" s="11">
        <f t="shared" si="63"/>
        <v>11109.65</v>
      </c>
      <c r="G30" s="11">
        <f t="shared" ref="G30" si="64">G4</f>
        <v>10925.85</v>
      </c>
      <c r="H30" s="11">
        <f t="shared" ref="H30:I30" si="65">H4</f>
        <v>11029.4</v>
      </c>
      <c r="I30" s="11">
        <f t="shared" si="65"/>
        <v>11047.8</v>
      </c>
      <c r="J30" s="11"/>
      <c r="K30" s="210"/>
      <c r="L30" s="11"/>
    </row>
    <row r="31" spans="1:12" ht="14.7" hidden="1" customHeight="1" x14ac:dyDescent="0.3">
      <c r="A31" s="12"/>
      <c r="B31" s="13"/>
      <c r="C31" s="13"/>
      <c r="D31" s="14" t="s">
        <v>28</v>
      </c>
      <c r="E31" s="16">
        <f t="shared" ref="E31:F31" si="66">E4-E59/12</f>
        <v>11745.037916666668</v>
      </c>
      <c r="F31" s="16">
        <f t="shared" si="66"/>
        <v>11073.088749999999</v>
      </c>
      <c r="G31" s="16">
        <f t="shared" ref="G31" si="67">G4-G59/12</f>
        <v>10903.455833333333</v>
      </c>
      <c r="H31" s="16">
        <f t="shared" ref="H31:I31" si="68">H4-H59/12</f>
        <v>11016.332916666666</v>
      </c>
      <c r="I31" s="16">
        <f t="shared" si="68"/>
        <v>11034.567916666665</v>
      </c>
      <c r="J31" s="16"/>
      <c r="K31" s="213"/>
      <c r="L31" s="16"/>
    </row>
    <row r="32" spans="1:12" ht="14.7" hidden="1" customHeight="1" x14ac:dyDescent="0.3">
      <c r="A32" s="12"/>
      <c r="B32" s="13"/>
      <c r="C32" s="13"/>
      <c r="D32" s="14" t="s">
        <v>29</v>
      </c>
      <c r="E32" s="16">
        <f t="shared" ref="E32:F32" si="69">E4-E59/6</f>
        <v>11701.225833333334</v>
      </c>
      <c r="F32" s="16">
        <f t="shared" si="69"/>
        <v>11036.5275</v>
      </c>
      <c r="G32" s="16">
        <f t="shared" ref="G32" si="70">G4-G59/6</f>
        <v>10881.061666666666</v>
      </c>
      <c r="H32" s="16">
        <f t="shared" ref="H32:I32" si="71">H4-H59/6</f>
        <v>11003.265833333333</v>
      </c>
      <c r="I32" s="16">
        <f t="shared" si="71"/>
        <v>11021.335833333333</v>
      </c>
      <c r="J32" s="16"/>
      <c r="K32" s="213"/>
      <c r="L32" s="16"/>
    </row>
    <row r="33" spans="1:255" ht="14.7" customHeight="1" x14ac:dyDescent="0.3">
      <c r="A33" s="12"/>
      <c r="B33" s="13"/>
      <c r="C33" s="13"/>
      <c r="D33" s="14" t="s">
        <v>30</v>
      </c>
      <c r="E33" s="10">
        <f t="shared" ref="E33:F33" si="72">E4-E59/4</f>
        <v>11657.413750000002</v>
      </c>
      <c r="F33" s="10">
        <f t="shared" si="72"/>
        <v>10999.966249999999</v>
      </c>
      <c r="G33" s="10">
        <f t="shared" ref="G33" si="73">G4-G59/4</f>
        <v>10858.667500000001</v>
      </c>
      <c r="H33" s="10">
        <f t="shared" ref="H33:I33" si="74">H4-H59/4</f>
        <v>10990.19875</v>
      </c>
      <c r="I33" s="10">
        <f t="shared" si="74"/>
        <v>11008.103749999998</v>
      </c>
      <c r="J33" s="10"/>
      <c r="K33" s="209"/>
      <c r="L33" s="10"/>
    </row>
    <row r="34" spans="1:255" ht="14.7" customHeight="1" x14ac:dyDescent="0.3">
      <c r="A34" s="12"/>
      <c r="B34" s="13"/>
      <c r="C34" s="13"/>
      <c r="D34" s="14" t="s">
        <v>31</v>
      </c>
      <c r="E34" s="22">
        <f t="shared" ref="E34:F34" si="75">E4-E59/2</f>
        <v>11525.977500000001</v>
      </c>
      <c r="F34" s="22">
        <f t="shared" si="75"/>
        <v>10890.282499999999</v>
      </c>
      <c r="G34" s="22">
        <f t="shared" ref="G34" si="76">G4-G59/2</f>
        <v>10791.485000000001</v>
      </c>
      <c r="H34" s="22">
        <f t="shared" ref="H34:I34" si="77">H4-H59/2</f>
        <v>10950.997499999999</v>
      </c>
      <c r="I34" s="22">
        <f t="shared" si="77"/>
        <v>10968.407499999999</v>
      </c>
      <c r="J34" s="22"/>
      <c r="K34" s="218"/>
      <c r="L34" s="22"/>
    </row>
    <row r="35" spans="1:255" ht="14.7" hidden="1" customHeight="1" x14ac:dyDescent="0.3">
      <c r="A35" s="12"/>
      <c r="B35" s="13"/>
      <c r="C35" s="13"/>
      <c r="D35" s="14" t="s">
        <v>32</v>
      </c>
      <c r="E35" s="16">
        <f t="shared" ref="E35:F35" si="78">E34-1.168*(E33-E34)</f>
        <v>11372.45996</v>
      </c>
      <c r="F35" s="16">
        <f t="shared" si="78"/>
        <v>10762.17188</v>
      </c>
      <c r="G35" s="16">
        <f t="shared" ref="G35" si="79">G34-1.168*(G33-G34)</f>
        <v>10713.01584</v>
      </c>
      <c r="H35" s="16">
        <f t="shared" ref="H35:I35" si="80">H34-1.168*(H33-H34)</f>
        <v>10905.210439999999</v>
      </c>
      <c r="I35" s="16">
        <f t="shared" si="80"/>
        <v>10922.04228</v>
      </c>
      <c r="J35" s="16"/>
      <c r="K35" s="213"/>
      <c r="L35" s="16"/>
    </row>
    <row r="36" spans="1:255" ht="14.7" customHeight="1" x14ac:dyDescent="0.3">
      <c r="A36" s="12"/>
      <c r="B36" s="13"/>
      <c r="C36" s="13"/>
      <c r="D36" s="14" t="s">
        <v>33</v>
      </c>
      <c r="E36" s="23">
        <f t="shared" ref="E36:F36" si="81">E4-(E24-E4)</f>
        <v>11304.167643934248</v>
      </c>
      <c r="F36" s="23">
        <f t="shared" si="81"/>
        <v>10698.702371181347</v>
      </c>
      <c r="G36" s="23">
        <f t="shared" ref="G36" si="82">G4-(G24-G4)</f>
        <v>10681.006568301902</v>
      </c>
      <c r="H36" s="23">
        <f t="shared" ref="H36:I36" si="83">H4-(H24-H4)</f>
        <v>10885.627278795859</v>
      </c>
      <c r="I36" s="23">
        <f t="shared" si="83"/>
        <v>10901.818112831028</v>
      </c>
      <c r="J36" s="23"/>
      <c r="K36" s="219"/>
      <c r="L36" s="23"/>
    </row>
    <row r="37" spans="1:255" ht="14.7" customHeight="1" x14ac:dyDescent="0.3">
      <c r="A37" s="245" t="s">
        <v>34</v>
      </c>
      <c r="B37" s="246"/>
      <c r="C37" s="246"/>
      <c r="D37" s="246"/>
      <c r="E37" s="26" t="s">
        <v>35</v>
      </c>
      <c r="F37" s="9"/>
      <c r="G37" s="9"/>
      <c r="H37" s="9"/>
      <c r="I37" s="9"/>
      <c r="J37" s="9"/>
      <c r="K37" s="9"/>
      <c r="L37" s="9"/>
    </row>
    <row r="38" spans="1:255" ht="14.7" customHeight="1" x14ac:dyDescent="0.3">
      <c r="A38" s="91"/>
      <c r="B38" s="91"/>
      <c r="C38" s="91"/>
      <c r="D38" s="91"/>
      <c r="E38" s="91"/>
      <c r="F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row>
    <row r="39" spans="1:255" ht="14.7" customHeight="1" x14ac:dyDescent="0.3">
      <c r="A39" s="91"/>
      <c r="B39" s="91"/>
      <c r="C39" s="91"/>
      <c r="D39" s="91"/>
      <c r="E39" s="91"/>
      <c r="F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row>
    <row r="40" spans="1:255" ht="14.7" customHeight="1" x14ac:dyDescent="0.3">
      <c r="A40" s="91"/>
      <c r="B40" s="91"/>
      <c r="C40" s="91"/>
      <c r="D40" s="91"/>
      <c r="E40" s="91"/>
      <c r="F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row>
    <row r="41" spans="1:255" ht="14.7" customHeight="1" x14ac:dyDescent="0.3">
      <c r="A41" s="91"/>
      <c r="B41" s="91"/>
      <c r="C41" s="91"/>
      <c r="D41" s="91"/>
      <c r="E41" s="91"/>
      <c r="F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row>
    <row r="42" spans="1:255" ht="14.7" customHeight="1" x14ac:dyDescent="0.3">
      <c r="A42" s="30"/>
      <c r="B42" s="19"/>
      <c r="C42" s="19"/>
      <c r="D42" s="14" t="s">
        <v>36</v>
      </c>
      <c r="E42" s="15"/>
      <c r="F42" s="15"/>
      <c r="G42" s="15"/>
      <c r="H42" s="15"/>
      <c r="I42" s="15">
        <v>11460.699900000001</v>
      </c>
      <c r="J42" s="242" t="s">
        <v>79</v>
      </c>
      <c r="K42" s="212"/>
      <c r="L42" s="15"/>
    </row>
    <row r="43" spans="1:255" ht="14.7" customHeight="1" x14ac:dyDescent="0.3">
      <c r="A43" s="30"/>
      <c r="B43" s="19"/>
      <c r="C43" s="19"/>
      <c r="D43" s="14" t="s">
        <v>37</v>
      </c>
      <c r="E43" s="17"/>
      <c r="F43" s="17"/>
      <c r="G43" s="17"/>
      <c r="H43" s="17"/>
      <c r="I43" s="17">
        <v>11181.45</v>
      </c>
      <c r="J43" s="237" t="s">
        <v>78</v>
      </c>
      <c r="K43" s="222"/>
      <c r="L43" s="77"/>
      <c r="M43" s="204"/>
      <c r="N43" s="201"/>
    </row>
    <row r="44" spans="1:255" ht="14.7" customHeight="1" x14ac:dyDescent="0.3">
      <c r="A44" s="12"/>
      <c r="B44" s="19"/>
      <c r="C44" s="13"/>
      <c r="D44" s="14" t="s">
        <v>38</v>
      </c>
      <c r="E44" s="18"/>
      <c r="F44" s="18"/>
      <c r="G44" s="18"/>
      <c r="H44" s="18"/>
      <c r="I44" s="78">
        <v>11142.515799999999</v>
      </c>
      <c r="J44" s="236" t="s">
        <v>82</v>
      </c>
      <c r="K44" s="215"/>
      <c r="L44" s="18"/>
      <c r="M44" s="204"/>
      <c r="N44" s="201"/>
      <c r="O44" s="1">
        <v>11135.568000000001</v>
      </c>
    </row>
    <row r="45" spans="1:255" ht="14.7" customHeight="1" x14ac:dyDescent="0.3">
      <c r="A45" s="12"/>
      <c r="B45" s="13"/>
      <c r="C45" s="13"/>
      <c r="D45" s="14" t="s">
        <v>39</v>
      </c>
      <c r="E45" s="7"/>
      <c r="F45" s="7"/>
      <c r="G45" s="7"/>
      <c r="H45" s="7"/>
      <c r="I45" s="7">
        <v>11100.849999999999</v>
      </c>
      <c r="J45" s="235" t="s">
        <v>76</v>
      </c>
      <c r="K45" s="224"/>
      <c r="L45" s="7"/>
      <c r="M45" s="204"/>
      <c r="N45" s="201"/>
    </row>
    <row r="46" spans="1:255" ht="14.7" customHeight="1" x14ac:dyDescent="0.3">
      <c r="A46" s="12"/>
      <c r="B46" s="13"/>
      <c r="C46" s="13"/>
      <c r="D46" s="136" t="s">
        <v>64</v>
      </c>
      <c r="E46" s="20"/>
      <c r="F46" s="20"/>
      <c r="G46" s="20"/>
      <c r="H46" s="20"/>
      <c r="I46" s="20">
        <v>11078.15</v>
      </c>
      <c r="J46" s="241" t="s">
        <v>78</v>
      </c>
      <c r="K46" s="225"/>
      <c r="L46" s="20"/>
    </row>
    <row r="47" spans="1:255" ht="14.7" customHeight="1" x14ac:dyDescent="0.3">
      <c r="A47" s="12"/>
      <c r="B47" s="13"/>
      <c r="C47" s="13"/>
      <c r="D47" s="14" t="s">
        <v>4</v>
      </c>
      <c r="E47" s="11">
        <f t="shared" ref="E47:F47" si="84">E4</f>
        <v>11788.85</v>
      </c>
      <c r="F47" s="11">
        <f t="shared" si="84"/>
        <v>11109.65</v>
      </c>
      <c r="G47" s="11">
        <f t="shared" ref="G47" si="85">G4</f>
        <v>10925.85</v>
      </c>
      <c r="H47" s="11">
        <f t="shared" ref="H47:I47" si="86">H4</f>
        <v>11029.4</v>
      </c>
      <c r="I47" s="11">
        <f t="shared" si="86"/>
        <v>11047.8</v>
      </c>
      <c r="J47" s="11"/>
      <c r="K47" s="226"/>
      <c r="L47" s="11"/>
    </row>
    <row r="48" spans="1:255" ht="14.7" customHeight="1" x14ac:dyDescent="0.3">
      <c r="A48" s="12"/>
      <c r="B48" s="13"/>
      <c r="C48" s="13"/>
      <c r="D48" s="14" t="s">
        <v>40</v>
      </c>
      <c r="E48" s="21"/>
      <c r="F48" s="21"/>
      <c r="G48" s="21"/>
      <c r="H48" s="21"/>
      <c r="I48" s="85" t="s">
        <v>83</v>
      </c>
      <c r="J48" s="238" t="s">
        <v>84</v>
      </c>
      <c r="K48" s="21"/>
      <c r="L48" s="21"/>
      <c r="M48" s="205"/>
    </row>
    <row r="49" spans="1:255" ht="14.7" customHeight="1" x14ac:dyDescent="0.3">
      <c r="A49" s="12"/>
      <c r="B49" s="13"/>
      <c r="C49" s="13"/>
      <c r="D49" s="14" t="s">
        <v>41</v>
      </c>
      <c r="E49" s="10"/>
      <c r="F49" s="10"/>
      <c r="G49" s="10"/>
      <c r="H49" s="10"/>
      <c r="I49" s="10">
        <v>10901.6</v>
      </c>
      <c r="J49" s="243" t="s">
        <v>75</v>
      </c>
      <c r="K49" s="10"/>
      <c r="L49" s="10"/>
      <c r="M49" s="206"/>
    </row>
    <row r="50" spans="1:255" ht="14.7" customHeight="1" x14ac:dyDescent="0.3">
      <c r="A50" s="12"/>
      <c r="B50" s="13"/>
      <c r="C50" s="13"/>
      <c r="D50" s="14" t="s">
        <v>42</v>
      </c>
      <c r="E50" s="22"/>
      <c r="F50" s="22"/>
      <c r="G50" s="22"/>
      <c r="H50" s="22"/>
      <c r="I50" s="22">
        <v>10835.9</v>
      </c>
      <c r="J50" s="244" t="s">
        <v>75</v>
      </c>
      <c r="K50" s="22"/>
      <c r="L50" s="22"/>
      <c r="M50" s="204"/>
      <c r="N50" s="11">
        <v>11394.578600000001</v>
      </c>
      <c r="O50" s="201">
        <v>1.23</v>
      </c>
    </row>
    <row r="51" spans="1:255" ht="14.7" customHeight="1" x14ac:dyDescent="0.3">
      <c r="A51" s="12"/>
      <c r="B51" s="13"/>
      <c r="C51" s="13"/>
      <c r="D51" s="14" t="s">
        <v>43</v>
      </c>
      <c r="E51" s="23"/>
      <c r="F51" s="23"/>
      <c r="G51" s="23"/>
      <c r="H51" s="23"/>
      <c r="I51" s="23">
        <v>10798.3</v>
      </c>
      <c r="J51" s="23" t="s">
        <v>76</v>
      </c>
      <c r="K51" s="227"/>
      <c r="L51" s="23"/>
      <c r="M51" s="204"/>
      <c r="N51" s="11">
        <v>11300.45</v>
      </c>
      <c r="O51" s="201">
        <v>1</v>
      </c>
    </row>
    <row r="52" spans="1:255" ht="14.7" customHeight="1" x14ac:dyDescent="0.3">
      <c r="A52" s="12"/>
      <c r="B52" s="13"/>
      <c r="C52" s="13"/>
      <c r="D52" s="14" t="s">
        <v>44</v>
      </c>
      <c r="E52" s="24"/>
      <c r="F52" s="24"/>
      <c r="G52" s="24"/>
      <c r="H52" s="24"/>
      <c r="I52" s="24">
        <v>10732.2554</v>
      </c>
      <c r="J52" s="24" t="s">
        <v>77</v>
      </c>
      <c r="K52" s="220"/>
      <c r="L52" s="24"/>
      <c r="N52" s="11"/>
    </row>
    <row r="53" spans="1:255" ht="14.7" customHeight="1" x14ac:dyDescent="0.3">
      <c r="A53" s="91"/>
      <c r="B53" s="91"/>
      <c r="C53" s="91"/>
      <c r="D53" s="91"/>
      <c r="E53" s="91"/>
      <c r="F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row>
    <row r="54" spans="1:255" ht="14.7" customHeight="1" x14ac:dyDescent="0.3">
      <c r="A54" s="91"/>
      <c r="B54" s="91"/>
      <c r="C54" s="91"/>
      <c r="D54" s="91"/>
      <c r="E54" s="91"/>
      <c r="F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row>
    <row r="55" spans="1:255" ht="14.7" customHeight="1" x14ac:dyDescent="0.3">
      <c r="A55" s="91"/>
      <c r="B55" s="91"/>
      <c r="C55" s="91"/>
      <c r="D55" s="91"/>
      <c r="E55" s="91"/>
      <c r="F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row>
    <row r="56" spans="1:255" ht="14.7" customHeight="1" x14ac:dyDescent="0.3">
      <c r="A56" s="91"/>
      <c r="B56" s="91"/>
      <c r="C56" s="91"/>
      <c r="D56" s="91"/>
      <c r="E56" s="91"/>
      <c r="F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row>
    <row r="57" spans="1:255" ht="14.7" customHeight="1" x14ac:dyDescent="0.3">
      <c r="A57" s="245" t="s">
        <v>45</v>
      </c>
      <c r="B57" s="246"/>
      <c r="C57" s="246"/>
      <c r="D57" s="246"/>
      <c r="E57" s="25"/>
      <c r="F57" s="25"/>
      <c r="G57" s="25"/>
      <c r="H57" s="25"/>
      <c r="I57" s="25"/>
      <c r="J57" s="25"/>
      <c r="K57" s="221"/>
      <c r="L57" s="25"/>
      <c r="N57" s="11">
        <v>10723.3747</v>
      </c>
      <c r="O57" s="201">
        <v>0.38</v>
      </c>
    </row>
    <row r="58" spans="1:255" ht="14.7" customHeight="1" x14ac:dyDescent="0.3">
      <c r="A58" s="12"/>
      <c r="B58" s="13"/>
      <c r="C58" s="13"/>
      <c r="D58" s="14" t="s">
        <v>46</v>
      </c>
      <c r="E58" s="16">
        <f t="shared" ref="E58:F58" si="87">ABS(E2-E3)</f>
        <v>477.94999999999891</v>
      </c>
      <c r="F58" s="16">
        <f t="shared" si="87"/>
        <v>398.85000000000036</v>
      </c>
      <c r="G58" s="16">
        <f t="shared" ref="G58" si="88">ABS(G2-G3)</f>
        <v>244.29999999999927</v>
      </c>
      <c r="H58" s="16">
        <f t="shared" ref="H58:I58" si="89">ABS(H2-H3)</f>
        <v>142.54999999999927</v>
      </c>
      <c r="I58" s="16">
        <f t="shared" si="89"/>
        <v>144.35000000000036</v>
      </c>
      <c r="J58" s="16"/>
      <c r="K58" s="213"/>
      <c r="L58" s="16"/>
      <c r="N58" s="11">
        <v>10581.875</v>
      </c>
      <c r="O58" s="201">
        <v>0.5</v>
      </c>
    </row>
    <row r="59" spans="1:255" ht="14.7" customHeight="1" x14ac:dyDescent="0.3">
      <c r="A59" s="12"/>
      <c r="B59" s="13"/>
      <c r="C59" s="13"/>
      <c r="D59" s="14" t="s">
        <v>47</v>
      </c>
      <c r="E59" s="16">
        <f t="shared" ref="E59:F59" si="90">E58*1.1</f>
        <v>525.74499999999887</v>
      </c>
      <c r="F59" s="16">
        <f t="shared" si="90"/>
        <v>438.73500000000041</v>
      </c>
      <c r="G59" s="16">
        <f t="shared" ref="G59" si="91">G58*1.1</f>
        <v>268.72999999999922</v>
      </c>
      <c r="H59" s="16">
        <f t="shared" ref="H59:I59" si="92">H58*1.1</f>
        <v>156.80499999999921</v>
      </c>
      <c r="I59" s="16">
        <f t="shared" si="92"/>
        <v>158.78500000000042</v>
      </c>
      <c r="J59" s="16"/>
      <c r="K59" s="213"/>
      <c r="L59" s="16"/>
      <c r="N59" s="11">
        <v>10440.375300000002</v>
      </c>
      <c r="O59" s="201">
        <v>0.61</v>
      </c>
    </row>
    <row r="60" spans="1:255" ht="14.7" customHeight="1" x14ac:dyDescent="0.3">
      <c r="A60" s="12"/>
      <c r="B60" s="13"/>
      <c r="C60" s="13"/>
      <c r="D60" s="14" t="s">
        <v>48</v>
      </c>
      <c r="E60" s="16">
        <f t="shared" ref="E60:F60" si="93">(E2+E3)</f>
        <v>23728.15</v>
      </c>
      <c r="F60" s="16">
        <f t="shared" si="93"/>
        <v>21964.050000000003</v>
      </c>
      <c r="G60" s="16">
        <f t="shared" ref="G60" si="94">(G2+G3)</f>
        <v>22047.5</v>
      </c>
      <c r="H60" s="16">
        <f t="shared" ref="H60:I60" si="95">(H2+H3)</f>
        <v>22013.75</v>
      </c>
      <c r="I60" s="16">
        <f t="shared" si="95"/>
        <v>21992.949999999997</v>
      </c>
      <c r="J60" s="16"/>
      <c r="K60" s="213"/>
      <c r="L60" s="16"/>
    </row>
    <row r="61" spans="1:255" ht="14.7" customHeight="1" x14ac:dyDescent="0.3">
      <c r="A61" s="12"/>
      <c r="B61" s="13"/>
      <c r="C61" s="13"/>
      <c r="D61" s="14" t="s">
        <v>49</v>
      </c>
      <c r="E61" s="16">
        <f t="shared" ref="E61:F61" si="96">(E2+E3)/2</f>
        <v>11864.075000000001</v>
      </c>
      <c r="F61" s="16">
        <f t="shared" si="96"/>
        <v>10982.025000000001</v>
      </c>
      <c r="G61" s="16">
        <f t="shared" ref="G61" si="97">(G2+G3)/2</f>
        <v>11023.75</v>
      </c>
      <c r="H61" s="16">
        <f t="shared" ref="H61:I61" si="98">(H2+H3)/2</f>
        <v>11006.875</v>
      </c>
      <c r="I61" s="16">
        <f t="shared" si="98"/>
        <v>10996.474999999999</v>
      </c>
      <c r="J61" s="16"/>
      <c r="K61" s="213"/>
      <c r="L61" s="16"/>
    </row>
    <row r="62" spans="1:255" ht="14.7" customHeight="1" x14ac:dyDescent="0.3">
      <c r="A62" s="12"/>
      <c r="B62" s="13"/>
      <c r="C62" s="13"/>
      <c r="D62" s="14" t="s">
        <v>12</v>
      </c>
      <c r="E62" s="16">
        <f t="shared" ref="E62:F62" si="99">E63-E64+E63</f>
        <v>11813.924999999999</v>
      </c>
      <c r="F62" s="16">
        <f t="shared" si="99"/>
        <v>11067.108333333334</v>
      </c>
      <c r="G62" s="16">
        <f t="shared" ref="G62" si="100">G63-G64+G63</f>
        <v>10958.483333333334</v>
      </c>
      <c r="H62" s="16">
        <f t="shared" ref="H62:I62" si="101">H63-H64+H63</f>
        <v>11021.891666666666</v>
      </c>
      <c r="I62" s="16">
        <f t="shared" si="101"/>
        <v>11030.691666666669</v>
      </c>
      <c r="J62" s="16"/>
      <c r="K62" s="213"/>
      <c r="L62" s="16"/>
    </row>
    <row r="63" spans="1:255" ht="14.7" customHeight="1" x14ac:dyDescent="0.3">
      <c r="A63" s="12"/>
      <c r="B63" s="13"/>
      <c r="C63" s="13"/>
      <c r="D63" s="14" t="s">
        <v>50</v>
      </c>
      <c r="E63" s="16">
        <f t="shared" ref="E63:F63" si="102">(E2+E3+E4)/3</f>
        <v>11839</v>
      </c>
      <c r="F63" s="16">
        <f t="shared" si="102"/>
        <v>11024.566666666668</v>
      </c>
      <c r="G63" s="16">
        <f t="shared" ref="G63" si="103">(G2+G3+G4)/3</f>
        <v>10991.116666666667</v>
      </c>
      <c r="H63" s="16">
        <f t="shared" ref="H63:I63" si="104">(H2+H3+H4)/3</f>
        <v>11014.383333333333</v>
      </c>
      <c r="I63" s="16">
        <f t="shared" si="104"/>
        <v>11013.583333333334</v>
      </c>
      <c r="J63" s="16"/>
      <c r="K63" s="213"/>
      <c r="L63" s="16"/>
    </row>
    <row r="64" spans="1:255" ht="14.7" customHeight="1" x14ac:dyDescent="0.3">
      <c r="A64" s="12"/>
      <c r="B64" s="13"/>
      <c r="C64" s="13"/>
      <c r="D64" s="14" t="s">
        <v>14</v>
      </c>
      <c r="E64" s="16">
        <f t="shared" ref="E64:F64" si="105">E61</f>
        <v>11864.075000000001</v>
      </c>
      <c r="F64" s="16">
        <f t="shared" si="105"/>
        <v>10982.025000000001</v>
      </c>
      <c r="G64" s="16">
        <f t="shared" ref="G64" si="106">G61</f>
        <v>11023.75</v>
      </c>
      <c r="H64" s="16">
        <f t="shared" ref="H64:I64" si="107">H61</f>
        <v>11006.875</v>
      </c>
      <c r="I64" s="16">
        <f t="shared" si="107"/>
        <v>10996.474999999999</v>
      </c>
      <c r="J64" s="16"/>
      <c r="K64" s="213"/>
      <c r="L64" s="16"/>
    </row>
    <row r="65" spans="1:12" ht="14.7" customHeight="1" x14ac:dyDescent="0.3">
      <c r="A65" s="12"/>
      <c r="B65" s="13"/>
      <c r="C65" s="13"/>
      <c r="D65" s="14" t="s">
        <v>51</v>
      </c>
      <c r="E65" s="31">
        <f>(E62-E64)</f>
        <v>-50.150000000001455</v>
      </c>
      <c r="F65" s="31">
        <f t="shared" ref="F65" si="108">ABS(F62-F64)</f>
        <v>85.083333333332121</v>
      </c>
      <c r="G65" s="31">
        <f t="shared" ref="G65" si="109">ABS(G62-G64)</f>
        <v>65.266666666666424</v>
      </c>
      <c r="H65" s="31">
        <f t="shared" ref="H65:I65" si="110">ABS(H62-H64)</f>
        <v>15.016666666666424</v>
      </c>
      <c r="I65" s="31">
        <f t="shared" si="110"/>
        <v>34.21666666667079</v>
      </c>
      <c r="J65" s="31"/>
      <c r="K65" s="223"/>
      <c r="L65" s="31"/>
    </row>
  </sheetData>
  <mergeCells count="5">
    <mergeCell ref="A23:D23"/>
    <mergeCell ref="A5:D5"/>
    <mergeCell ref="A37:D37"/>
    <mergeCell ref="A1:D1"/>
    <mergeCell ref="A57:D57"/>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C1" zoomScaleNormal="100" workbookViewId="0">
      <selection activeCell="V17" sqref="V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12000.35</v>
      </c>
      <c r="G6" s="109"/>
      <c r="H6" s="176">
        <v>12000.35</v>
      </c>
      <c r="I6" s="110"/>
      <c r="J6" s="177">
        <v>11706.6</v>
      </c>
      <c r="K6" s="111"/>
      <c r="L6" s="178">
        <v>11981.75</v>
      </c>
      <c r="M6" s="109"/>
      <c r="N6" s="176">
        <v>11981.75</v>
      </c>
      <c r="O6" s="110" t="s">
        <v>81</v>
      </c>
      <c r="P6" s="177">
        <v>10782.6</v>
      </c>
      <c r="Q6" s="111" t="s">
        <v>80</v>
      </c>
      <c r="R6" s="178">
        <v>11181.45</v>
      </c>
      <c r="S6" s="109" t="s">
        <v>81</v>
      </c>
      <c r="T6" s="176">
        <v>10901.6</v>
      </c>
      <c r="U6" s="110" t="s">
        <v>80</v>
      </c>
      <c r="V6" s="176">
        <v>10924.3</v>
      </c>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11769.5</v>
      </c>
      <c r="E9" s="111"/>
      <c r="F9" s="178">
        <v>11625.1</v>
      </c>
      <c r="G9" s="109"/>
      <c r="H9" s="176">
        <v>11461</v>
      </c>
      <c r="I9" s="110"/>
      <c r="J9" s="177">
        <v>11229.8</v>
      </c>
      <c r="K9" s="111"/>
      <c r="L9" s="178">
        <v>11461</v>
      </c>
      <c r="M9" s="109"/>
      <c r="N9" s="176">
        <v>10782.6</v>
      </c>
      <c r="O9" s="110"/>
      <c r="P9" s="177">
        <v>11181.45</v>
      </c>
      <c r="Q9" s="111"/>
      <c r="R9" s="177">
        <v>10901.6</v>
      </c>
      <c r="S9" s="109"/>
      <c r="T9" s="176">
        <v>11078.15</v>
      </c>
      <c r="U9" s="110" t="s">
        <v>58</v>
      </c>
      <c r="V9" s="177">
        <v>11068.65</v>
      </c>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12000.35</v>
      </c>
      <c r="E12" s="111"/>
      <c r="F12" s="178">
        <v>11981.75</v>
      </c>
      <c r="G12" s="109"/>
      <c r="H12" s="176">
        <v>11706.6</v>
      </c>
      <c r="I12" s="110"/>
      <c r="J12" s="177">
        <v>11361.4</v>
      </c>
      <c r="K12" s="111"/>
      <c r="L12" s="178">
        <v>11706.6</v>
      </c>
      <c r="M12" s="109"/>
      <c r="N12" s="176">
        <v>11181.45</v>
      </c>
      <c r="O12" s="110"/>
      <c r="P12" s="177">
        <v>10901.6</v>
      </c>
      <c r="Q12" s="111"/>
      <c r="R12" s="178">
        <v>11078.15</v>
      </c>
      <c r="S12" s="109" t="s">
        <v>58</v>
      </c>
      <c r="T12" s="176">
        <v>10924.3</v>
      </c>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11848.2178</v>
      </c>
      <c r="E16" s="186"/>
      <c r="F16" s="186">
        <f>VALUE(23.6/100*(F6-F9)+F9)</f>
        <v>11713.659</v>
      </c>
      <c r="G16" s="186"/>
      <c r="H16" s="186">
        <f>VALUE(23.6/100*(H6-H9)+H9)</f>
        <v>11588.286599999999</v>
      </c>
      <c r="I16" s="187"/>
      <c r="J16" s="186">
        <f>VALUE(23.6/100*(J6-J9)+J9)</f>
        <v>11342.3248</v>
      </c>
      <c r="K16" s="186"/>
      <c r="L16" s="186">
        <f>VALUE(23.6/100*(L6-L9)+L9)</f>
        <v>11583.897000000001</v>
      </c>
      <c r="M16" s="186"/>
      <c r="N16" s="186">
        <f>VALUE(23.6/100*(N6-N9)+N9)</f>
        <v>11065.599400000001</v>
      </c>
      <c r="O16" s="187"/>
      <c r="P16" s="186">
        <f>VALUE(23.6/100*(P6-P9)+P9)</f>
        <v>11087.321400000001</v>
      </c>
      <c r="Q16" s="186"/>
      <c r="R16" s="186">
        <f>VALUE(23.6/100*(R6-R9)+R9)</f>
        <v>10967.6446</v>
      </c>
      <c r="S16" s="186"/>
      <c r="T16" s="186">
        <f>VALUE(23.6/100*(T6-T9)+T9)</f>
        <v>11036.484199999999</v>
      </c>
      <c r="U16" s="187"/>
      <c r="V16" s="186">
        <f>VALUE(23.6/100*(V6-V9)+V9)</f>
        <v>11034.5834</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11896.9161</v>
      </c>
      <c r="E17" s="188"/>
      <c r="F17" s="188">
        <f>VALUE(38.2/100*(F6-F9)+F9)</f>
        <v>11768.4455</v>
      </c>
      <c r="G17" s="188"/>
      <c r="H17" s="188">
        <f>38.2/100*(H6-H9)+H9</f>
        <v>11667.0317</v>
      </c>
      <c r="I17" s="189"/>
      <c r="J17" s="188">
        <f>VALUE(38.2/100*(J6-J9)+J9)</f>
        <v>11411.937599999999</v>
      </c>
      <c r="K17" s="188"/>
      <c r="L17" s="188">
        <f>VALUE(38.2/100*(L6-L9)+L9)</f>
        <v>11659.9265</v>
      </c>
      <c r="M17" s="188"/>
      <c r="N17" s="188">
        <f>38.2/100*(N6-N9)+N9</f>
        <v>11240.675300000001</v>
      </c>
      <c r="O17" s="189"/>
      <c r="P17" s="188">
        <f>VALUE(38.2/100*(P6-P9)+P9)</f>
        <v>11029.089300000001</v>
      </c>
      <c r="Q17" s="188"/>
      <c r="R17" s="188">
        <f>VALUE(38.2/100*(R6-R9)+R9)</f>
        <v>11008.502700000001</v>
      </c>
      <c r="S17" s="188"/>
      <c r="T17" s="188">
        <f>38.2/100*(T6-T9)+T9</f>
        <v>11010.707899999999</v>
      </c>
      <c r="U17" s="189"/>
      <c r="V17" s="188">
        <f>VALUE(38.2/100*(V6-V9)+V9)</f>
        <v>11013.5083</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11936.275</v>
      </c>
      <c r="E18" s="186"/>
      <c r="F18" s="186">
        <f>VALUE(50/100*(F6-F9)+F9)</f>
        <v>11812.725</v>
      </c>
      <c r="G18" s="186"/>
      <c r="H18" s="186">
        <f>VALUE(50/100*(H6-H9)+H9)</f>
        <v>11730.674999999999</v>
      </c>
      <c r="I18" s="187"/>
      <c r="J18" s="186">
        <f>VALUE(50/100*(J6-J9)+J9)</f>
        <v>11468.2</v>
      </c>
      <c r="K18" s="186"/>
      <c r="L18" s="186">
        <f>VALUE(50/100*(L6-L9)+L9)</f>
        <v>11721.375</v>
      </c>
      <c r="M18" s="186"/>
      <c r="N18" s="186">
        <f>VALUE(50/100*(N6-N9)+N9)</f>
        <v>11382.174999999999</v>
      </c>
      <c r="O18" s="187"/>
      <c r="P18" s="186">
        <f>VALUE(50/100*(P6-P9)+P9)</f>
        <v>10982.025000000001</v>
      </c>
      <c r="Q18" s="186"/>
      <c r="R18" s="186">
        <f>VALUE(50/100*(R6-R9)+R9)</f>
        <v>11041.525000000001</v>
      </c>
      <c r="S18" s="186"/>
      <c r="T18" s="186">
        <f>VALUE(50/100*(T6-T9)+T9)</f>
        <v>10989.875</v>
      </c>
      <c r="U18" s="187"/>
      <c r="V18" s="186">
        <f>VALUE(50/100*(V6-V9)+V9)</f>
        <v>10996.474999999999</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11975.633899999999</v>
      </c>
      <c r="E19" s="186"/>
      <c r="F19" s="186">
        <f>VALUE(61.8/100*(F6-F9)+F9)</f>
        <v>11857.004500000001</v>
      </c>
      <c r="G19" s="186"/>
      <c r="H19" s="186">
        <f>VALUE(61.8/100*(H6-H9)+H9)</f>
        <v>11794.318300000001</v>
      </c>
      <c r="I19" s="187"/>
      <c r="J19" s="186">
        <f>VALUE(61.8/100*(J6-J9)+J9)</f>
        <v>11524.4624</v>
      </c>
      <c r="K19" s="186"/>
      <c r="L19" s="186">
        <f>VALUE(61.8/100*(L6-L9)+L9)</f>
        <v>11782.8235</v>
      </c>
      <c r="M19" s="186"/>
      <c r="N19" s="186">
        <f>VALUE(61.8/100*(N6-N9)+N9)</f>
        <v>11523.6747</v>
      </c>
      <c r="O19" s="187"/>
      <c r="P19" s="186">
        <f>VALUE(61.8/100*(P6-P9)+P9)</f>
        <v>10934.9607</v>
      </c>
      <c r="Q19" s="186"/>
      <c r="R19" s="186">
        <f>VALUE(61.8/100*(R6-R9)+R9)</f>
        <v>11074.5473</v>
      </c>
      <c r="S19" s="186"/>
      <c r="T19" s="186">
        <f>VALUE(61.8/100*(T6-T9)+T9)</f>
        <v>10969.042100000001</v>
      </c>
      <c r="U19" s="187"/>
      <c r="V19" s="186">
        <f>VALUE(61.8/100*(V6-V9)+V9)</f>
        <v>10979.441699999999</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12005.31985</v>
      </c>
      <c r="E20" s="191"/>
      <c r="F20" s="190">
        <f>VALUE(70.7/100*(F6-F9)+F9)</f>
        <v>11890.401750000001</v>
      </c>
      <c r="G20" s="190"/>
      <c r="H20" s="190">
        <f>VALUE(70.7/100*(H6-H9)+H9)</f>
        <v>11842.320450000001</v>
      </c>
      <c r="I20" s="167"/>
      <c r="J20" s="190">
        <f>VALUE(70.7/100*(J6-J9)+J9)</f>
        <v>11566.8976</v>
      </c>
      <c r="K20" s="191"/>
      <c r="L20" s="190">
        <f>VALUE(70.7/100*(L6-L9)+L9)</f>
        <v>11829.170249999999</v>
      </c>
      <c r="M20" s="190"/>
      <c r="N20" s="190">
        <f>VALUE(70.7/100*(N6-N9)+N9)</f>
        <v>11630.39905</v>
      </c>
      <c r="O20" s="167"/>
      <c r="P20" s="190">
        <f>VALUE(70.7/100*(P6-P9)+P9)</f>
        <v>10899.46305</v>
      </c>
      <c r="Q20" s="191"/>
      <c r="R20" s="190">
        <f>VALUE(70.7/100*(R6-R9)+R9)</f>
        <v>11099.453950000001</v>
      </c>
      <c r="S20" s="190"/>
      <c r="T20" s="190">
        <f>VALUE(70.7/100*(T6-T9)+T9)</f>
        <v>10953.32915</v>
      </c>
      <c r="U20" s="167"/>
      <c r="V20" s="190">
        <f>VALUE(70.7/100*(V6-V9)+V9)</f>
        <v>10966.59455</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12031.6703</v>
      </c>
      <c r="E21" s="186"/>
      <c r="F21" s="186">
        <f>VALUE(78.6/100*(F6-F9)+F9)</f>
        <v>11920.0465</v>
      </c>
      <c r="G21" s="186"/>
      <c r="H21" s="186">
        <f>VALUE(78.6/100*(H6-H9)+H9)</f>
        <v>11884.929099999999</v>
      </c>
      <c r="I21" s="187"/>
      <c r="J21" s="186">
        <f>VALUE(78.6/100*(J6-J9)+J9)</f>
        <v>11604.5648</v>
      </c>
      <c r="K21" s="186"/>
      <c r="L21" s="186">
        <f>VALUE(78.6/100*(L6-L9)+L9)</f>
        <v>11870.309499999999</v>
      </c>
      <c r="M21" s="186"/>
      <c r="N21" s="186">
        <f>VALUE(78.6/100*(N6-N9)+N9)</f>
        <v>11725.1319</v>
      </c>
      <c r="O21" s="187"/>
      <c r="P21" s="186">
        <f>VALUE(78.6/100*(P6-P9)+P9)</f>
        <v>10867.9539</v>
      </c>
      <c r="Q21" s="186"/>
      <c r="R21" s="186">
        <f>VALUE(78.6/100*(R6-R9)+R9)</f>
        <v>11121.562100000001</v>
      </c>
      <c r="S21" s="186"/>
      <c r="T21" s="186">
        <f>VALUE(78.6/100*(T6-T9)+T9)</f>
        <v>10939.3817</v>
      </c>
      <c r="U21" s="187"/>
      <c r="V21" s="186">
        <f>VALUE(78.6/100*(V6-V9)+V9)</f>
        <v>10955.1909</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12000.35</v>
      </c>
      <c r="G22" s="190"/>
      <c r="H22" s="190">
        <f>VALUE(100/100*(H6-H9)+H9)</f>
        <v>12000.35</v>
      </c>
      <c r="I22" s="167"/>
      <c r="J22" s="190">
        <f>VALUE(100/100*(J6-J9)+J9)</f>
        <v>11706.6</v>
      </c>
      <c r="K22" s="191"/>
      <c r="L22" s="190">
        <f>VALUE(100/100*(L6-L9)+L9)</f>
        <v>11981.75</v>
      </c>
      <c r="M22" s="190"/>
      <c r="N22" s="190">
        <f>VALUE(100/100*(N6-N9)+N9)</f>
        <v>11981.75</v>
      </c>
      <c r="O22" s="167"/>
      <c r="P22" s="190">
        <f>VALUE(100/100*(P6-P9)+P9)</f>
        <v>10782.6</v>
      </c>
      <c r="Q22" s="191"/>
      <c r="R22" s="190">
        <f>VALUE(100/100*(R6-R9)+R9)</f>
        <v>11181.45</v>
      </c>
      <c r="S22" s="190"/>
      <c r="T22" s="190">
        <f>VALUE(100/100*(T6-T9)+T9)</f>
        <v>10901.6</v>
      </c>
      <c r="U22" s="167"/>
      <c r="V22" s="190">
        <f>VALUE(100/100*(V6-V9)+V9)</f>
        <v>10924.3</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12181.7678</v>
      </c>
      <c r="E23" s="198"/>
      <c r="F23" s="198">
        <f t="shared" si="0"/>
        <v>12088.909</v>
      </c>
      <c r="G23" s="198"/>
      <c r="H23" s="198">
        <f t="shared" si="0"/>
        <v>12127.6366</v>
      </c>
      <c r="I23" s="198"/>
      <c r="J23" s="198">
        <f t="shared" si="0"/>
        <v>11819.124800000001</v>
      </c>
      <c r="K23" s="198"/>
      <c r="L23" s="198">
        <f t="shared" si="0"/>
        <v>12104.647000000001</v>
      </c>
      <c r="M23" s="198"/>
      <c r="N23" s="198">
        <f t="shared" si="0"/>
        <v>12264.749400000001</v>
      </c>
      <c r="O23" s="198"/>
      <c r="P23" s="198">
        <f t="shared" si="0"/>
        <v>10688.4714</v>
      </c>
      <c r="Q23" s="198"/>
      <c r="R23" s="198">
        <f t="shared" si="0"/>
        <v>11247.4946</v>
      </c>
      <c r="S23" s="198"/>
      <c r="T23" s="198">
        <f t="shared" si="0"/>
        <v>10859.9342</v>
      </c>
      <c r="U23" s="198"/>
      <c r="V23" s="198">
        <f t="shared" si="0"/>
        <v>10890.233399999999</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11872.9339</v>
      </c>
      <c r="E26" s="193"/>
      <c r="F26" s="193">
        <f>VALUE(F12-38.2/100*(F6-F9))</f>
        <v>11838.404500000001</v>
      </c>
      <c r="G26" s="193"/>
      <c r="H26" s="193">
        <f>VALUE(H12-38.2/100*(H6-H9))</f>
        <v>11500.568300000001</v>
      </c>
      <c r="I26" s="194"/>
      <c r="J26" s="193">
        <f>VALUE(J12-38.2/100*(J6-J9))</f>
        <v>11179.2624</v>
      </c>
      <c r="K26" s="193"/>
      <c r="L26" s="195">
        <f>VALUE(L12-38.2/100*(L6-L9))</f>
        <v>11507.673500000001</v>
      </c>
      <c r="M26" s="193"/>
      <c r="N26" s="231">
        <f>VALUE(N12-38.2/100*(N6-N9))</f>
        <v>10723.3747</v>
      </c>
      <c r="O26" s="194"/>
      <c r="P26" s="193">
        <f>VALUE(P12-38.2/100*(P6-P9))</f>
        <v>11053.9607</v>
      </c>
      <c r="Q26" s="193"/>
      <c r="R26" s="193">
        <f>VALUE(R12-38.2/100*(R6-R9))</f>
        <v>10971.247299999999</v>
      </c>
      <c r="S26" s="193"/>
      <c r="T26" s="193">
        <f>VALUE(T12-38.2/100*(T6-T9))</f>
        <v>10991.742099999999</v>
      </c>
      <c r="U26" s="194"/>
      <c r="V26" s="193">
        <f>VALUE(V12-38.2/100*(V6-V9))</f>
        <v>55.141700000000142</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11833.575000000001</v>
      </c>
      <c r="E27" s="193"/>
      <c r="F27" s="193">
        <f>VALUE(F12-50/100*(F6-F9))</f>
        <v>11794.125</v>
      </c>
      <c r="G27" s="193"/>
      <c r="H27" s="193">
        <f>VALUE(H12-50/100*(H6-H9))</f>
        <v>11436.924999999999</v>
      </c>
      <c r="I27" s="194"/>
      <c r="J27" s="193">
        <f>VALUE(J12-50/100*(J6-J9))</f>
        <v>11123</v>
      </c>
      <c r="K27" s="193"/>
      <c r="L27" s="193">
        <f>VALUE(L12-50/100*(L6-L9))</f>
        <v>11446.225</v>
      </c>
      <c r="M27" s="193"/>
      <c r="N27" s="231">
        <f>VALUE(N12-50/100*(N6-N9))</f>
        <v>10581.875</v>
      </c>
      <c r="O27" s="194"/>
      <c r="P27" s="193">
        <f>VALUE(P12-50/100*(P6-P9))</f>
        <v>11101.025000000001</v>
      </c>
      <c r="Q27" s="193"/>
      <c r="R27" s="193">
        <f>VALUE(R12-50/100*(R6-R9))</f>
        <v>10938.224999999999</v>
      </c>
      <c r="S27" s="193"/>
      <c r="T27" s="193">
        <f>VALUE(T12-50/100*(T6-T9))</f>
        <v>11012.574999999999</v>
      </c>
      <c r="U27" s="194"/>
      <c r="V27" s="193">
        <f>VALUE(V12-50/100*(V6-V9))</f>
        <v>72.175000000000182</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11794.216100000001</v>
      </c>
      <c r="E28" s="196"/>
      <c r="F28" s="196">
        <f>VALUE(F12-61.8/100*(F6-F9))</f>
        <v>11749.845499999999</v>
      </c>
      <c r="G28" s="196"/>
      <c r="H28" s="196">
        <f>VALUE(H12-61.8/100*(H6-H9))</f>
        <v>11373.2817</v>
      </c>
      <c r="I28" s="197"/>
      <c r="J28" s="196">
        <f>VALUE(J12-61.8/100*(J6-J9))</f>
        <v>11066.737599999999</v>
      </c>
      <c r="K28" s="196"/>
      <c r="L28" s="196">
        <f>VALUE(L12-61.8/100*(L6-L9))</f>
        <v>11384.7765</v>
      </c>
      <c r="M28" s="196"/>
      <c r="N28" s="230">
        <f>VALUE(N12-61.8/100*(N6-N9))</f>
        <v>10440.375300000002</v>
      </c>
      <c r="O28" s="197"/>
      <c r="P28" s="196">
        <f>VALUE(P12-61.8/100*(P6-P9))</f>
        <v>11148.089300000001</v>
      </c>
      <c r="Q28" s="196"/>
      <c r="R28" s="196">
        <f>VALUE(R12-61.8/100*(R6-R9))</f>
        <v>10905.2027</v>
      </c>
      <c r="S28" s="196"/>
      <c r="T28" s="196">
        <f>VALUE(T12-61.8/100*(T6-T9))</f>
        <v>11033.407899999998</v>
      </c>
      <c r="U28" s="197"/>
      <c r="V28" s="196">
        <f>VALUE(V12-61.8/100*(V6-V9))</f>
        <v>89.208300000000222</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11766.631515000001</v>
      </c>
      <c r="E29" s="191"/>
      <c r="F29" s="190">
        <f>VALUE(F12-70.07/100*(F6-F9))</f>
        <v>11718.812325000001</v>
      </c>
      <c r="G29" s="190"/>
      <c r="H29" s="190">
        <f>VALUE(H12-70.07/100*(H6-H9))</f>
        <v>11328.677455000001</v>
      </c>
      <c r="I29" s="167"/>
      <c r="J29" s="190">
        <f>VALUE(J12-70.07/100*(J6-J9))</f>
        <v>11027.306239999998</v>
      </c>
      <c r="K29" s="191"/>
      <c r="L29" s="190">
        <f>VALUE(L12-70.07/100*(L6-L9))</f>
        <v>11341.710475</v>
      </c>
      <c r="M29" s="190"/>
      <c r="N29" s="190">
        <f>VALUE(N12-70.07/100*(N6-N9))</f>
        <v>10341.205595000001</v>
      </c>
      <c r="O29" s="167"/>
      <c r="P29" s="190">
        <f>VALUE(P12-70.07/100*(P6-P9))</f>
        <v>11181.074195000001</v>
      </c>
      <c r="Q29" s="191"/>
      <c r="R29" s="190">
        <f>VALUE(R12-70.07/100*(R6-R9))</f>
        <v>10882.059105</v>
      </c>
      <c r="S29" s="190"/>
      <c r="T29" s="190">
        <f>VALUE(T12-70.07/100*(T6-T9))</f>
        <v>11048.008585</v>
      </c>
      <c r="U29" s="167"/>
      <c r="V29" s="190">
        <f>VALUE(V12-70.07/100*(V6-V9))</f>
        <v>101.14604500000024</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11666.800000000001</v>
      </c>
      <c r="E30" s="193"/>
      <c r="F30" s="193">
        <f>VALUE(F12-100/100*(F6-F9))</f>
        <v>11606.5</v>
      </c>
      <c r="G30" s="193"/>
      <c r="H30" s="193">
        <f>VALUE(H12-100/100*(H6-H9))</f>
        <v>11167.25</v>
      </c>
      <c r="I30" s="194"/>
      <c r="J30" s="193">
        <f>VALUE(J12-100/100*(J6-J9))</f>
        <v>10884.599999999999</v>
      </c>
      <c r="K30" s="193"/>
      <c r="L30" s="193">
        <f>VALUE(L12-100/100*(L6-L9))</f>
        <v>11185.85</v>
      </c>
      <c r="M30" s="193"/>
      <c r="N30" s="193">
        <f>VALUE(N12-100/100*(N6-N9))</f>
        <v>9982.3000000000011</v>
      </c>
      <c r="O30" s="194"/>
      <c r="P30" s="193">
        <f>VALUE(P12-100/100*(P6-P9))</f>
        <v>11300.45</v>
      </c>
      <c r="Q30" s="193"/>
      <c r="R30" s="193">
        <f>VALUE(R12-100/100*(R6-R9))</f>
        <v>10798.3</v>
      </c>
      <c r="S30" s="193"/>
      <c r="T30" s="231">
        <f>VALUE(T12-100/100*(T6-T9))</f>
        <v>11100.849999999999</v>
      </c>
      <c r="U30" s="194"/>
      <c r="V30" s="193">
        <f>VALUE(V12-100/100*(V6-V9))</f>
        <v>144.35000000000036</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11588.082200000001</v>
      </c>
      <c r="E31" s="198"/>
      <c r="F31" s="198">
        <f>VALUE(F12-123.6/100*(F6-F9))</f>
        <v>11517.941000000001</v>
      </c>
      <c r="G31" s="198"/>
      <c r="H31" s="198">
        <f>VALUE(H12-123.6/100*(H6-H9))</f>
        <v>11039.963400000001</v>
      </c>
      <c r="I31" s="199"/>
      <c r="J31" s="198">
        <f>VALUE(J12-123.6/100*(J6-J9))</f>
        <v>10772.075199999997</v>
      </c>
      <c r="K31" s="198"/>
      <c r="L31" s="198">
        <f>VALUE(L12-123.6/100*(L6-L9))</f>
        <v>11062.953</v>
      </c>
      <c r="M31" s="198"/>
      <c r="N31" s="198">
        <f>VALUE(N12-123.6/100*(N6-N9))</f>
        <v>9699.3006000000005</v>
      </c>
      <c r="O31" s="199"/>
      <c r="P31" s="232">
        <f>VALUE(P12-123.6/100*(P6-P9))</f>
        <v>11394.578600000001</v>
      </c>
      <c r="Q31" s="198"/>
      <c r="R31" s="198">
        <f>VALUE(R12-123.6/100*(R6-R9))</f>
        <v>10732.2554</v>
      </c>
      <c r="S31" s="198"/>
      <c r="T31" s="232">
        <f>VALUE(T12-123.6/100*(T6-T9))</f>
        <v>11142.515799999999</v>
      </c>
      <c r="U31" s="199"/>
      <c r="V31" s="198">
        <f>VALUE(V12-123.6/100*(V6-V9))</f>
        <v>178.41660000000044</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11539.383900000001</v>
      </c>
      <c r="E32" s="191"/>
      <c r="F32" s="190">
        <f>VALUE(F12-138.2/100*(F6-F9))</f>
        <v>11463.154500000001</v>
      </c>
      <c r="G32" s="190"/>
      <c r="H32" s="190">
        <f>VALUE(H12-138.2/100*(H6-H9))</f>
        <v>10961.2183</v>
      </c>
      <c r="I32" s="167"/>
      <c r="J32" s="190">
        <f>VALUE(J12-138.2/100*(J6-J9))</f>
        <v>10702.462399999999</v>
      </c>
      <c r="K32" s="191"/>
      <c r="L32" s="190">
        <f>VALUE(L12-138.2/100*(L6-L9))</f>
        <v>10986.923500000001</v>
      </c>
      <c r="M32" s="190"/>
      <c r="N32" s="190">
        <f>VALUE(N12-138.2/100*(N6-N9))</f>
        <v>9524.2247000000007</v>
      </c>
      <c r="O32" s="167"/>
      <c r="P32" s="190">
        <f>VALUE(P12-138.2/100*(P6-P9))</f>
        <v>11452.8107</v>
      </c>
      <c r="Q32" s="191"/>
      <c r="R32" s="190">
        <f>VALUE(R12-138.2/100*(R6-R9))</f>
        <v>10691.397299999999</v>
      </c>
      <c r="S32" s="190"/>
      <c r="T32" s="190">
        <f>VALUE(T12-138.2/100*(T6-T9))</f>
        <v>11168.292099999999</v>
      </c>
      <c r="U32" s="167"/>
      <c r="V32" s="190">
        <f>VALUE(V12-138.2/100*(V6-V9))</f>
        <v>199.49170000000049</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36" ht="14.7" customHeight="1" x14ac:dyDescent="0.3">
      <c r="A33" s="116">
        <v>1.5</v>
      </c>
      <c r="B33" s="190">
        <f>VALUE(B12-150/100*(B6-B9))</f>
        <v>2276.0999999999995</v>
      </c>
      <c r="C33" s="167"/>
      <c r="D33" s="190">
        <f>VALUE(D12-150/100*(D6-D9))</f>
        <v>11500.025000000001</v>
      </c>
      <c r="E33" s="191"/>
      <c r="F33" s="190">
        <f>VALUE(F12-150/100*(F6-F9))</f>
        <v>11418.875</v>
      </c>
      <c r="G33" s="190"/>
      <c r="H33" s="190">
        <f>VALUE(H12-150/100*(H6-H9))</f>
        <v>10897.575000000001</v>
      </c>
      <c r="I33" s="167"/>
      <c r="J33" s="190">
        <f>VALUE(J12-150/100*(J6-J9))</f>
        <v>10646.199999999997</v>
      </c>
      <c r="K33" s="191"/>
      <c r="L33" s="190">
        <f>VALUE(L12-150/100*(L6-L9))</f>
        <v>10925.475</v>
      </c>
      <c r="M33" s="190"/>
      <c r="N33" s="190">
        <f>VALUE(N12-150/100*(N6-N9))</f>
        <v>9382.7250000000022</v>
      </c>
      <c r="O33" s="167"/>
      <c r="P33" s="190">
        <f>VALUE(P12-150/100*(P6-P9))</f>
        <v>11499.875</v>
      </c>
      <c r="Q33" s="191"/>
      <c r="R33" s="190">
        <f>VALUE(R12-150/100*(R6-R9))</f>
        <v>10658.375</v>
      </c>
      <c r="S33" s="190"/>
      <c r="T33" s="190">
        <f>VALUE(T12-150/100*(T6-T9))</f>
        <v>11189.124999999998</v>
      </c>
      <c r="U33" s="167"/>
      <c r="V33" s="190">
        <f>VALUE(V12-150/100*(V6-V9))</f>
        <v>216.52500000000055</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36" ht="14.7" customHeight="1" x14ac:dyDescent="0.3">
      <c r="A34" s="118">
        <v>1.6180000000000001</v>
      </c>
      <c r="B34" s="196">
        <f>VALUE(B12-161.8/100*(B6-B9))</f>
        <v>2455.1531999999997</v>
      </c>
      <c r="C34" s="197"/>
      <c r="D34" s="196">
        <f>VALUE(D12-161.8/100*(D6-D9))</f>
        <v>11460.666100000002</v>
      </c>
      <c r="E34" s="196"/>
      <c r="F34" s="196">
        <f>VALUE(F12-161.8/100*(F6-F9))</f>
        <v>11374.595499999999</v>
      </c>
      <c r="G34" s="196"/>
      <c r="H34" s="196">
        <f>VALUE(H12-161.8/100*(H6-H9))</f>
        <v>10833.931699999999</v>
      </c>
      <c r="I34" s="197"/>
      <c r="J34" s="196">
        <f>VALUE(J12-161.8/100*(J6-J9))</f>
        <v>10589.937599999997</v>
      </c>
      <c r="K34" s="196"/>
      <c r="L34" s="196">
        <f>VALUE(L12-161.8/100*(L6-L9))</f>
        <v>10864.0265</v>
      </c>
      <c r="M34" s="196"/>
      <c r="N34" s="196">
        <f>VALUE(N12-161.8/100*(N6-N9))</f>
        <v>9241.2253000000019</v>
      </c>
      <c r="O34" s="197"/>
      <c r="P34" s="196">
        <f>VALUE(P12-161.8/100*(P6-P9))</f>
        <v>11546.939300000002</v>
      </c>
      <c r="Q34" s="196"/>
      <c r="R34" s="196">
        <f>VALUE(R12-161.8/100*(R6-R9))</f>
        <v>10625.352699999999</v>
      </c>
      <c r="S34" s="196"/>
      <c r="T34" s="196">
        <f>VALUE(T12-161.8/100*(T6-T9))</f>
        <v>11209.957899999998</v>
      </c>
      <c r="U34" s="197"/>
      <c r="V34" s="196">
        <f>VALUE(V12-161.8/100*(V6-V9))</f>
        <v>233.5583000000006</v>
      </c>
      <c r="W34" s="196"/>
      <c r="X34" s="196">
        <f>VALUE(X12-161.8/100*(X6-X9))</f>
        <v>0</v>
      </c>
      <c r="Y34" s="196"/>
      <c r="Z34" s="196">
        <f>VALUE(Z12-161.8/100*(Z6-Z9))</f>
        <v>0</v>
      </c>
      <c r="AA34" s="197"/>
      <c r="AB34" s="196">
        <f>VALUE(AB12-161.8/100*(AB6-AB9))</f>
        <v>0</v>
      </c>
      <c r="AC34" s="196"/>
      <c r="AD34" s="196">
        <f>VALUE(AD12-161.8/100*(AD6-AD9))</f>
        <v>0</v>
      </c>
      <c r="AE34" s="196"/>
      <c r="AF34" s="196">
        <f>VALUE(AF12-161.8/100*(AF6-AF9))</f>
        <v>0</v>
      </c>
      <c r="AG34" s="197"/>
      <c r="AH34" s="196">
        <f>VALUE(AH12-161.8/100*(AH6-AH9))</f>
        <v>0</v>
      </c>
      <c r="AI34" s="196"/>
      <c r="AJ34" s="196">
        <f>VALUE(AJ12-161.8/100*(AJ6-AJ9))</f>
        <v>0</v>
      </c>
    </row>
    <row r="35" spans="1:36" ht="14.7" customHeight="1" x14ac:dyDescent="0.3">
      <c r="A35" s="116">
        <v>1.7070000000000001</v>
      </c>
      <c r="B35" s="190">
        <f>VALUE(B12-170.07/100*(B6-B9))</f>
        <v>2580.6421799999994</v>
      </c>
      <c r="C35" s="167"/>
      <c r="D35" s="190">
        <f>VALUE(D12-170.07/100*(D6-D9))</f>
        <v>11433.081515000002</v>
      </c>
      <c r="E35" s="191"/>
      <c r="F35" s="190">
        <f>VALUE(F12-170.07/100*(F6-F9))</f>
        <v>11343.562325000001</v>
      </c>
      <c r="G35" s="190"/>
      <c r="H35" s="190">
        <f>VALUE(H12-170.07/100*(H6-H9))</f>
        <v>10789.327455000001</v>
      </c>
      <c r="I35" s="167"/>
      <c r="J35" s="190">
        <f>VALUE(J12-170.07/100*(J6-J9))</f>
        <v>10550.506239999999</v>
      </c>
      <c r="K35" s="191"/>
      <c r="L35" s="190">
        <f>VALUE(L12-170.07/100*(L6-L9))</f>
        <v>10820.960475</v>
      </c>
      <c r="M35" s="190"/>
      <c r="N35" s="190">
        <f>VALUE(N12-170.07/100*(N6-N9))</f>
        <v>9142.0555950000016</v>
      </c>
      <c r="O35" s="167"/>
      <c r="P35" s="190">
        <f>VALUE(P12-170.07/100*(P6-P9))</f>
        <v>11579.924195000001</v>
      </c>
      <c r="Q35" s="191"/>
      <c r="R35" s="190">
        <f>VALUE(R12-170.07/100*(R6-R9))</f>
        <v>10602.209105</v>
      </c>
      <c r="S35" s="190"/>
      <c r="T35" s="190">
        <f>VALUE(T12-170.07/100*(T6-T9))</f>
        <v>11224.558584999999</v>
      </c>
      <c r="U35" s="167"/>
      <c r="V35" s="190">
        <f>VALUE(V12-170.07/100*(V6-V9))</f>
        <v>245.49604500000061</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36" ht="14.7" customHeight="1" x14ac:dyDescent="0.3">
      <c r="A36" s="117">
        <v>2</v>
      </c>
      <c r="B36" s="193">
        <f>VALUE(B12-200/100*(B6-B9))</f>
        <v>3034.7999999999993</v>
      </c>
      <c r="C36" s="194"/>
      <c r="D36" s="193">
        <f>VALUE(D12-200/100*(D6-D9))</f>
        <v>11333.250000000002</v>
      </c>
      <c r="E36" s="193"/>
      <c r="F36" s="193">
        <f>VALUE(F12-200/100*(F6-F9))</f>
        <v>11231.25</v>
      </c>
      <c r="G36" s="193"/>
      <c r="H36" s="193">
        <f>VALUE(H12-200/100*(H6-H9))</f>
        <v>10627.9</v>
      </c>
      <c r="I36" s="194"/>
      <c r="J36" s="193">
        <f>VALUE(J12-200/100*(J6-J9))</f>
        <v>10407.799999999997</v>
      </c>
      <c r="K36" s="193"/>
      <c r="L36" s="193">
        <f>VALUE(L12-200/100*(L6-L9))</f>
        <v>10665.1</v>
      </c>
      <c r="M36" s="193"/>
      <c r="N36" s="193">
        <f>VALUE(N12-200/100*(N6-N9))</f>
        <v>8783.1500000000015</v>
      </c>
      <c r="O36" s="194"/>
      <c r="P36" s="193">
        <f>VALUE(P12-200/100*(P6-P9))</f>
        <v>11699.300000000001</v>
      </c>
      <c r="Q36" s="193"/>
      <c r="R36" s="193">
        <f>VALUE(R12-200/100*(R6-R9))</f>
        <v>10518.449999999999</v>
      </c>
      <c r="S36" s="193"/>
      <c r="T36" s="193">
        <f>VALUE(T12-200/100*(T6-T9))</f>
        <v>11277.399999999998</v>
      </c>
      <c r="U36" s="194"/>
      <c r="V36" s="193">
        <f>VALUE(V12-200/100*(V6-V9))</f>
        <v>288.70000000000073</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36" ht="14.7" customHeight="1" x14ac:dyDescent="0.3">
      <c r="A37" s="116">
        <v>2.2360000000000002</v>
      </c>
      <c r="B37" s="190">
        <f>VALUE(B12-223.6/100*(B6-B9))</f>
        <v>3392.9063999999989</v>
      </c>
      <c r="C37" s="167"/>
      <c r="D37" s="190">
        <f>VALUE(D12-223.6/100*(D6-D9))</f>
        <v>11254.532200000001</v>
      </c>
      <c r="E37" s="191"/>
      <c r="F37" s="190">
        <f>VALUE(F12-223.6/100*(F6-F9))</f>
        <v>11142.691000000001</v>
      </c>
      <c r="G37" s="190"/>
      <c r="H37" s="190">
        <f>VALUE(H12-223.6/100*(H6-H9))</f>
        <v>10500.6134</v>
      </c>
      <c r="I37" s="167"/>
      <c r="J37" s="190">
        <f>VALUE(J12-223.6/100*(J6-J9))</f>
        <v>10295.275199999996</v>
      </c>
      <c r="K37" s="191"/>
      <c r="L37" s="190">
        <f>VALUE(L12-223.6/100*(L6-L9))</f>
        <v>10542.203000000001</v>
      </c>
      <c r="M37" s="190"/>
      <c r="N37" s="190">
        <f>VALUE(N12-223.6/100*(N6-N9))</f>
        <v>8500.1506000000008</v>
      </c>
      <c r="O37" s="167"/>
      <c r="P37" s="190">
        <f>VALUE(P12-223.6/100*(P6-P9))</f>
        <v>11793.428600000001</v>
      </c>
      <c r="Q37" s="191"/>
      <c r="R37" s="190">
        <f>VALUE(R12-223.6/100*(R6-R9))</f>
        <v>10452.4054</v>
      </c>
      <c r="S37" s="190"/>
      <c r="T37" s="190">
        <f>VALUE(T12-223.6/100*(T6-T9))</f>
        <v>11319.065799999997</v>
      </c>
      <c r="U37" s="167"/>
      <c r="V37" s="190">
        <f>VALUE(V12-223.6/100*(V6-V9))</f>
        <v>322.76660000000078</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36" ht="14.7" customHeight="1" x14ac:dyDescent="0.3">
      <c r="A38" s="117">
        <v>2.3820000000000001</v>
      </c>
      <c r="B38" s="193">
        <f>VALUE(B12-238.2/100*(B6-B9))</f>
        <v>3614.4467999999988</v>
      </c>
      <c r="C38" s="194"/>
      <c r="D38" s="193">
        <f>VALUE(D12-238.2/100*(D6-D9))</f>
        <v>11205.833900000001</v>
      </c>
      <c r="E38" s="193"/>
      <c r="F38" s="193">
        <f>VALUE(F12-238.2/100*(F6-F9))</f>
        <v>11087.904500000001</v>
      </c>
      <c r="G38" s="193"/>
      <c r="H38" s="193">
        <f>VALUE(H12-238.2/100*(H6-H9))</f>
        <v>10421.8683</v>
      </c>
      <c r="I38" s="194"/>
      <c r="J38" s="193">
        <f>VALUE(J12-238.2/100*(J6-J9))</f>
        <v>10225.662399999997</v>
      </c>
      <c r="K38" s="193"/>
      <c r="L38" s="193">
        <f>VALUE(L12-238.2/100*(L6-L9))</f>
        <v>10466.173500000001</v>
      </c>
      <c r="M38" s="193"/>
      <c r="N38" s="193">
        <f>VALUE(N12-238.2/100*(N6-N9))</f>
        <v>8325.074700000001</v>
      </c>
      <c r="O38" s="194"/>
      <c r="P38" s="193">
        <f>VALUE(P12-238.2/100*(P6-P9))</f>
        <v>11851.6607</v>
      </c>
      <c r="Q38" s="193"/>
      <c r="R38" s="193">
        <f>VALUE(R12-238.2/100*(R6-R9))</f>
        <v>10411.547299999998</v>
      </c>
      <c r="S38" s="193"/>
      <c r="T38" s="193">
        <f>VALUE(T12-238.2/100*(T6-T9))</f>
        <v>11344.842099999998</v>
      </c>
      <c r="U38" s="194"/>
      <c r="V38" s="193">
        <f>VALUE(V12-238.2/100*(V6-V9))</f>
        <v>343.8417000000008</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36" ht="14.7" customHeight="1" x14ac:dyDescent="0.3">
      <c r="A39" s="117">
        <v>2.6179999999999999</v>
      </c>
      <c r="B39" s="193">
        <f>VALUE(B12-261.8/100*(B6-B9))</f>
        <v>3972.5531999999994</v>
      </c>
      <c r="C39" s="194"/>
      <c r="D39" s="193">
        <f>VALUE(D12-261.8/100*(D6-D9))</f>
        <v>11127.116100000003</v>
      </c>
      <c r="E39" s="193"/>
      <c r="F39" s="193">
        <f>VALUE(F12-261.8/100*(F6-F9))</f>
        <v>10999.345499999999</v>
      </c>
      <c r="G39" s="193"/>
      <c r="H39" s="193">
        <f>VALUE(H12-261.8/100*(H6-H9))</f>
        <v>10294.581699999999</v>
      </c>
      <c r="I39" s="194"/>
      <c r="J39" s="193">
        <f>VALUE(J12-261.8/100*(J6-J9))</f>
        <v>10113.137599999996</v>
      </c>
      <c r="K39" s="193"/>
      <c r="L39" s="193">
        <f>VALUE(L12-261.8/100*(L6-L9))</f>
        <v>10343.2765</v>
      </c>
      <c r="M39" s="193"/>
      <c r="N39" s="193">
        <f>VALUE(N12-261.8/100*(N6-N9))</f>
        <v>8042.0753000000013</v>
      </c>
      <c r="O39" s="194"/>
      <c r="P39" s="193">
        <f>VALUE(P12-261.8/100*(P6-P9))</f>
        <v>11945.789300000002</v>
      </c>
      <c r="Q39" s="193"/>
      <c r="R39" s="193">
        <f>VALUE(R12-261.8/100*(R6-R9))</f>
        <v>10345.502699999999</v>
      </c>
      <c r="S39" s="193"/>
      <c r="T39" s="193">
        <f>VALUE(T12-261.8/100*(T6-T9))</f>
        <v>11386.507899999997</v>
      </c>
      <c r="U39" s="194"/>
      <c r="V39" s="193">
        <f>VALUE(V12-261.8/100*(V6-V9))</f>
        <v>377.90830000000102</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36" ht="14.7" customHeight="1" x14ac:dyDescent="0.3">
      <c r="A40" s="117">
        <v>3</v>
      </c>
      <c r="B40" s="193">
        <f>VALUE(B12-300/100*(B6-B9))</f>
        <v>4552.1999999999989</v>
      </c>
      <c r="C40" s="194"/>
      <c r="D40" s="193">
        <f>VALUE(D12-300/100*(D6-D9))</f>
        <v>10999.700000000003</v>
      </c>
      <c r="E40" s="193"/>
      <c r="F40" s="193">
        <f>VALUE(F12-300/100*(F6-F9))</f>
        <v>10856</v>
      </c>
      <c r="G40" s="193"/>
      <c r="H40" s="193">
        <f>VALUE(H12-300/100*(H6-H9))</f>
        <v>10088.549999999999</v>
      </c>
      <c r="I40" s="194"/>
      <c r="J40" s="193">
        <f>VALUE(J12-300/100*(J6-J9))</f>
        <v>9930.9999999999964</v>
      </c>
      <c r="K40" s="193"/>
      <c r="L40" s="193">
        <f>VALUE(L12-300/100*(L6-L9))</f>
        <v>10144.35</v>
      </c>
      <c r="M40" s="193"/>
      <c r="N40" s="193">
        <f>VALUE(N12-300/100*(N6-N9))</f>
        <v>7584.0000000000018</v>
      </c>
      <c r="O40" s="194"/>
      <c r="P40" s="193">
        <f>VALUE(P12-300/100*(P6-P9))</f>
        <v>12098.150000000001</v>
      </c>
      <c r="Q40" s="193"/>
      <c r="R40" s="193">
        <f>VALUE(R12-300/100*(R6-R9))</f>
        <v>10238.599999999999</v>
      </c>
      <c r="S40" s="193"/>
      <c r="T40" s="193">
        <f>VALUE(T12-300/100*(T6-T9))</f>
        <v>11453.949999999997</v>
      </c>
      <c r="U40" s="194"/>
      <c r="V40" s="193">
        <f>VALUE(V12-300/100*(V6-V9))</f>
        <v>433.05000000000109</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36" ht="14.7" customHeight="1" x14ac:dyDescent="0.3">
      <c r="A41" s="116">
        <v>3.2360000000000002</v>
      </c>
      <c r="B41" s="190">
        <f>VALUE(B12-323.6/100*(B6-B9))</f>
        <v>4910.3063999999995</v>
      </c>
      <c r="C41" s="167"/>
      <c r="D41" s="190">
        <f>VALUE(D12-323.6/100*(D6-D9))</f>
        <v>10920.982200000002</v>
      </c>
      <c r="E41" s="191"/>
      <c r="F41" s="190">
        <f>VALUE(F12-323.6/100*(F6-F9))</f>
        <v>10767.441000000001</v>
      </c>
      <c r="G41" s="190"/>
      <c r="H41" s="190">
        <f>VALUE(H12-323.6/100*(H6-H9))</f>
        <v>9961.2633999999998</v>
      </c>
      <c r="I41" s="167"/>
      <c r="J41" s="190">
        <f>VALUE(J12-323.6/100*(J6-J9))</f>
        <v>9818.4751999999953</v>
      </c>
      <c r="K41" s="191"/>
      <c r="L41" s="190">
        <f>VALUE(L12-323.6/100*(L6-L9))</f>
        <v>10021.453</v>
      </c>
      <c r="M41" s="190"/>
      <c r="N41" s="190">
        <f>VALUE(N12-323.6/100*(N6-N9))</f>
        <v>7301.0006000000012</v>
      </c>
      <c r="O41" s="167"/>
      <c r="P41" s="190">
        <f>VALUE(P12-323.6/100*(P6-P9))</f>
        <v>12192.278600000001</v>
      </c>
      <c r="Q41" s="191"/>
      <c r="R41" s="190">
        <f>VALUE(R12-323.6/100*(R6-R9))</f>
        <v>10172.555399999997</v>
      </c>
      <c r="S41" s="190"/>
      <c r="T41" s="190">
        <f>VALUE(T12-323.6/100*(T6-T9))</f>
        <v>11495.615799999998</v>
      </c>
      <c r="U41" s="167"/>
      <c r="V41" s="190">
        <f>VALUE(V12-323.6/100*(V6-V9))</f>
        <v>467.1166000000012</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36" ht="14.7" customHeight="1" x14ac:dyDescent="0.3">
      <c r="A42" s="117">
        <v>3.3820000000000001</v>
      </c>
      <c r="B42" s="193">
        <f>VALUE(B12-338.2/100*(B6-B9))</f>
        <v>5131.8467999999984</v>
      </c>
      <c r="C42" s="194"/>
      <c r="D42" s="193">
        <f>VALUE(D12-338.2/100*(D6-D9))</f>
        <v>10872.283900000002</v>
      </c>
      <c r="E42" s="193"/>
      <c r="F42" s="193">
        <f>VALUE(F12-338.2/100*(F6-F9))</f>
        <v>10712.654500000001</v>
      </c>
      <c r="G42" s="193"/>
      <c r="H42" s="193">
        <f>VALUE(H12-338.2/100*(H6-H9))</f>
        <v>9882.5182999999997</v>
      </c>
      <c r="I42" s="194"/>
      <c r="J42" s="193">
        <f>VALUE(J12-338.2/100*(J6-J9))</f>
        <v>9748.8623999999963</v>
      </c>
      <c r="K42" s="193"/>
      <c r="L42" s="193">
        <f>VALUE(L12-338.2/100*(L6-L9))</f>
        <v>9945.4235000000008</v>
      </c>
      <c r="M42" s="193"/>
      <c r="N42" s="193">
        <f>VALUE(N12-338.2/100*(N6-N9))</f>
        <v>7125.9247000000023</v>
      </c>
      <c r="O42" s="194"/>
      <c r="P42" s="193">
        <f>VALUE(P12-338.2/100*(P6-P9))</f>
        <v>12250.510700000001</v>
      </c>
      <c r="Q42" s="193"/>
      <c r="R42" s="193">
        <f>VALUE(R12-338.2/100*(R6-R9))</f>
        <v>10131.697299999998</v>
      </c>
      <c r="S42" s="193"/>
      <c r="T42" s="193">
        <f>VALUE(T12-338.2/100*(T6-T9))</f>
        <v>11521.392099999997</v>
      </c>
      <c r="U42" s="194"/>
      <c r="V42" s="193">
        <f>VALUE(V12-338.2/100*(V6-V9))</f>
        <v>488.19170000000116</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36" ht="14.7" customHeight="1" x14ac:dyDescent="0.3">
      <c r="A43" s="117">
        <v>3.6179999999999999</v>
      </c>
      <c r="B43" s="193">
        <f>VALUE(B12-361.8/100*(B6-B9))</f>
        <v>5489.953199999999</v>
      </c>
      <c r="C43" s="194"/>
      <c r="D43" s="193">
        <f>VALUE(D12-361.8/100*(D6-D9))</f>
        <v>10793.566100000004</v>
      </c>
      <c r="E43" s="193"/>
      <c r="F43" s="193">
        <f>VALUE(F12-361.8/100*(F6-F9))</f>
        <v>10624.095499999999</v>
      </c>
      <c r="G43" s="193"/>
      <c r="H43" s="193">
        <f>VALUE(H12-361.8/100*(H6-H9))</f>
        <v>9755.2316999999985</v>
      </c>
      <c r="I43" s="194"/>
      <c r="J43" s="193">
        <f>VALUE(J12-361.8/100*(J6-J9))</f>
        <v>9636.3375999999953</v>
      </c>
      <c r="K43" s="193"/>
      <c r="L43" s="193">
        <f>VALUE(L12-361.8/100*(L6-L9))</f>
        <v>9822.5264999999999</v>
      </c>
      <c r="M43" s="193"/>
      <c r="N43" s="193">
        <f>VALUE(N12-361.8/100*(N6-N9))</f>
        <v>6842.9253000000017</v>
      </c>
      <c r="O43" s="194"/>
      <c r="P43" s="193">
        <f>VALUE(P12-361.8/100*(P6-P9))</f>
        <v>12344.639300000003</v>
      </c>
      <c r="Q43" s="193"/>
      <c r="R43" s="193">
        <f>VALUE(R12-361.8/100*(R6-R9))</f>
        <v>10065.652699999999</v>
      </c>
      <c r="S43" s="193"/>
      <c r="T43" s="193">
        <f>VALUE(T12-361.8/100*(T6-T9))</f>
        <v>11563.057899999996</v>
      </c>
      <c r="U43" s="194"/>
      <c r="V43" s="193">
        <f>VALUE(V12-361.8/100*(V6-V9))</f>
        <v>522.25830000000133</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36" ht="14.7" customHeight="1" x14ac:dyDescent="0.3">
      <c r="A44" s="117">
        <v>4</v>
      </c>
      <c r="B44" s="193">
        <f>VALUE(B12-400/100*(B6-B9))</f>
        <v>6069.5999999999985</v>
      </c>
      <c r="C44" s="194"/>
      <c r="D44" s="193">
        <f>VALUE(D12-400/100*(D6-D9))</f>
        <v>10666.150000000003</v>
      </c>
      <c r="E44" s="193"/>
      <c r="F44" s="193">
        <f>VALUE(F12-400/100*(F6-F9))</f>
        <v>10480.75</v>
      </c>
      <c r="G44" s="193"/>
      <c r="H44" s="193">
        <f>VALUE(H12-400/100*(H6-H9))</f>
        <v>9549.1999999999989</v>
      </c>
      <c r="I44" s="194"/>
      <c r="J44" s="193">
        <f>VALUE(J12-400/100*(J6-J9))</f>
        <v>9454.1999999999953</v>
      </c>
      <c r="K44" s="193"/>
      <c r="L44" s="193">
        <f>VALUE(L12-400/100*(L6-L9))</f>
        <v>9623.6</v>
      </c>
      <c r="M44" s="193"/>
      <c r="N44" s="193">
        <f>VALUE(N12-400/100*(N6-N9))</f>
        <v>6384.8500000000022</v>
      </c>
      <c r="O44" s="194"/>
      <c r="P44" s="193">
        <f>VALUE(P12-400/100*(P6-P9))</f>
        <v>12497.000000000002</v>
      </c>
      <c r="Q44" s="193"/>
      <c r="R44" s="193">
        <f>VALUE(R12-400/100*(R6-R9))</f>
        <v>9958.7499999999982</v>
      </c>
      <c r="S44" s="193"/>
      <c r="T44" s="193">
        <f>VALUE(T12-400/100*(T6-T9))</f>
        <v>11630.499999999996</v>
      </c>
      <c r="U44" s="194"/>
      <c r="V44" s="193">
        <f>VALUE(V12-400/100*(V6-V9))</f>
        <v>577.40000000000146</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36" ht="14.7" customHeight="1" x14ac:dyDescent="0.3">
      <c r="A45" s="116">
        <v>4.2359999999999998</v>
      </c>
      <c r="B45" s="190">
        <f>VALUE(B12-423.6/100*(B6-B9))</f>
        <v>6427.7063999999991</v>
      </c>
      <c r="C45" s="167"/>
      <c r="D45" s="190">
        <f>VALUE(D12-423.6/100*(D6-D9))</f>
        <v>10587.432200000003</v>
      </c>
      <c r="E45" s="191"/>
      <c r="F45" s="190">
        <f>VALUE(F12-423.6/100*(F6-F9))</f>
        <v>10392.190999999999</v>
      </c>
      <c r="G45" s="190"/>
      <c r="H45" s="190">
        <f>VALUE(H12-423.6/100*(H6-H9))</f>
        <v>9421.9133999999976</v>
      </c>
      <c r="I45" s="167"/>
      <c r="J45" s="190">
        <f>VALUE(J12-423.6/100*(J6-J9))</f>
        <v>9341.6751999999942</v>
      </c>
      <c r="K45" s="191"/>
      <c r="L45" s="190">
        <f>VALUE(L12-423.6/100*(L6-L9))</f>
        <v>9500.7029999999995</v>
      </c>
      <c r="M45" s="190"/>
      <c r="N45" s="190">
        <f>VALUE(N12-423.6/100*(N6-N9))</f>
        <v>6101.8506000000016</v>
      </c>
      <c r="O45" s="167"/>
      <c r="P45" s="190">
        <f>VALUE(P12-423.6/100*(P6-P9))</f>
        <v>12591.128600000002</v>
      </c>
      <c r="Q45" s="191"/>
      <c r="R45" s="190">
        <f>VALUE(R12-423.6/100*(R6-R9))</f>
        <v>9892.7053999999989</v>
      </c>
      <c r="S45" s="190"/>
      <c r="T45" s="190">
        <f>VALUE(T12-423.6/100*(T6-T9))</f>
        <v>11672.165799999997</v>
      </c>
      <c r="U45" s="167"/>
      <c r="V45" s="190">
        <f>VALUE(V12-423.6/100*(V6-V9))</f>
        <v>611.46660000000168</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36" ht="14.7" customHeight="1" x14ac:dyDescent="0.3">
      <c r="A46" s="116">
        <v>4.3819999999999997</v>
      </c>
      <c r="B46" s="190">
        <f>VALUE(B12-438.2/100*(B6-B9))</f>
        <v>6649.2467999999981</v>
      </c>
      <c r="C46" s="167"/>
      <c r="D46" s="190">
        <f>VALUE(D12-438.2/100*(D6-D9))</f>
        <v>10538.733900000003</v>
      </c>
      <c r="E46" s="191"/>
      <c r="F46" s="190">
        <f>VALUE(F12-438.2/100*(F6-F9))</f>
        <v>10337.404500000001</v>
      </c>
      <c r="G46" s="190"/>
      <c r="H46" s="190">
        <f>VALUE(H12-438.2/100*(H6-H9))</f>
        <v>9343.1682999999994</v>
      </c>
      <c r="I46" s="167"/>
      <c r="J46" s="190">
        <f>VALUE(J12-438.2/100*(J6-J9))</f>
        <v>9272.0623999999953</v>
      </c>
      <c r="K46" s="191"/>
      <c r="L46" s="190">
        <f>VALUE(L12-438.2/100*(L6-L9))</f>
        <v>9424.6735000000008</v>
      </c>
      <c r="M46" s="190"/>
      <c r="N46" s="190">
        <f>VALUE(N12-438.2/100*(N6-N9))</f>
        <v>5926.7747000000027</v>
      </c>
      <c r="O46" s="167"/>
      <c r="P46" s="190">
        <f>VALUE(P12-438.2/100*(P6-P9))</f>
        <v>12649.360700000001</v>
      </c>
      <c r="Q46" s="191"/>
      <c r="R46" s="190">
        <f>VALUE(R12-438.2/100*(R6-R9))</f>
        <v>9851.8472999999976</v>
      </c>
      <c r="S46" s="190"/>
      <c r="T46" s="190">
        <f>VALUE(T12-438.2/100*(T6-T9))</f>
        <v>11697.942099999997</v>
      </c>
      <c r="U46" s="167"/>
      <c r="V46" s="190">
        <f>VALUE(V12-438.2/100*(V6-V9))</f>
        <v>632.54170000000158</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36" ht="14.7" customHeight="1" x14ac:dyDescent="0.3">
      <c r="A47" s="116">
        <v>4.6180000000000003</v>
      </c>
      <c r="B47" s="190">
        <f>VALUE(B12-461.8/100*(B6-B9))</f>
        <v>7007.3531999999987</v>
      </c>
      <c r="C47" s="167"/>
      <c r="D47" s="190">
        <f>VALUE(D12-461.8/100*(D6-D9))</f>
        <v>10460.016100000004</v>
      </c>
      <c r="E47" s="191"/>
      <c r="F47" s="190">
        <f>VALUE(F12-461.8/100*(F6-F9))</f>
        <v>10248.845499999999</v>
      </c>
      <c r="G47" s="190"/>
      <c r="H47" s="190">
        <f>VALUE(H12-461.8/100*(H6-H9))</f>
        <v>9215.8816999999981</v>
      </c>
      <c r="I47" s="167"/>
      <c r="J47" s="190">
        <f>VALUE(J12-461.8/100*(J6-J9))</f>
        <v>9159.5375999999942</v>
      </c>
      <c r="K47" s="191"/>
      <c r="L47" s="190">
        <f>VALUE(L12-461.8/100*(L6-L9))</f>
        <v>9301.7764999999999</v>
      </c>
      <c r="M47" s="190"/>
      <c r="N47" s="190">
        <f>VALUE(N12-461.8/100*(N6-N9))</f>
        <v>5643.7753000000021</v>
      </c>
      <c r="O47" s="167"/>
      <c r="P47" s="190">
        <f>VALUE(P12-461.8/100*(P6-P9))</f>
        <v>12743.489300000003</v>
      </c>
      <c r="Q47" s="191"/>
      <c r="R47" s="190">
        <f>VALUE(R12-461.8/100*(R6-R9))</f>
        <v>9785.8026999999984</v>
      </c>
      <c r="S47" s="190"/>
      <c r="T47" s="190">
        <f>VALUE(T12-461.8/100*(T6-T9))</f>
        <v>11739.607899999995</v>
      </c>
      <c r="U47" s="167"/>
      <c r="V47" s="190">
        <f>VALUE(V12-461.8/100*(V6-V9))</f>
        <v>666.60830000000169</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36" ht="14.7" customHeight="1" x14ac:dyDescent="0.3">
      <c r="A48" s="116">
        <v>5</v>
      </c>
      <c r="B48" s="190">
        <f>VALUE(B12-500/100*(B6-B9))</f>
        <v>7586.9999999999982</v>
      </c>
      <c r="C48" s="167"/>
      <c r="D48" s="190">
        <f>VALUE(D12-500/100*(D6-D9))</f>
        <v>10332.600000000004</v>
      </c>
      <c r="E48" s="191"/>
      <c r="F48" s="190">
        <f>VALUE(F12-500/100*(F6-F9))</f>
        <v>10105.5</v>
      </c>
      <c r="G48" s="190"/>
      <c r="H48" s="190">
        <f>VALUE(H12-500/100*(H6-H9))</f>
        <v>9009.8499999999985</v>
      </c>
      <c r="I48" s="167"/>
      <c r="J48" s="190">
        <f>VALUE(J12-500/100*(J6-J9))</f>
        <v>8977.3999999999942</v>
      </c>
      <c r="K48" s="191"/>
      <c r="L48" s="190">
        <f>VALUE(L12-500/100*(L6-L9))</f>
        <v>9102.85</v>
      </c>
      <c r="M48" s="190"/>
      <c r="N48" s="190">
        <f>VALUE(N12-500/100*(N6-N9))</f>
        <v>5185.7000000000025</v>
      </c>
      <c r="O48" s="167"/>
      <c r="P48" s="190">
        <f>VALUE(P12-500/100*(P6-P9))</f>
        <v>12895.850000000002</v>
      </c>
      <c r="Q48" s="191"/>
      <c r="R48" s="190">
        <f>VALUE(R12-500/100*(R6-R9))</f>
        <v>9678.8999999999978</v>
      </c>
      <c r="S48" s="190"/>
      <c r="T48" s="190">
        <f>VALUE(T12-500/100*(T6-T9))</f>
        <v>11807.049999999996</v>
      </c>
      <c r="U48" s="167"/>
      <c r="V48" s="190">
        <f>VALUE(V12-500/100*(V6-V9))</f>
        <v>721.75000000000182</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10253.882200000004</v>
      </c>
      <c r="E49" s="191"/>
      <c r="F49" s="190">
        <f>VALUE(F12-523.6/100*(F6-F9))</f>
        <v>10016.940999999999</v>
      </c>
      <c r="G49" s="190"/>
      <c r="H49" s="190">
        <f>VALUE(H12-523.6/100*(H6-H9))</f>
        <v>8882.5633999999991</v>
      </c>
      <c r="I49" s="167"/>
      <c r="J49" s="190">
        <f>VALUE(J12-523.6/100*(J6-J9))</f>
        <v>8864.8751999999931</v>
      </c>
      <c r="K49" s="191"/>
      <c r="L49" s="190">
        <f>VALUE(L12-523.6/100*(L6-L9))</f>
        <v>8979.9529999999995</v>
      </c>
      <c r="M49" s="190"/>
      <c r="N49" s="190">
        <f>VALUE(N12-523.6/100*(N6-N9))</f>
        <v>4902.7006000000019</v>
      </c>
      <c r="O49" s="167"/>
      <c r="P49" s="190">
        <f>VALUE(P12-523.6/100*(P6-P9))</f>
        <v>12989.978600000002</v>
      </c>
      <c r="Q49" s="191"/>
      <c r="R49" s="190">
        <f>VALUE(R12-523.6/100*(R6-R9))</f>
        <v>9612.8553999999967</v>
      </c>
      <c r="S49" s="190"/>
      <c r="T49" s="190">
        <f>VALUE(T12-523.6/100*(T6-T9))</f>
        <v>11848.715799999996</v>
      </c>
      <c r="U49" s="167"/>
      <c r="V49" s="190">
        <f>VALUE(V12-523.6/100*(V6-V9))</f>
        <v>755.81660000000204</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10205.183900000004</v>
      </c>
      <c r="E50" s="191"/>
      <c r="F50" s="190">
        <f>VALUE(F12-538.2/100*(F6-F9))</f>
        <v>9962.1545000000006</v>
      </c>
      <c r="G50" s="190"/>
      <c r="H50" s="190">
        <f>VALUE(H12-538.2/100*(H6-H9))</f>
        <v>8803.818299999999</v>
      </c>
      <c r="I50" s="167"/>
      <c r="J50" s="190">
        <f>VALUE(J12-538.2/100*(J6-J9))</f>
        <v>8795.2623999999942</v>
      </c>
      <c r="K50" s="191"/>
      <c r="L50" s="190">
        <f>VALUE(L12-538.2/100*(L6-L9))</f>
        <v>8903.9235000000008</v>
      </c>
      <c r="M50" s="190"/>
      <c r="N50" s="190">
        <f>VALUE(N12-538.2/100*(N6-N9))</f>
        <v>4727.6247000000021</v>
      </c>
      <c r="O50" s="167"/>
      <c r="P50" s="190">
        <f>VALUE(P12-538.2/100*(P6-P9))</f>
        <v>13048.210700000003</v>
      </c>
      <c r="Q50" s="191"/>
      <c r="R50" s="190">
        <f>VALUE(R12-538.2/100*(R6-R9))</f>
        <v>9571.9972999999973</v>
      </c>
      <c r="S50" s="190"/>
      <c r="T50" s="190">
        <f>VALUE(T12-538.2/100*(T6-T9))</f>
        <v>11874.492099999996</v>
      </c>
      <c r="U50" s="167"/>
      <c r="V50" s="190">
        <f>VALUE(V12-538.2/100*(V6-V9))</f>
        <v>776.89170000000206</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10126.466100000005</v>
      </c>
      <c r="E51" s="191"/>
      <c r="F51" s="190">
        <f>VALUE(F12-561.8/100*(F6-F9))</f>
        <v>9873.5954999999994</v>
      </c>
      <c r="G51" s="190"/>
      <c r="H51" s="190">
        <f>VALUE(H12-561.8/100*(H6-H9))</f>
        <v>8676.5316999999995</v>
      </c>
      <c r="I51" s="167"/>
      <c r="J51" s="190">
        <f>VALUE(J12-561.8/100*(J6-J9))</f>
        <v>8682.7375999999931</v>
      </c>
      <c r="K51" s="191"/>
      <c r="L51" s="190">
        <f>VALUE(L12-561.8/100*(L6-L9))</f>
        <v>8781.0264999999999</v>
      </c>
      <c r="M51" s="190"/>
      <c r="N51" s="190">
        <f>VALUE(N12-561.8/100*(N6-N9))</f>
        <v>4444.6253000000033</v>
      </c>
      <c r="O51" s="167"/>
      <c r="P51" s="190">
        <f>VALUE(P12-561.8/100*(P6-P9))</f>
        <v>13142.339300000003</v>
      </c>
      <c r="Q51" s="191"/>
      <c r="R51" s="190">
        <f>VALUE(R12-561.8/100*(R6-R9))</f>
        <v>9505.952699999998</v>
      </c>
      <c r="S51" s="190"/>
      <c r="T51" s="190">
        <f>VALUE(T12-561.8/100*(T6-T9))</f>
        <v>11916.157899999995</v>
      </c>
      <c r="U51" s="167"/>
      <c r="V51" s="190">
        <f>VALUE(V12-561.8/100*(V6-V9))</f>
        <v>810.95830000000194</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17" sqref="F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10782.6</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c r="K6" s="111"/>
      <c r="L6" s="178"/>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c r="K9" s="111"/>
      <c r="L9" s="178"/>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0</v>
      </c>
      <c r="K17" s="188"/>
      <c r="L17" s="229">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0</v>
      </c>
      <c r="K25" s="193"/>
      <c r="L25" s="195">
        <f>VALUE(L12-38.2/100*(L6-L9))</f>
        <v>0</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0</v>
      </c>
      <c r="K26" s="193"/>
      <c r="L26" s="193">
        <f>VALUE(L12-50/100*(L6-L9))</f>
        <v>0</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0</v>
      </c>
      <c r="K27" s="196"/>
      <c r="L27" s="196">
        <f>VALUE(L12-61.8/100*(L6-L9))</f>
        <v>0</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0</v>
      </c>
      <c r="K28" s="191"/>
      <c r="L28" s="190">
        <f>VALUE(L12-70.07/100*(L6-L9))</f>
        <v>0</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0</v>
      </c>
      <c r="K29" s="193"/>
      <c r="L29" s="193">
        <f>VALUE(L12-100/100*(L6-L9))</f>
        <v>0</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0</v>
      </c>
      <c r="K30" s="198"/>
      <c r="L30" s="198">
        <f>VALUE(L12-123.6/100*(L6-L9))</f>
        <v>0</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0</v>
      </c>
      <c r="K31" s="191"/>
      <c r="L31" s="190">
        <f>VALUE(L12-138.2/100*(L6-L9))</f>
        <v>0</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0</v>
      </c>
      <c r="K32" s="191"/>
      <c r="L32" s="190">
        <f>VALUE(L12-150/100*(L6-L9))</f>
        <v>0</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0</v>
      </c>
      <c r="K33" s="196"/>
      <c r="L33" s="230">
        <f>VALUE(L12-161.8/100*(L6-L9))</f>
        <v>0</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0</v>
      </c>
      <c r="K34" s="191"/>
      <c r="L34" s="190">
        <f>VALUE(L12-170.07/100*(L6-L9))</f>
        <v>0</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0</v>
      </c>
      <c r="K35" s="193"/>
      <c r="L35" s="193">
        <f>VALUE(L12-200/100*(L6-L9))</f>
        <v>0</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0</v>
      </c>
      <c r="K36" s="191"/>
      <c r="L36" s="190">
        <f>VALUE(L12-223.6/100*(L6-L9))</f>
        <v>0</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0</v>
      </c>
      <c r="K37" s="193"/>
      <c r="L37" s="193">
        <f>VALUE(L12-238.2/100*(L6-L9))</f>
        <v>0</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0</v>
      </c>
      <c r="K38" s="193"/>
      <c r="L38" s="193">
        <f>VALUE(L12-261.8/100*(L6-L9))</f>
        <v>0</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0</v>
      </c>
      <c r="K39" s="193"/>
      <c r="L39" s="193">
        <f>VALUE(L12-300/100*(L6-L9))</f>
        <v>0</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0</v>
      </c>
      <c r="K40" s="191"/>
      <c r="L40" s="190">
        <f>VALUE(L12-323.6/100*(L6-L9))</f>
        <v>0</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0</v>
      </c>
      <c r="K41" s="193"/>
      <c r="L41" s="193">
        <f>VALUE(L12-338.2/100*(L6-L9))</f>
        <v>0</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0</v>
      </c>
      <c r="K42" s="193"/>
      <c r="L42" s="193">
        <f>VALUE(L12-361.8/100*(L6-L9))</f>
        <v>0</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0</v>
      </c>
      <c r="K43" s="193"/>
      <c r="L43" s="193">
        <f>VALUE(L12-400/100*(L6-L9))</f>
        <v>0</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0</v>
      </c>
      <c r="K44" s="191"/>
      <c r="L44" s="190">
        <f>VALUE(L12-423.6/100*(L6-L9))</f>
        <v>0</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0</v>
      </c>
      <c r="K45" s="191"/>
      <c r="L45" s="190">
        <f>VALUE(L12-438.2/100*(L6-L9))</f>
        <v>0</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0</v>
      </c>
      <c r="K46" s="191"/>
      <c r="L46" s="190">
        <f>VALUE(L12-461.8/100*(L6-L9))</f>
        <v>0</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0</v>
      </c>
      <c r="K47" s="191"/>
      <c r="L47" s="190">
        <f>VALUE(L12-500/100*(L6-L9))</f>
        <v>0</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0</v>
      </c>
      <c r="K48" s="191"/>
      <c r="L48" s="190">
        <f>VALUE(L12-523.6/100*(L6-L9))</f>
        <v>0</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0</v>
      </c>
      <c r="K49" s="191"/>
      <c r="L49" s="190">
        <f>VALUE(L12-538.2/100*(L6-L9))</f>
        <v>0</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0</v>
      </c>
      <c r="K50" s="191"/>
      <c r="L50" s="190">
        <f>VALUE(L12-561.8/100*(L6-L9))</f>
        <v>0</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39"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U75"/>
  <sheetViews>
    <sheetView showGridLines="0" topLeftCell="FE1" zoomScaleNormal="100" workbookViewId="0">
      <selection activeCell="FV2" sqref="FV2"/>
    </sheetView>
  </sheetViews>
  <sheetFormatPr defaultColWidth="8.77734375" defaultRowHeight="14.7" customHeight="1" x14ac:dyDescent="0.3"/>
  <cols>
    <col min="1" max="4" width="8.77734375" style="33" customWidth="1"/>
    <col min="5" max="49" width="10.77734375" style="33" customWidth="1"/>
    <col min="50" max="178" width="10.77734375" style="91" customWidth="1"/>
    <col min="179" max="385" width="8.77734375" style="33" customWidth="1"/>
  </cols>
  <sheetData>
    <row r="1" spans="1:178" ht="14.7" customHeight="1" x14ac:dyDescent="0.3">
      <c r="A1" s="247"/>
      <c r="B1" s="248"/>
      <c r="C1" s="248"/>
      <c r="D1" s="24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row>
    <row r="2" spans="1:17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row>
    <row r="3" spans="1:17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row>
    <row r="4" spans="1:17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row>
    <row r="5" spans="1:178" ht="14.7" customHeight="1" x14ac:dyDescent="0.3">
      <c r="A5" s="245" t="s">
        <v>5</v>
      </c>
      <c r="B5" s="246"/>
      <c r="C5" s="246"/>
      <c r="D5" s="24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row>
    <row r="6" spans="1:17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row>
    <row r="7" spans="1:178"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V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c r="FR7" s="16">
        <f t="shared" si="16"/>
        <v>10992.399999999998</v>
      </c>
      <c r="FS7" s="16">
        <f t="shared" si="16"/>
        <v>11188.150000000001</v>
      </c>
      <c r="FT7" s="16">
        <f t="shared" si="16"/>
        <v>11055.325000000001</v>
      </c>
      <c r="FU7" s="16">
        <f t="shared" si="16"/>
        <v>11260.349999999997</v>
      </c>
      <c r="FV7" s="16">
        <f t="shared" si="16"/>
        <v>11264.200000000003</v>
      </c>
    </row>
    <row r="8" spans="1:178"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V8" si="25">FN14+FN50</f>
        <v>11336.633333333335</v>
      </c>
      <c r="FO8" s="17">
        <f t="shared" si="25"/>
        <v>11233.466666666665</v>
      </c>
      <c r="FP8" s="17">
        <f t="shared" si="25"/>
        <v>11175</v>
      </c>
      <c r="FQ8" s="17">
        <f t="shared" si="25"/>
        <v>11206.683333333331</v>
      </c>
      <c r="FR8" s="17">
        <f t="shared" si="25"/>
        <v>10960.199999999999</v>
      </c>
      <c r="FS8" s="17">
        <f t="shared" si="25"/>
        <v>11131.616666666667</v>
      </c>
      <c r="FT8" s="17">
        <f t="shared" si="25"/>
        <v>11028.766666666666</v>
      </c>
      <c r="FU8" s="17">
        <f t="shared" si="25"/>
        <v>11192.916666666664</v>
      </c>
      <c r="FV8" s="17">
        <f t="shared" si="25"/>
        <v>11236.616666666669</v>
      </c>
    </row>
    <row r="9" spans="1:178"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V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c r="FR9" s="16">
        <f t="shared" si="33"/>
        <v>10935.8</v>
      </c>
      <c r="FS9" s="16">
        <f t="shared" si="33"/>
        <v>11085.775000000001</v>
      </c>
      <c r="FT9" s="16">
        <f t="shared" si="33"/>
        <v>10985.45</v>
      </c>
      <c r="FU9" s="16">
        <f t="shared" si="33"/>
        <v>11152.799999999997</v>
      </c>
      <c r="FV9" s="16">
        <f t="shared" si="33"/>
        <v>11204.875000000002</v>
      </c>
    </row>
    <row r="10" spans="1:178"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V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c r="FR10" s="18">
        <f t="shared" si="41"/>
        <v>10911.4</v>
      </c>
      <c r="FS10" s="18">
        <f t="shared" si="41"/>
        <v>11039.933333333334</v>
      </c>
      <c r="FT10" s="18">
        <f t="shared" si="41"/>
        <v>10942.133333333333</v>
      </c>
      <c r="FU10" s="18">
        <f t="shared" si="41"/>
        <v>11112.683333333331</v>
      </c>
      <c r="FV10" s="18">
        <f t="shared" si="41"/>
        <v>11173.133333333335</v>
      </c>
    </row>
    <row r="11" spans="1:178"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V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c r="FR11" s="16">
        <f t="shared" si="49"/>
        <v>10879.2</v>
      </c>
      <c r="FS11" s="16">
        <f t="shared" si="49"/>
        <v>10983.400000000001</v>
      </c>
      <c r="FT11" s="16">
        <f t="shared" si="49"/>
        <v>10915.575000000001</v>
      </c>
      <c r="FU11" s="16">
        <f t="shared" si="49"/>
        <v>11045.249999999998</v>
      </c>
      <c r="FV11" s="16">
        <f t="shared" si="49"/>
        <v>11145.550000000001</v>
      </c>
    </row>
    <row r="12" spans="1:17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row>
    <row r="13" spans="1:178"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V13" si="58">FN14+FN57/2</f>
        <v>11170.05</v>
      </c>
      <c r="FO13" s="20">
        <f t="shared" si="58"/>
        <v>11102.783333333333</v>
      </c>
      <c r="FP13" s="20">
        <f t="shared" si="58"/>
        <v>10979.625</v>
      </c>
      <c r="FQ13" s="20">
        <f t="shared" si="58"/>
        <v>10986.416666666664</v>
      </c>
      <c r="FR13" s="20">
        <f t="shared" si="58"/>
        <v>10854.8</v>
      </c>
      <c r="FS13" s="20">
        <f t="shared" si="58"/>
        <v>10937.558333333334</v>
      </c>
      <c r="FT13" s="20">
        <f t="shared" si="58"/>
        <v>10905.775</v>
      </c>
      <c r="FU13" s="20">
        <f t="shared" si="58"/>
        <v>11005.133333333331</v>
      </c>
      <c r="FV13" s="20">
        <f t="shared" si="58"/>
        <v>11122.125</v>
      </c>
    </row>
    <row r="14" spans="1:178"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V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c r="FR14" s="11">
        <f t="shared" si="66"/>
        <v>10847</v>
      </c>
      <c r="FS14" s="11">
        <f t="shared" si="66"/>
        <v>10926.866666666667</v>
      </c>
      <c r="FT14" s="11">
        <f t="shared" si="66"/>
        <v>10889.016666666666</v>
      </c>
      <c r="FU14" s="11">
        <f t="shared" si="66"/>
        <v>10977.816666666666</v>
      </c>
      <c r="FV14" s="11">
        <f t="shared" si="66"/>
        <v>11117.966666666667</v>
      </c>
    </row>
    <row r="15" spans="1:178"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V15" si="75">FN14-FN57/2</f>
        <v>11113.616666666669</v>
      </c>
      <c r="FO15" s="21">
        <f t="shared" si="75"/>
        <v>11072.349999999999</v>
      </c>
      <c r="FP15" s="21">
        <f t="shared" si="75"/>
        <v>10978.875</v>
      </c>
      <c r="FQ15" s="21">
        <f t="shared" si="75"/>
        <v>10964.55</v>
      </c>
      <c r="FR15" s="21">
        <f t="shared" si="75"/>
        <v>10839.2</v>
      </c>
      <c r="FS15" s="21">
        <f t="shared" si="75"/>
        <v>10916.174999999999</v>
      </c>
      <c r="FT15" s="21">
        <f t="shared" si="75"/>
        <v>10872.258333333333</v>
      </c>
      <c r="FU15" s="21">
        <f t="shared" si="75"/>
        <v>10950.5</v>
      </c>
      <c r="FV15" s="21">
        <f t="shared" si="75"/>
        <v>11113.808333333334</v>
      </c>
    </row>
    <row r="16" spans="1:17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row>
    <row r="17" spans="1:178"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V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c r="FR17" s="16">
        <f t="shared" si="83"/>
        <v>10822.6</v>
      </c>
      <c r="FS17" s="16">
        <f t="shared" si="83"/>
        <v>10881.025000000001</v>
      </c>
      <c r="FT17" s="16">
        <f t="shared" si="83"/>
        <v>10845.7</v>
      </c>
      <c r="FU17" s="16">
        <f t="shared" si="83"/>
        <v>10937.699999999999</v>
      </c>
      <c r="FV17" s="16">
        <f t="shared" si="83"/>
        <v>11086.225</v>
      </c>
    </row>
    <row r="18" spans="1:178"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V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c r="FR18" s="22">
        <f t="shared" si="91"/>
        <v>10798.2</v>
      </c>
      <c r="FS18" s="22">
        <f t="shared" si="91"/>
        <v>10835.183333333334</v>
      </c>
      <c r="FT18" s="22">
        <f t="shared" si="91"/>
        <v>10802.383333333333</v>
      </c>
      <c r="FU18" s="22">
        <f t="shared" si="91"/>
        <v>10897.583333333332</v>
      </c>
      <c r="FV18" s="22">
        <f t="shared" si="91"/>
        <v>11054.483333333334</v>
      </c>
    </row>
    <row r="19" spans="1:178"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V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c r="FR19" s="16">
        <f t="shared" si="99"/>
        <v>10766</v>
      </c>
      <c r="FS19" s="16">
        <f t="shared" si="99"/>
        <v>10778.650000000001</v>
      </c>
      <c r="FT19" s="16">
        <f t="shared" si="99"/>
        <v>10775.825000000001</v>
      </c>
      <c r="FU19" s="16">
        <f t="shared" si="99"/>
        <v>10830.15</v>
      </c>
      <c r="FV19" s="16">
        <f t="shared" si="99"/>
        <v>11026.9</v>
      </c>
    </row>
    <row r="20" spans="1:178"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V20" si="108">FN14-FN50</f>
        <v>10947.033333333333</v>
      </c>
      <c r="FO20" s="23">
        <f t="shared" si="108"/>
        <v>10941.666666666666</v>
      </c>
      <c r="FP20" s="23">
        <f t="shared" si="108"/>
        <v>10783.5</v>
      </c>
      <c r="FQ20" s="23">
        <f t="shared" si="108"/>
        <v>10744.283333333333</v>
      </c>
      <c r="FR20" s="23">
        <f t="shared" si="108"/>
        <v>10733.800000000001</v>
      </c>
      <c r="FS20" s="23">
        <f t="shared" si="108"/>
        <v>10722.116666666667</v>
      </c>
      <c r="FT20" s="23">
        <f t="shared" si="108"/>
        <v>10749.266666666666</v>
      </c>
      <c r="FU20" s="23">
        <f t="shared" si="108"/>
        <v>10762.716666666667</v>
      </c>
      <c r="FV20" s="23">
        <f t="shared" si="108"/>
        <v>10999.316666666666</v>
      </c>
    </row>
    <row r="21" spans="1:178"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V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c r="FR21" s="16">
        <f t="shared" si="116"/>
        <v>10709.400000000001</v>
      </c>
      <c r="FS21" s="16">
        <f t="shared" si="116"/>
        <v>10676.275000000001</v>
      </c>
      <c r="FT21" s="16">
        <f t="shared" si="116"/>
        <v>10705.95</v>
      </c>
      <c r="FU21" s="16">
        <f t="shared" si="116"/>
        <v>10722.6</v>
      </c>
      <c r="FV21" s="16">
        <f t="shared" si="116"/>
        <v>10967.574999999999</v>
      </c>
    </row>
    <row r="22" spans="1:178"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V22" si="125">FN18-FN50</f>
        <v>10821.416666666666</v>
      </c>
      <c r="FO22" s="24">
        <f t="shared" si="125"/>
        <v>10883.933333333332</v>
      </c>
      <c r="FP22" s="24">
        <f t="shared" si="125"/>
        <v>10686</v>
      </c>
      <c r="FQ22" s="24">
        <f t="shared" si="125"/>
        <v>10639.616666666665</v>
      </c>
      <c r="FR22" s="24">
        <f t="shared" si="125"/>
        <v>10685.000000000002</v>
      </c>
      <c r="FS22" s="24">
        <f t="shared" si="125"/>
        <v>10630.433333333334</v>
      </c>
      <c r="FT22" s="24">
        <f t="shared" si="125"/>
        <v>10662.633333333333</v>
      </c>
      <c r="FU22" s="24">
        <f t="shared" si="125"/>
        <v>10682.483333333334</v>
      </c>
      <c r="FV22" s="24">
        <f t="shared" si="125"/>
        <v>10935.833333333332</v>
      </c>
    </row>
    <row r="23" spans="1:178" ht="14.7" customHeight="1" x14ac:dyDescent="0.3">
      <c r="A23" s="245" t="s">
        <v>21</v>
      </c>
      <c r="B23" s="246"/>
      <c r="C23" s="246"/>
      <c r="D23" s="24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row>
    <row r="24" spans="1:178"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V24" si="134">(FN2/FN3)*FN4</f>
        <v>11280.424309447153</v>
      </c>
      <c r="FO24" s="17">
        <f t="shared" si="134"/>
        <v>11265.473153081077</v>
      </c>
      <c r="FP24" s="17">
        <f t="shared" si="134"/>
        <v>11177.531017369727</v>
      </c>
      <c r="FQ24" s="17">
        <f t="shared" si="134"/>
        <v>11231.712525405685</v>
      </c>
      <c r="FR24" s="17">
        <f t="shared" si="134"/>
        <v>10976.639871645057</v>
      </c>
      <c r="FS24" s="17">
        <f t="shared" si="134"/>
        <v>11155.54569508406</v>
      </c>
      <c r="FT24" s="17">
        <f t="shared" si="134"/>
        <v>10995.502780110557</v>
      </c>
      <c r="FU24" s="17">
        <f t="shared" si="134"/>
        <v>11251.309258319921</v>
      </c>
      <c r="FV24" s="17">
        <f t="shared" si="134"/>
        <v>11228.802472475325</v>
      </c>
    </row>
    <row r="25" spans="1:178"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V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c r="FR25" s="16">
        <f t="shared" si="142"/>
        <v>10961.219840000002</v>
      </c>
      <c r="FS25" s="16">
        <f t="shared" si="142"/>
        <v>11126.628199999999</v>
      </c>
      <c r="FT25" s="16">
        <f t="shared" si="142"/>
        <v>10977.250199999999</v>
      </c>
      <c r="FU25" s="16">
        <f t="shared" si="142"/>
        <v>11219.845119999998</v>
      </c>
      <c r="FV25" s="16">
        <f t="shared" si="142"/>
        <v>11213.017880000003</v>
      </c>
    </row>
    <row r="26" spans="1:178"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V26" si="151">FN4+FN51/2</f>
        <v>11192.54</v>
      </c>
      <c r="FO26" s="18">
        <f t="shared" si="151"/>
        <v>11198.244999999999</v>
      </c>
      <c r="FP26" s="18">
        <f t="shared" si="151"/>
        <v>11087.6625</v>
      </c>
      <c r="FQ26" s="18">
        <f t="shared" si="151"/>
        <v>11124.51</v>
      </c>
      <c r="FR26" s="18">
        <f t="shared" si="151"/>
        <v>10924.86</v>
      </c>
      <c r="FS26" s="18">
        <f t="shared" si="151"/>
        <v>11060.862499999999</v>
      </c>
      <c r="FT26" s="18">
        <f t="shared" si="151"/>
        <v>10932.362499999999</v>
      </c>
      <c r="FU26" s="18">
        <f t="shared" si="151"/>
        <v>11150.754999999999</v>
      </c>
      <c r="FV26" s="18">
        <f t="shared" si="151"/>
        <v>11174.907500000001</v>
      </c>
    </row>
    <row r="27" spans="1:178"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V27" si="160">FN4+FN51/4</f>
        <v>11138.97</v>
      </c>
      <c r="FO27" s="7">
        <f t="shared" si="160"/>
        <v>11158.122499999999</v>
      </c>
      <c r="FP27" s="7">
        <f t="shared" si="160"/>
        <v>11033.831249999999</v>
      </c>
      <c r="FQ27" s="7">
        <f t="shared" si="160"/>
        <v>11060.93</v>
      </c>
      <c r="FR27" s="7">
        <f t="shared" si="160"/>
        <v>10893.73</v>
      </c>
      <c r="FS27" s="7">
        <f t="shared" si="160"/>
        <v>11004.55625</v>
      </c>
      <c r="FT27" s="7">
        <f t="shared" si="160"/>
        <v>10893.93125</v>
      </c>
      <c r="FU27" s="7">
        <f t="shared" si="160"/>
        <v>11091.602500000001</v>
      </c>
      <c r="FV27" s="7">
        <f t="shared" si="160"/>
        <v>11142.278749999999</v>
      </c>
    </row>
    <row r="28" spans="1:178"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V28" si="169">FN4+FN51/6</f>
        <v>11121.113333333333</v>
      </c>
      <c r="FO28" s="16">
        <f t="shared" si="169"/>
        <v>11144.748333333333</v>
      </c>
      <c r="FP28" s="16">
        <f t="shared" si="169"/>
        <v>11015.887500000001</v>
      </c>
      <c r="FQ28" s="16">
        <f t="shared" si="169"/>
        <v>11039.736666666668</v>
      </c>
      <c r="FR28" s="16">
        <f t="shared" si="169"/>
        <v>10883.353333333334</v>
      </c>
      <c r="FS28" s="16">
        <f t="shared" si="169"/>
        <v>10985.7875</v>
      </c>
      <c r="FT28" s="16">
        <f t="shared" si="169"/>
        <v>10881.120833333332</v>
      </c>
      <c r="FU28" s="16">
        <f t="shared" si="169"/>
        <v>11071.885</v>
      </c>
      <c r="FV28" s="16">
        <f t="shared" si="169"/>
        <v>11131.4025</v>
      </c>
    </row>
    <row r="29" spans="1:178"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V29" si="178">FN4+FN51/12</f>
        <v>11103.256666666666</v>
      </c>
      <c r="FO29" s="16">
        <f t="shared" si="178"/>
        <v>11131.374166666666</v>
      </c>
      <c r="FP29" s="16">
        <f t="shared" si="178"/>
        <v>10997.94375</v>
      </c>
      <c r="FQ29" s="16">
        <f t="shared" si="178"/>
        <v>11018.543333333333</v>
      </c>
      <c r="FR29" s="16">
        <f t="shared" si="178"/>
        <v>10872.976666666667</v>
      </c>
      <c r="FS29" s="16">
        <f t="shared" si="178"/>
        <v>10967.018749999999</v>
      </c>
      <c r="FT29" s="16">
        <f t="shared" si="178"/>
        <v>10868.310416666667</v>
      </c>
      <c r="FU29" s="16">
        <f t="shared" si="178"/>
        <v>11052.167500000001</v>
      </c>
      <c r="FV29" s="16">
        <f t="shared" si="178"/>
        <v>11120.526249999999</v>
      </c>
    </row>
    <row r="30" spans="1:178"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V30" si="187">FN4</f>
        <v>11085.4</v>
      </c>
      <c r="FO30" s="11">
        <f t="shared" si="187"/>
        <v>11118</v>
      </c>
      <c r="FP30" s="11">
        <f t="shared" si="187"/>
        <v>10980</v>
      </c>
      <c r="FQ30" s="11">
        <f t="shared" si="187"/>
        <v>10997.35</v>
      </c>
      <c r="FR30" s="11">
        <f t="shared" si="187"/>
        <v>10862.6</v>
      </c>
      <c r="FS30" s="11">
        <f t="shared" si="187"/>
        <v>10948.25</v>
      </c>
      <c r="FT30" s="11">
        <f t="shared" si="187"/>
        <v>10855.5</v>
      </c>
      <c r="FU30" s="11">
        <f t="shared" si="187"/>
        <v>11032.45</v>
      </c>
      <c r="FV30" s="11">
        <f t="shared" si="187"/>
        <v>11109.65</v>
      </c>
    </row>
    <row r="31" spans="1:178"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V31" si="196">FN4-FN51/12</f>
        <v>11067.543333333333</v>
      </c>
      <c r="FO31" s="16">
        <f t="shared" si="196"/>
        <v>11104.625833333334</v>
      </c>
      <c r="FP31" s="16">
        <f t="shared" si="196"/>
        <v>10962.05625</v>
      </c>
      <c r="FQ31" s="16">
        <f t="shared" si="196"/>
        <v>10976.156666666668</v>
      </c>
      <c r="FR31" s="16">
        <f t="shared" si="196"/>
        <v>10852.223333333333</v>
      </c>
      <c r="FS31" s="16">
        <f t="shared" si="196"/>
        <v>10929.481250000001</v>
      </c>
      <c r="FT31" s="16">
        <f t="shared" si="196"/>
        <v>10842.689583333333</v>
      </c>
      <c r="FU31" s="16">
        <f t="shared" si="196"/>
        <v>11012.7325</v>
      </c>
      <c r="FV31" s="16">
        <f t="shared" si="196"/>
        <v>11098.77375</v>
      </c>
    </row>
    <row r="32" spans="1:178"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V32" si="205">FN4-FN51/6</f>
        <v>11049.686666666666</v>
      </c>
      <c r="FO32" s="16">
        <f t="shared" si="205"/>
        <v>11091.251666666667</v>
      </c>
      <c r="FP32" s="16">
        <f t="shared" si="205"/>
        <v>10944.112499999999</v>
      </c>
      <c r="FQ32" s="16">
        <f t="shared" si="205"/>
        <v>10954.963333333333</v>
      </c>
      <c r="FR32" s="16">
        <f t="shared" si="205"/>
        <v>10841.846666666666</v>
      </c>
      <c r="FS32" s="16">
        <f t="shared" si="205"/>
        <v>10910.7125</v>
      </c>
      <c r="FT32" s="16">
        <f t="shared" si="205"/>
        <v>10829.879166666668</v>
      </c>
      <c r="FU32" s="16">
        <f t="shared" si="205"/>
        <v>10993.015000000001</v>
      </c>
      <c r="FV32" s="16">
        <f t="shared" si="205"/>
        <v>11087.897499999999</v>
      </c>
    </row>
    <row r="33" spans="1:178"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V33" si="214">FN4-FN51/4</f>
        <v>11031.83</v>
      </c>
      <c r="FO33" s="10">
        <f t="shared" si="214"/>
        <v>11077.877500000001</v>
      </c>
      <c r="FP33" s="10">
        <f t="shared" si="214"/>
        <v>10926.168750000001</v>
      </c>
      <c r="FQ33" s="10">
        <f t="shared" si="214"/>
        <v>10933.77</v>
      </c>
      <c r="FR33" s="10">
        <f t="shared" si="214"/>
        <v>10831.470000000001</v>
      </c>
      <c r="FS33" s="10">
        <f t="shared" si="214"/>
        <v>10891.94375</v>
      </c>
      <c r="FT33" s="10">
        <f t="shared" si="214"/>
        <v>10817.06875</v>
      </c>
      <c r="FU33" s="10">
        <f t="shared" si="214"/>
        <v>10973.297500000001</v>
      </c>
      <c r="FV33" s="10">
        <f t="shared" si="214"/>
        <v>11077.02125</v>
      </c>
    </row>
    <row r="34" spans="1:178"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V34" si="223">FN4-FN51/2</f>
        <v>10978.259999999998</v>
      </c>
      <c r="FO34" s="22">
        <f t="shared" si="223"/>
        <v>11037.755000000001</v>
      </c>
      <c r="FP34" s="22">
        <f t="shared" si="223"/>
        <v>10872.3375</v>
      </c>
      <c r="FQ34" s="22">
        <f t="shared" si="223"/>
        <v>10870.19</v>
      </c>
      <c r="FR34" s="22">
        <f t="shared" si="223"/>
        <v>10800.34</v>
      </c>
      <c r="FS34" s="22">
        <f t="shared" si="223"/>
        <v>10835.637500000001</v>
      </c>
      <c r="FT34" s="22">
        <f t="shared" si="223"/>
        <v>10778.637500000001</v>
      </c>
      <c r="FU34" s="22">
        <f t="shared" si="223"/>
        <v>10914.145000000002</v>
      </c>
      <c r="FV34" s="22">
        <f t="shared" si="223"/>
        <v>11044.392499999998</v>
      </c>
    </row>
    <row r="35" spans="1:178"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V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c r="FR35" s="16">
        <f t="shared" si="231"/>
        <v>10763.980159999999</v>
      </c>
      <c r="FS35" s="16">
        <f t="shared" si="231"/>
        <v>10769.871800000001</v>
      </c>
      <c r="FT35" s="16">
        <f t="shared" si="231"/>
        <v>10733.749800000001</v>
      </c>
      <c r="FU35" s="16">
        <f t="shared" si="231"/>
        <v>10845.054880000003</v>
      </c>
      <c r="FV35" s="16">
        <f t="shared" si="231"/>
        <v>11006.282119999996</v>
      </c>
    </row>
    <row r="36" spans="1:178"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V36" si="240">FN4-(FN24-FN4)</f>
        <v>10890.375690552846</v>
      </c>
      <c r="FO36" s="23">
        <f t="shared" si="240"/>
        <v>10970.526846918923</v>
      </c>
      <c r="FP36" s="23">
        <f t="shared" si="240"/>
        <v>10782.468982630273</v>
      </c>
      <c r="FQ36" s="23">
        <f t="shared" si="240"/>
        <v>10762.987474594316</v>
      </c>
      <c r="FR36" s="23">
        <f t="shared" si="240"/>
        <v>10748.560128354944</v>
      </c>
      <c r="FS36" s="23">
        <f t="shared" si="240"/>
        <v>10740.95430491594</v>
      </c>
      <c r="FT36" s="23">
        <f t="shared" si="240"/>
        <v>10715.497219889443</v>
      </c>
      <c r="FU36" s="23">
        <f t="shared" si="240"/>
        <v>10813.59074168008</v>
      </c>
      <c r="FV36" s="23">
        <f t="shared" si="240"/>
        <v>10990.497527524674</v>
      </c>
    </row>
    <row r="37" spans="1:178" ht="14.7" customHeight="1" x14ac:dyDescent="0.3">
      <c r="A37" s="245" t="s">
        <v>34</v>
      </c>
      <c r="B37" s="246"/>
      <c r="C37" s="246"/>
      <c r="D37" s="24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row>
    <row r="38" spans="1:17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7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7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7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7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row>
    <row r="43" spans="1:178"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5">
        <f t="shared" ref="BW43:CT43" si="244">BW4</f>
        <v>11168.05</v>
      </c>
      <c r="BX43" s="155">
        <f t="shared" si="244"/>
        <v>11301.2</v>
      </c>
      <c r="BY43" s="155">
        <f t="shared" si="244"/>
        <v>11341.7</v>
      </c>
      <c r="BZ43" s="155">
        <f t="shared" si="244"/>
        <v>11343.25</v>
      </c>
      <c r="CA43" s="155">
        <f t="shared" si="244"/>
        <v>11426.85</v>
      </c>
      <c r="CB43" s="155">
        <f t="shared" si="244"/>
        <v>11462.2</v>
      </c>
      <c r="CC43" s="155">
        <f t="shared" si="244"/>
        <v>11532.4</v>
      </c>
      <c r="CD43" s="155">
        <f t="shared" si="244"/>
        <v>11521.05</v>
      </c>
      <c r="CE43" s="155">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V43" si="250">FN4</f>
        <v>11085.4</v>
      </c>
      <c r="FO43" s="11">
        <f t="shared" si="250"/>
        <v>11118</v>
      </c>
      <c r="FP43" s="11">
        <f t="shared" si="250"/>
        <v>10980</v>
      </c>
      <c r="FQ43" s="11">
        <f t="shared" si="250"/>
        <v>10997.35</v>
      </c>
      <c r="FR43" s="11">
        <f t="shared" si="250"/>
        <v>10862.6</v>
      </c>
      <c r="FS43" s="11">
        <f t="shared" si="250"/>
        <v>10948.25</v>
      </c>
      <c r="FT43" s="11">
        <f t="shared" si="250"/>
        <v>10855.5</v>
      </c>
      <c r="FU43" s="11">
        <f t="shared" si="250"/>
        <v>11032.45</v>
      </c>
      <c r="FV43" s="11">
        <f t="shared" si="250"/>
        <v>11109.65</v>
      </c>
    </row>
    <row r="44" spans="1:17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row>
    <row r="45" spans="1:17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row>
    <row r="46" spans="1:17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row>
    <row r="47" spans="1:17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row>
    <row r="48" spans="1:17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row>
    <row r="49" spans="1:178" ht="14.7" customHeight="1" x14ac:dyDescent="0.3">
      <c r="A49" s="245" t="s">
        <v>45</v>
      </c>
      <c r="B49" s="246"/>
      <c r="C49" s="246"/>
      <c r="D49" s="24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row>
    <row r="50" spans="1:178"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V50" si="259">ABS(FN2-FN3)</f>
        <v>194.80000000000109</v>
      </c>
      <c r="FO50" s="16">
        <f t="shared" si="259"/>
        <v>145.89999999999964</v>
      </c>
      <c r="FP50" s="16">
        <f t="shared" si="259"/>
        <v>195.75</v>
      </c>
      <c r="FQ50" s="16">
        <f t="shared" si="259"/>
        <v>231.19999999999891</v>
      </c>
      <c r="FR50" s="16">
        <f t="shared" si="259"/>
        <v>113.19999999999891</v>
      </c>
      <c r="FS50" s="16">
        <f t="shared" si="259"/>
        <v>204.75</v>
      </c>
      <c r="FT50" s="16">
        <f t="shared" si="259"/>
        <v>139.75</v>
      </c>
      <c r="FU50" s="16">
        <f t="shared" si="259"/>
        <v>215.09999999999854</v>
      </c>
      <c r="FV50" s="16">
        <f t="shared" si="259"/>
        <v>118.65000000000146</v>
      </c>
    </row>
    <row r="51" spans="1:178"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V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c r="FR51" s="16">
        <f t="shared" si="267"/>
        <v>124.51999999999882</v>
      </c>
      <c r="FS51" s="16">
        <f t="shared" si="267"/>
        <v>225.22500000000002</v>
      </c>
      <c r="FT51" s="16">
        <f t="shared" si="267"/>
        <v>153.72500000000002</v>
      </c>
      <c r="FU51" s="16">
        <f t="shared" si="267"/>
        <v>236.60999999999842</v>
      </c>
      <c r="FV51" s="16">
        <f t="shared" si="267"/>
        <v>130.51500000000161</v>
      </c>
    </row>
    <row r="52" spans="1:178"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V52" si="276">(FN2+FN3)</f>
        <v>22340.1</v>
      </c>
      <c r="FO52" s="16">
        <f t="shared" si="276"/>
        <v>22144.699999999997</v>
      </c>
      <c r="FP52" s="16">
        <f t="shared" si="276"/>
        <v>21957.75</v>
      </c>
      <c r="FQ52" s="16">
        <f t="shared" si="276"/>
        <v>21929.1</v>
      </c>
      <c r="FR52" s="16">
        <f t="shared" si="276"/>
        <v>21678.400000000001</v>
      </c>
      <c r="FS52" s="16">
        <f t="shared" si="276"/>
        <v>21832.35</v>
      </c>
      <c r="FT52" s="16">
        <f t="shared" si="276"/>
        <v>21811.55</v>
      </c>
      <c r="FU52" s="16">
        <f t="shared" si="276"/>
        <v>21901</v>
      </c>
      <c r="FV52" s="16">
        <f t="shared" si="276"/>
        <v>22244.25</v>
      </c>
    </row>
    <row r="53" spans="1:178"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V53" si="285">(FN2+FN3)/2</f>
        <v>11170.05</v>
      </c>
      <c r="FO53" s="16">
        <f t="shared" si="285"/>
        <v>11072.349999999999</v>
      </c>
      <c r="FP53" s="16">
        <f t="shared" si="285"/>
        <v>10978.875</v>
      </c>
      <c r="FQ53" s="16">
        <f t="shared" si="285"/>
        <v>10964.55</v>
      </c>
      <c r="FR53" s="16">
        <f t="shared" si="285"/>
        <v>10839.2</v>
      </c>
      <c r="FS53" s="16">
        <f t="shared" si="285"/>
        <v>10916.174999999999</v>
      </c>
      <c r="FT53" s="16">
        <f t="shared" si="285"/>
        <v>10905.775</v>
      </c>
      <c r="FU53" s="16">
        <f t="shared" si="285"/>
        <v>10950.5</v>
      </c>
      <c r="FV53" s="16">
        <f t="shared" si="285"/>
        <v>11122.125</v>
      </c>
    </row>
    <row r="54" spans="1:178"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c r="FR54" s="16">
        <f t="shared" si="293"/>
        <v>10854.8</v>
      </c>
      <c r="FS54" s="16">
        <f t="shared" si="293"/>
        <v>10937.558333333334</v>
      </c>
      <c r="FT54" s="16">
        <f t="shared" si="293"/>
        <v>10872.258333333333</v>
      </c>
      <c r="FU54" s="16">
        <f t="shared" si="293"/>
        <v>11005.133333333331</v>
      </c>
      <c r="FV54" s="16">
        <f t="shared" si="293"/>
        <v>11113.808333333334</v>
      </c>
    </row>
    <row r="55" spans="1:178"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V55" si="302">(FN2+FN3+FN4)/3</f>
        <v>11141.833333333334</v>
      </c>
      <c r="FO55" s="16">
        <f t="shared" si="302"/>
        <v>11087.566666666666</v>
      </c>
      <c r="FP55" s="16">
        <f t="shared" si="302"/>
        <v>10979.25</v>
      </c>
      <c r="FQ55" s="16">
        <f t="shared" si="302"/>
        <v>10975.483333333332</v>
      </c>
      <c r="FR55" s="16">
        <f t="shared" si="302"/>
        <v>10847</v>
      </c>
      <c r="FS55" s="16">
        <f t="shared" si="302"/>
        <v>10926.866666666667</v>
      </c>
      <c r="FT55" s="16">
        <f t="shared" si="302"/>
        <v>10889.016666666666</v>
      </c>
      <c r="FU55" s="16">
        <f t="shared" si="302"/>
        <v>10977.816666666666</v>
      </c>
      <c r="FV55" s="16">
        <f t="shared" si="302"/>
        <v>11117.966666666667</v>
      </c>
    </row>
    <row r="56" spans="1:178"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V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c r="FR56" s="16">
        <f t="shared" si="310"/>
        <v>10839.2</v>
      </c>
      <c r="FS56" s="16">
        <f t="shared" si="310"/>
        <v>10916.174999999999</v>
      </c>
      <c r="FT56" s="16">
        <f t="shared" si="310"/>
        <v>10905.775</v>
      </c>
      <c r="FU56" s="16">
        <f t="shared" si="310"/>
        <v>10950.5</v>
      </c>
      <c r="FV56" s="16">
        <f t="shared" si="310"/>
        <v>11122.125</v>
      </c>
    </row>
    <row r="57" spans="1:178"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c r="FR57" s="31">
        <f t="shared" si="320"/>
        <v>15.599999999998545</v>
      </c>
      <c r="FS57" s="31">
        <f t="shared" si="320"/>
        <v>21.383333333335031</v>
      </c>
      <c r="FT57" s="31">
        <f t="shared" si="320"/>
        <v>33.516666666666424</v>
      </c>
      <c r="FU57" s="31">
        <f t="shared" si="320"/>
        <v>54.633333333331393</v>
      </c>
      <c r="FV57" s="31">
        <f t="shared" si="320"/>
        <v>8.3166666666656965</v>
      </c>
    </row>
    <row r="58" spans="1:17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2019-08-18T19:14:14Z</dcterms:modified>
</cp:coreProperties>
</file>