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19368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2" i="1"/>
  <c r="H50" i="1"/>
  <c r="H43" i="1"/>
  <c r="H30" i="1"/>
  <c r="H24" i="1"/>
  <c r="H36" i="1" s="1"/>
  <c r="H14" i="1"/>
  <c r="G53" i="1"/>
  <c r="G52" i="1"/>
  <c r="G50" i="1"/>
  <c r="G43" i="1"/>
  <c r="G30" i="1"/>
  <c r="G24" i="1"/>
  <c r="G36" i="1" s="1"/>
  <c r="G14" i="1"/>
  <c r="H57" i="1" l="1"/>
  <c r="H13" i="1" s="1"/>
  <c r="H10" i="1"/>
  <c r="H11" i="1" s="1"/>
  <c r="H56" i="1"/>
  <c r="H18" i="1"/>
  <c r="H17" i="1" s="1"/>
  <c r="H8" i="1"/>
  <c r="G57" i="1"/>
  <c r="G13" i="1" s="1"/>
  <c r="G18" i="1"/>
  <c r="G17" i="1" s="1"/>
  <c r="G8" i="1"/>
  <c r="G9" i="1" s="1"/>
  <c r="G56" i="1"/>
  <c r="G10" i="1"/>
  <c r="G11" i="1" s="1"/>
  <c r="H15" i="1"/>
  <c r="H51" i="1"/>
  <c r="H20" i="1"/>
  <c r="G51" i="1"/>
  <c r="G6" i="1"/>
  <c r="G20" i="1"/>
  <c r="H22" i="1" l="1"/>
  <c r="H21" i="1" s="1"/>
  <c r="G7" i="1"/>
  <c r="G15" i="1"/>
  <c r="H6" i="1"/>
  <c r="G22" i="1"/>
  <c r="G21" i="1" s="1"/>
  <c r="H9" i="1"/>
  <c r="H7" i="1"/>
  <c r="H33" i="1"/>
  <c r="H29" i="1"/>
  <c r="H31" i="1"/>
  <c r="H32" i="1"/>
  <c r="H28" i="1"/>
  <c r="H27" i="1"/>
  <c r="H34" i="1"/>
  <c r="H26" i="1"/>
  <c r="H19" i="1"/>
  <c r="G33" i="1"/>
  <c r="G29" i="1"/>
  <c r="G27" i="1"/>
  <c r="G32" i="1"/>
  <c r="G28" i="1"/>
  <c r="G31" i="1"/>
  <c r="G34" i="1"/>
  <c r="G26" i="1"/>
  <c r="G19" i="1"/>
  <c r="H35" i="1" l="1"/>
  <c r="G35" i="1"/>
  <c r="H25" i="1"/>
  <c r="G25" i="1"/>
  <c r="BV55" i="3" l="1"/>
  <c r="BU55" i="3"/>
  <c r="BR55" i="3"/>
  <c r="BQ55" i="3"/>
  <c r="BV51" i="3"/>
  <c r="BU51" i="3"/>
  <c r="BT51" i="3"/>
  <c r="BS51" i="3"/>
  <c r="BR51" i="3"/>
  <c r="BQ51" i="3"/>
  <c r="BP51" i="3"/>
  <c r="BV50" i="3"/>
  <c r="BU50" i="3"/>
  <c r="BT50" i="3"/>
  <c r="BS50" i="3"/>
  <c r="BR50" i="3"/>
  <c r="BQ50" i="3"/>
  <c r="BP50" i="3"/>
  <c r="BV49" i="3"/>
  <c r="BV31" i="3" s="1"/>
  <c r="BU49" i="3"/>
  <c r="BU30" i="3" s="1"/>
  <c r="BR49" i="3"/>
  <c r="BR31" i="3" s="1"/>
  <c r="BQ49" i="3"/>
  <c r="BQ30" i="3" s="1"/>
  <c r="BV48" i="3"/>
  <c r="BU48" i="3"/>
  <c r="BU8" i="3" s="1"/>
  <c r="BU9" i="3" s="1"/>
  <c r="BT48" i="3"/>
  <c r="BT49" i="3" s="1"/>
  <c r="BS48" i="3"/>
  <c r="BS49" i="3" s="1"/>
  <c r="BR48" i="3"/>
  <c r="BQ48" i="3"/>
  <c r="BQ8" i="3" s="1"/>
  <c r="BQ9" i="3" s="1"/>
  <c r="BP48" i="3"/>
  <c r="BP49" i="3" s="1"/>
  <c r="BV41" i="3"/>
  <c r="BU41" i="3"/>
  <c r="BT41" i="3"/>
  <c r="BS41" i="3"/>
  <c r="BR41" i="3"/>
  <c r="BQ41" i="3"/>
  <c r="BP41" i="3"/>
  <c r="BV30" i="3"/>
  <c r="BR30" i="3"/>
  <c r="BV29" i="3"/>
  <c r="BU29" i="3"/>
  <c r="BR29" i="3"/>
  <c r="BQ29" i="3"/>
  <c r="BV28" i="3"/>
  <c r="BU28" i="3"/>
  <c r="BT28" i="3"/>
  <c r="BS28" i="3"/>
  <c r="BR28" i="3"/>
  <c r="BQ28" i="3"/>
  <c r="BP28" i="3"/>
  <c r="BV26" i="3"/>
  <c r="BR26" i="3"/>
  <c r="BV25" i="3"/>
  <c r="BU25" i="3"/>
  <c r="BR25" i="3"/>
  <c r="BQ25" i="3"/>
  <c r="BV22" i="3"/>
  <c r="BV34" i="3" s="1"/>
  <c r="BU22" i="3"/>
  <c r="BU34" i="3" s="1"/>
  <c r="BT22" i="3"/>
  <c r="BT34" i="3" s="1"/>
  <c r="BS22" i="3"/>
  <c r="BS34" i="3" s="1"/>
  <c r="BR22" i="3"/>
  <c r="BR34" i="3" s="1"/>
  <c r="BQ22" i="3"/>
  <c r="BQ34" i="3" s="1"/>
  <c r="BP22" i="3"/>
  <c r="BP34" i="3" s="1"/>
  <c r="BV16" i="3"/>
  <c r="BV20" i="3" s="1"/>
  <c r="BU16" i="3"/>
  <c r="BR16" i="3"/>
  <c r="BR20" i="3" s="1"/>
  <c r="BQ16" i="3"/>
  <c r="BV13" i="3"/>
  <c r="BV57" i="3" s="1"/>
  <c r="BV56" i="3" s="1"/>
  <c r="BU13" i="3"/>
  <c r="BT13" i="3"/>
  <c r="BT55" i="3" s="1"/>
  <c r="BS13" i="3"/>
  <c r="BR13" i="3"/>
  <c r="BR57" i="3" s="1"/>
  <c r="BR56" i="3" s="1"/>
  <c r="BQ13" i="3"/>
  <c r="BP13" i="3"/>
  <c r="BP55" i="3" s="1"/>
  <c r="BV11" i="3"/>
  <c r="BR11" i="3"/>
  <c r="BV10" i="3"/>
  <c r="BU10" i="3"/>
  <c r="BU11" i="3" s="1"/>
  <c r="BR10" i="3"/>
  <c r="BQ10" i="3"/>
  <c r="BQ11" i="3" s="1"/>
  <c r="BV8" i="3"/>
  <c r="BV9" i="3" s="1"/>
  <c r="BS8" i="3"/>
  <c r="BR8" i="3"/>
  <c r="BR9" i="3" s="1"/>
  <c r="BV7" i="3"/>
  <c r="BR7" i="3"/>
  <c r="BV6" i="3"/>
  <c r="BU6" i="3"/>
  <c r="BR6" i="3"/>
  <c r="BQ6" i="3"/>
  <c r="BQ7" i="3" s="1"/>
  <c r="BU17" i="3" l="1"/>
  <c r="BU7" i="3"/>
  <c r="BS32" i="3"/>
  <c r="BS33" i="3" s="1"/>
  <c r="BS24" i="3"/>
  <c r="BS26" i="3"/>
  <c r="BS27" i="3"/>
  <c r="BS29" i="3"/>
  <c r="BS25" i="3"/>
  <c r="BS30" i="3"/>
  <c r="BS31" i="3"/>
  <c r="BP29" i="3"/>
  <c r="BP25" i="3"/>
  <c r="BP31" i="3"/>
  <c r="BP32" i="3"/>
  <c r="BP33" i="3" s="1"/>
  <c r="BP24" i="3"/>
  <c r="BP23" i="3" s="1"/>
  <c r="BP30" i="3"/>
  <c r="BP26" i="3"/>
  <c r="BP27" i="3"/>
  <c r="BT29" i="3"/>
  <c r="BT25" i="3"/>
  <c r="BT27" i="3"/>
  <c r="BT30" i="3"/>
  <c r="BT26" i="3"/>
  <c r="BT31" i="3"/>
  <c r="BT32" i="3"/>
  <c r="BT33" i="3" s="1"/>
  <c r="BT24" i="3"/>
  <c r="BT23" i="3" s="1"/>
  <c r="BQ20" i="3"/>
  <c r="BU20" i="3"/>
  <c r="BP8" i="3"/>
  <c r="BQ15" i="3"/>
  <c r="BT18" i="3"/>
  <c r="BU24" i="3"/>
  <c r="BU23" i="3" s="1"/>
  <c r="BU32" i="3"/>
  <c r="BT57" i="3"/>
  <c r="BT54" i="3" s="1"/>
  <c r="BS10" i="3"/>
  <c r="BR15" i="3"/>
  <c r="BV15" i="3"/>
  <c r="BS16" i="3"/>
  <c r="BQ18" i="3"/>
  <c r="BQ19" i="3" s="1"/>
  <c r="BU18" i="3"/>
  <c r="BU19" i="3" s="1"/>
  <c r="BR24" i="3"/>
  <c r="BR23" i="3" s="1"/>
  <c r="BV24" i="3"/>
  <c r="BV23" i="3" s="1"/>
  <c r="BQ27" i="3"/>
  <c r="BU27" i="3"/>
  <c r="BQ31" i="3"/>
  <c r="BU31" i="3"/>
  <c r="BR32" i="3"/>
  <c r="BR33" i="3" s="1"/>
  <c r="BV32" i="3"/>
  <c r="BV33" i="3" s="1"/>
  <c r="BR54" i="3"/>
  <c r="BV54" i="3"/>
  <c r="BS55" i="3"/>
  <c r="BQ57" i="3"/>
  <c r="BQ54" i="3" s="1"/>
  <c r="BU57" i="3"/>
  <c r="BU54" i="3" s="1"/>
  <c r="BS18" i="3"/>
  <c r="BS57" i="3"/>
  <c r="BS54" i="3" s="1"/>
  <c r="BT8" i="3"/>
  <c r="BU15" i="3"/>
  <c r="BP18" i="3"/>
  <c r="BQ24" i="3"/>
  <c r="BQ23" i="3" s="1"/>
  <c r="BQ32" i="3"/>
  <c r="BQ33" i="3" s="1"/>
  <c r="BS56" i="3"/>
  <c r="BP57" i="3"/>
  <c r="BP54" i="3" s="1"/>
  <c r="BP10" i="3"/>
  <c r="BT10" i="3"/>
  <c r="BS15" i="3"/>
  <c r="BP16" i="3"/>
  <c r="BT16" i="3"/>
  <c r="BR18" i="3"/>
  <c r="BV18" i="3"/>
  <c r="BQ26" i="3"/>
  <c r="BU26" i="3"/>
  <c r="BR27" i="3"/>
  <c r="BV27" i="3"/>
  <c r="BV17" i="3" l="1"/>
  <c r="BV19" i="3"/>
  <c r="BS11" i="3"/>
  <c r="BS6" i="3"/>
  <c r="BS7" i="3" s="1"/>
  <c r="BS23" i="3"/>
  <c r="BR19" i="3"/>
  <c r="BR17" i="3"/>
  <c r="BT6" i="3"/>
  <c r="BT7" i="3" s="1"/>
  <c r="BT11" i="3"/>
  <c r="BT9" i="3"/>
  <c r="BS20" i="3"/>
  <c r="BS19" i="3" s="1"/>
  <c r="BS17" i="3"/>
  <c r="BS9" i="3"/>
  <c r="BT20" i="3"/>
  <c r="BT19" i="3" s="1"/>
  <c r="BT15" i="3"/>
  <c r="BT17" i="3"/>
  <c r="BP6" i="3"/>
  <c r="BP7" i="3" s="1"/>
  <c r="BP11" i="3"/>
  <c r="BT56" i="3"/>
  <c r="BU33" i="3"/>
  <c r="BP9" i="3"/>
  <c r="BQ17" i="3"/>
  <c r="BU56" i="3"/>
  <c r="BP20" i="3"/>
  <c r="BP17" i="3"/>
  <c r="BP15" i="3"/>
  <c r="BP19" i="3"/>
  <c r="BP56" i="3"/>
  <c r="BQ56" i="3"/>
  <c r="BL13" i="3" l="1"/>
  <c r="BM13" i="3"/>
  <c r="BN13" i="3"/>
  <c r="BO13" i="3"/>
  <c r="BM16" i="3"/>
  <c r="BM15" i="3" s="1"/>
  <c r="BN16" i="3"/>
  <c r="BN15" i="3" s="1"/>
  <c r="BO16" i="3"/>
  <c r="BO15" i="3" s="1"/>
  <c r="BL22" i="3"/>
  <c r="BM22" i="3"/>
  <c r="BN22" i="3"/>
  <c r="BO22" i="3"/>
  <c r="BL28" i="3"/>
  <c r="BM28" i="3"/>
  <c r="BN28" i="3"/>
  <c r="BO28" i="3"/>
  <c r="BL34" i="3"/>
  <c r="BM34" i="3"/>
  <c r="BN34" i="3"/>
  <c r="BO34" i="3"/>
  <c r="BL40" i="3"/>
  <c r="BM40" i="3"/>
  <c r="BN40" i="3"/>
  <c r="BO40" i="3"/>
  <c r="BL46" i="3"/>
  <c r="BL18" i="3" s="1"/>
  <c r="BM46" i="3"/>
  <c r="BM18" i="3" s="1"/>
  <c r="BN46" i="3"/>
  <c r="BN18" i="3" s="1"/>
  <c r="BO46" i="3"/>
  <c r="BO20" i="3" s="1"/>
  <c r="BM47" i="3"/>
  <c r="BM30" i="3" s="1"/>
  <c r="BN47" i="3"/>
  <c r="BN24" i="3" s="1"/>
  <c r="BL48" i="3"/>
  <c r="BM48" i="3"/>
  <c r="BN48" i="3"/>
  <c r="BO48" i="3"/>
  <c r="BL49" i="3"/>
  <c r="BM49" i="3"/>
  <c r="BN49" i="3"/>
  <c r="BO49" i="3"/>
  <c r="BN53" i="3"/>
  <c r="BO53" i="3"/>
  <c r="BN55" i="3"/>
  <c r="BN52" i="3" s="1"/>
  <c r="BO55" i="3"/>
  <c r="BO52" i="3" s="1"/>
  <c r="BM8" i="3" l="1"/>
  <c r="BL8" i="3"/>
  <c r="BL55" i="3"/>
  <c r="BL52" i="3" s="1"/>
  <c r="BL53" i="3"/>
  <c r="BO8" i="3"/>
  <c r="BM55" i="3"/>
  <c r="BM52" i="3" s="1"/>
  <c r="BM53" i="3"/>
  <c r="BL47" i="3"/>
  <c r="BL24" i="3" s="1"/>
  <c r="BL16" i="3"/>
  <c r="BL15" i="3" s="1"/>
  <c r="BN8" i="3"/>
  <c r="BN17" i="3"/>
  <c r="BM17" i="3"/>
  <c r="BL17" i="3"/>
  <c r="BL9" i="3"/>
  <c r="BO54" i="3"/>
  <c r="BO18" i="3"/>
  <c r="BO10" i="3"/>
  <c r="BN54" i="3"/>
  <c r="BN32" i="3"/>
  <c r="BN31" i="3"/>
  <c r="BN30" i="3"/>
  <c r="BN29" i="3"/>
  <c r="BN27" i="3"/>
  <c r="BN26" i="3"/>
  <c r="BN25" i="3"/>
  <c r="BN23" i="3" s="1"/>
  <c r="BN20" i="3"/>
  <c r="BN19" i="3" s="1"/>
  <c r="BN10" i="3"/>
  <c r="BN9" i="3" s="1"/>
  <c r="BO47" i="3"/>
  <c r="BM32" i="3"/>
  <c r="BM29" i="3"/>
  <c r="BM27" i="3"/>
  <c r="BM26" i="3"/>
  <c r="BM25" i="3"/>
  <c r="BM24" i="3"/>
  <c r="BM23" i="3" s="1"/>
  <c r="BM20" i="3"/>
  <c r="BM19" i="3" s="1"/>
  <c r="BM10" i="3"/>
  <c r="BM54" i="3"/>
  <c r="BM31" i="3"/>
  <c r="BL30" i="3"/>
  <c r="BL25" i="3"/>
  <c r="BL23" i="3" s="1"/>
  <c r="BL20" i="3"/>
  <c r="BL19" i="3" s="1"/>
  <c r="BL10" i="3"/>
  <c r="BL26" i="3" l="1"/>
  <c r="BL27" i="3"/>
  <c r="BL32" i="3"/>
  <c r="BL31" i="3"/>
  <c r="BL33" i="3" s="1"/>
  <c r="BL29" i="3"/>
  <c r="BL54" i="3"/>
  <c r="BN33" i="3"/>
  <c r="BM33" i="3"/>
  <c r="BO6" i="3"/>
  <c r="BO7" i="3" s="1"/>
  <c r="BO11" i="3"/>
  <c r="BO9" i="3"/>
  <c r="BL6" i="3"/>
  <c r="BL7" i="3" s="1"/>
  <c r="BL11" i="3"/>
  <c r="BM6" i="3"/>
  <c r="BM7" i="3" s="1"/>
  <c r="BM11" i="3"/>
  <c r="BO31" i="3"/>
  <c r="BO26" i="3"/>
  <c r="BO29" i="3"/>
  <c r="BO32" i="3"/>
  <c r="BO24" i="3"/>
  <c r="BO25" i="3"/>
  <c r="BO27" i="3"/>
  <c r="BO30" i="3"/>
  <c r="BO17" i="3"/>
  <c r="BO19" i="3"/>
  <c r="BM9" i="3"/>
  <c r="BN6" i="3"/>
  <c r="BN7" i="3" s="1"/>
  <c r="BN11" i="3"/>
  <c r="BO23" i="3" l="1"/>
  <c r="BO33" i="3"/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6" i="3"/>
  <c r="BK47" i="3" s="1"/>
  <c r="BJ46" i="3"/>
  <c r="BJ47" i="3" s="1"/>
  <c r="BI46" i="3"/>
  <c r="BI47" i="3" s="1"/>
  <c r="BH46" i="3"/>
  <c r="BH47" i="3" s="1"/>
  <c r="BG46" i="3"/>
  <c r="BG47" i="3" s="1"/>
  <c r="BF46" i="3"/>
  <c r="BF47" i="3" s="1"/>
  <c r="BK40" i="3"/>
  <c r="BJ40" i="3"/>
  <c r="BI40" i="3"/>
  <c r="BH40" i="3"/>
  <c r="BG40" i="3"/>
  <c r="BF40" i="3"/>
  <c r="BK28" i="3"/>
  <c r="BJ28" i="3"/>
  <c r="BI28" i="3"/>
  <c r="BH28" i="3"/>
  <c r="BG28" i="3"/>
  <c r="BF28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I10" i="3" s="1"/>
  <c r="BI6" i="3" s="1"/>
  <c r="BH13" i="3"/>
  <c r="BH16" i="3" s="1"/>
  <c r="BG13" i="3"/>
  <c r="BG55" i="3" s="1"/>
  <c r="BF13" i="3"/>
  <c r="BF55" i="3" s="1"/>
  <c r="BJ10" i="3"/>
  <c r="BJ11" i="3" s="1"/>
  <c r="BF10" i="3"/>
  <c r="BF11" i="3" s="1"/>
  <c r="BK8" i="3"/>
  <c r="BH10" i="3" l="1"/>
  <c r="BH11" i="3" s="1"/>
  <c r="BI8" i="3"/>
  <c r="BI9" i="3" s="1"/>
  <c r="BG32" i="3"/>
  <c r="BG29" i="3"/>
  <c r="BG25" i="3"/>
  <c r="BG31" i="3"/>
  <c r="BG27" i="3"/>
  <c r="BK32" i="3"/>
  <c r="BK27" i="3"/>
  <c r="BK29" i="3"/>
  <c r="BK25" i="3"/>
  <c r="BK31" i="3"/>
  <c r="BH32" i="3"/>
  <c r="BH31" i="3"/>
  <c r="BH27" i="3"/>
  <c r="BH29" i="3"/>
  <c r="BH25" i="3"/>
  <c r="BK9" i="3"/>
  <c r="BI11" i="3"/>
  <c r="BH8" i="3"/>
  <c r="BH9" i="3" s="1"/>
  <c r="BH6" i="3"/>
  <c r="BH7" i="3" s="1"/>
  <c r="BG8" i="3"/>
  <c r="BG10" i="3"/>
  <c r="BK10" i="3"/>
  <c r="BH20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0" i="3"/>
  <c r="BJ26" i="3"/>
  <c r="BH55" i="3"/>
  <c r="BH52" i="3" s="1"/>
  <c r="BI16" i="3"/>
  <c r="BI18" i="3"/>
  <c r="BG24" i="3"/>
  <c r="BG23" i="3" s="1"/>
  <c r="BK24" i="3"/>
  <c r="BG26" i="3"/>
  <c r="BK26" i="3"/>
  <c r="BG30" i="3"/>
  <c r="BK30" i="3"/>
  <c r="BG52" i="3"/>
  <c r="BK52" i="3"/>
  <c r="BI53" i="3"/>
  <c r="BG54" i="3"/>
  <c r="BK54" i="3"/>
  <c r="BI55" i="3"/>
  <c r="BI54" i="3" s="1"/>
  <c r="BH18" i="3"/>
  <c r="BH19" i="3" s="1"/>
  <c r="BH53" i="3"/>
  <c r="BF6" i="3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F53" i="3"/>
  <c r="BJ53" i="3"/>
  <c r="BH54" i="3"/>
  <c r="BG16" i="3"/>
  <c r="BK16" i="3"/>
  <c r="BK15" i="3" s="1"/>
  <c r="BG18" i="3"/>
  <c r="BK18" i="3"/>
  <c r="BI52" i="3"/>
  <c r="BG53" i="3"/>
  <c r="BK53" i="3"/>
  <c r="BG9" i="3" l="1"/>
  <c r="BH17" i="3"/>
  <c r="BF7" i="3"/>
  <c r="BJ33" i="3"/>
  <c r="BI7" i="3"/>
  <c r="BK23" i="3"/>
  <c r="BH33" i="3"/>
  <c r="BK11" i="3"/>
  <c r="BK6" i="3"/>
  <c r="BK7" i="3" s="1"/>
  <c r="BK33" i="3"/>
  <c r="BG11" i="3"/>
  <c r="BG6" i="3"/>
  <c r="BG7" i="3" s="1"/>
  <c r="BG33" i="3"/>
  <c r="BG20" i="3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E50" i="1" l="1"/>
  <c r="E53" i="1"/>
  <c r="E52" i="1"/>
  <c r="E43" i="1"/>
  <c r="E30" i="1"/>
  <c r="E24" i="1"/>
  <c r="E36" i="1" s="1"/>
  <c r="E14" i="1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E13" i="3"/>
  <c r="BD13" i="3"/>
  <c r="BD16" i="3" s="1"/>
  <c r="BC13" i="3"/>
  <c r="BC53" i="3" s="1"/>
  <c r="BB13" i="3"/>
  <c r="BA13" i="3"/>
  <c r="AZ13" i="3"/>
  <c r="AZ53" i="3" s="1"/>
  <c r="AY13" i="3"/>
  <c r="AY53" i="3" s="1"/>
  <c r="BC10" i="3"/>
  <c r="BC11" i="3" s="1"/>
  <c r="BA10" i="3"/>
  <c r="BA11" i="3" s="1"/>
  <c r="AY10" i="3"/>
  <c r="AY11" i="3" s="1"/>
  <c r="BA55" i="3" l="1"/>
  <c r="BA54" i="3" s="1"/>
  <c r="BE55" i="3"/>
  <c r="BE54" i="3" s="1"/>
  <c r="BB8" i="3"/>
  <c r="BA6" i="3"/>
  <c r="BE10" i="3"/>
  <c r="BE6" i="3" s="1"/>
  <c r="AZ8" i="3"/>
  <c r="BE8" i="3"/>
  <c r="BE9" i="3" s="1"/>
  <c r="BE11" i="3"/>
  <c r="AZ16" i="3"/>
  <c r="AZ10" i="3"/>
  <c r="BD8" i="3"/>
  <c r="BD9" i="3" s="1"/>
  <c r="BD53" i="3"/>
  <c r="BA8" i="3"/>
  <c r="BD10" i="3"/>
  <c r="AZ25" i="3"/>
  <c r="E57" i="1"/>
  <c r="E15" i="1" s="1"/>
  <c r="E10" i="1"/>
  <c r="E11" i="1" s="1"/>
  <c r="E8" i="1"/>
  <c r="E56" i="1"/>
  <c r="E18" i="1"/>
  <c r="E17" i="1" s="1"/>
  <c r="E51" i="1"/>
  <c r="E20" i="1"/>
  <c r="BA31" i="3"/>
  <c r="BA27" i="3"/>
  <c r="BA32" i="3"/>
  <c r="BA24" i="3"/>
  <c r="BA30" i="3"/>
  <c r="BA29" i="3"/>
  <c r="BA25" i="3"/>
  <c r="BA26" i="3"/>
  <c r="BE31" i="3"/>
  <c r="BE27" i="3"/>
  <c r="BE32" i="3"/>
  <c r="BE24" i="3"/>
  <c r="BE29" i="3"/>
  <c r="BE25" i="3"/>
  <c r="BE30" i="3"/>
  <c r="BE26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BE15" i="3" s="1"/>
  <c r="AY18" i="3"/>
  <c r="BC18" i="3"/>
  <c r="AZ24" i="3"/>
  <c r="BD24" i="3"/>
  <c r="BD23" i="3" s="1"/>
  <c r="AZ32" i="3"/>
  <c r="BD32" i="3"/>
  <c r="BA53" i="3"/>
  <c r="BE53" i="3"/>
  <c r="AY55" i="3"/>
  <c r="AY52" i="3" s="1"/>
  <c r="BC55" i="3"/>
  <c r="BC52" i="3" s="1"/>
  <c r="BB18" i="3"/>
  <c r="BB10" i="3"/>
  <c r="BB9" i="3" s="1"/>
  <c r="BA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BC54" i="3"/>
  <c r="AZ55" i="3"/>
  <c r="AZ52" i="3" s="1"/>
  <c r="BD55" i="3"/>
  <c r="BD54" i="3" s="1"/>
  <c r="BD20" i="3"/>
  <c r="AY6" i="3"/>
  <c r="AY7" i="3" s="1"/>
  <c r="BC6" i="3"/>
  <c r="AY16" i="3"/>
  <c r="BC16" i="3"/>
  <c r="BA18" i="3"/>
  <c r="BE18" i="3"/>
  <c r="AZ26" i="3"/>
  <c r="BD26" i="3"/>
  <c r="AY54" i="3" l="1"/>
  <c r="AZ23" i="3"/>
  <c r="BA23" i="3"/>
  <c r="BC7" i="3"/>
  <c r="BD52" i="3"/>
  <c r="BD33" i="3"/>
  <c r="BD11" i="3"/>
  <c r="BD6" i="3"/>
  <c r="BD7" i="3" s="1"/>
  <c r="AZ11" i="3"/>
  <c r="AZ6" i="3"/>
  <c r="AZ7" i="3" s="1"/>
  <c r="AZ9" i="3"/>
  <c r="AZ33" i="3"/>
  <c r="E13" i="1"/>
  <c r="BA9" i="3"/>
  <c r="BA7" i="3"/>
  <c r="BE7" i="3"/>
  <c r="E22" i="1"/>
  <c r="E21" i="1" s="1"/>
  <c r="E9" i="1"/>
  <c r="E6" i="1"/>
  <c r="E7" i="1" s="1"/>
  <c r="E33" i="1"/>
  <c r="E29" i="1"/>
  <c r="E32" i="1"/>
  <c r="E28" i="1"/>
  <c r="E27" i="1"/>
  <c r="E34" i="1"/>
  <c r="E26" i="1"/>
  <c r="E31" i="1"/>
  <c r="E19" i="1"/>
  <c r="BB20" i="3"/>
  <c r="BB19" i="3" s="1"/>
  <c r="BB17" i="3"/>
  <c r="AY23" i="3"/>
  <c r="BB33" i="3"/>
  <c r="BE23" i="3"/>
  <c r="AZ54" i="3"/>
  <c r="BC20" i="3"/>
  <c r="BC19" i="3" s="1"/>
  <c r="BC17" i="3"/>
  <c r="BC15" i="3"/>
  <c r="AY33" i="3"/>
  <c r="BB23" i="3"/>
  <c r="AY20" i="3"/>
  <c r="AY19" i="3" s="1"/>
  <c r="AY17" i="3"/>
  <c r="AY15" i="3"/>
  <c r="BD19" i="3"/>
  <c r="BE17" i="3"/>
  <c r="BE20" i="3"/>
  <c r="BE19" i="3" s="1"/>
  <c r="BC23" i="3"/>
  <c r="BB15" i="3"/>
  <c r="AZ19" i="3"/>
  <c r="BB6" i="3"/>
  <c r="BB7" i="3" s="1"/>
  <c r="BB11" i="3"/>
  <c r="BB54" i="3"/>
  <c r="BA20" i="3"/>
  <c r="BA19" i="3" s="1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5" i="1" l="1"/>
  <c r="E25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X46" i="3"/>
  <c r="AX47" i="3" s="1"/>
  <c r="AW46" i="3"/>
  <c r="AW47" i="3" s="1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X13" i="3"/>
  <c r="AW13" i="3"/>
  <c r="AW53" i="3" s="1"/>
  <c r="AV13" i="3"/>
  <c r="AV53" i="3" s="1"/>
  <c r="AU13" i="3"/>
  <c r="AT13" i="3"/>
  <c r="AU8" i="3"/>
  <c r="AT55" i="3" l="1"/>
  <c r="AW16" i="3"/>
  <c r="AW15" i="3" s="1"/>
  <c r="AX55" i="3"/>
  <c r="AX54" i="3" s="1"/>
  <c r="AW32" i="3"/>
  <c r="AW29" i="3"/>
  <c r="AX8" i="3"/>
  <c r="AV10" i="3"/>
  <c r="AV11" i="3" s="1"/>
  <c r="AW10" i="3"/>
  <c r="AW11" i="3" s="1"/>
  <c r="AW25" i="3"/>
  <c r="AV8" i="3"/>
  <c r="AW8" i="3"/>
  <c r="AT8" i="3"/>
  <c r="AV16" i="3"/>
  <c r="AV20" i="3" s="1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7" i="3"/>
  <c r="AU18" i="3"/>
  <c r="AX52" i="3"/>
  <c r="AU55" i="3"/>
  <c r="AU54" i="3" s="1"/>
  <c r="AT10" i="3"/>
  <c r="AX10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U53" i="3"/>
  <c r="AT54" i="3"/>
  <c r="AW55" i="3"/>
  <c r="AW54" i="3" s="1"/>
  <c r="AT18" i="3"/>
  <c r="AX18" i="3"/>
  <c r="AW24" i="3"/>
  <c r="AW33" i="3" l="1"/>
  <c r="AV9" i="3"/>
  <c r="AU23" i="3"/>
  <c r="AV6" i="3"/>
  <c r="AV7" i="3" s="1"/>
  <c r="AV52" i="3"/>
  <c r="AW23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3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Q8" i="3"/>
  <c r="AQ6" i="3"/>
  <c r="AO49" i="3"/>
  <c r="AN49" i="3"/>
  <c r="AO48" i="3"/>
  <c r="AN48" i="3"/>
  <c r="AO46" i="3"/>
  <c r="AN46" i="3"/>
  <c r="AN47" i="3" s="1"/>
  <c r="AO28" i="3"/>
  <c r="AN28" i="3"/>
  <c r="AO22" i="3"/>
  <c r="AO34" i="3" s="1"/>
  <c r="AN22" i="3"/>
  <c r="AN34" i="3" s="1"/>
  <c r="AO13" i="3"/>
  <c r="AO10" i="3" s="1"/>
  <c r="AO11" i="3" s="1"/>
  <c r="AN13" i="3"/>
  <c r="AN53" i="3" s="1"/>
  <c r="AS8" i="3" l="1"/>
  <c r="AS9" i="3" s="1"/>
  <c r="AO6" i="3"/>
  <c r="AN8" i="3"/>
  <c r="AS6" i="3"/>
  <c r="AS7" i="3" s="1"/>
  <c r="AQ9" i="3"/>
  <c r="AQ7" i="3"/>
  <c r="AR8" i="3"/>
  <c r="AR9" i="3" s="1"/>
  <c r="AR6" i="3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P15" i="3" s="1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R7" i="3" l="1"/>
  <c r="AS23" i="3"/>
  <c r="AQ23" i="3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H10" i="3" s="1"/>
  <c r="AH11" i="3" s="1"/>
  <c r="AG13" i="3"/>
  <c r="AG10" i="3" s="1"/>
  <c r="AG11" i="3" s="1"/>
  <c r="AI8" i="3" l="1"/>
  <c r="AK8" i="3"/>
  <c r="AK9" i="3" s="1"/>
  <c r="AK6" i="3"/>
  <c r="AG8" i="3"/>
  <c r="AG9" i="3" s="1"/>
  <c r="AG6" i="3"/>
  <c r="AH8" i="3"/>
  <c r="AH9" i="3" s="1"/>
  <c r="AI10" i="3"/>
  <c r="AG55" i="3"/>
  <c r="AG54" i="3" s="1"/>
  <c r="AK55" i="3"/>
  <c r="AK54" i="3" s="1"/>
  <c r="AH6" i="3"/>
  <c r="AH7" i="3" s="1"/>
  <c r="AH55" i="3"/>
  <c r="AL55" i="3"/>
  <c r="AL52" i="3" s="1"/>
  <c r="AJ8" i="3"/>
  <c r="AJ9" i="3" s="1"/>
  <c r="AM55" i="3"/>
  <c r="AM52" i="3" s="1"/>
  <c r="AM31" i="3"/>
  <c r="AM27" i="3"/>
  <c r="AM30" i="3"/>
  <c r="AM26" i="3"/>
  <c r="AM29" i="3"/>
  <c r="AM25" i="3"/>
  <c r="AM32" i="3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I53" i="3"/>
  <c r="AI55" i="3"/>
  <c r="AI54" i="3" s="1"/>
  <c r="AJ47" i="3"/>
  <c r="AH52" i="3"/>
  <c r="AJ53" i="3"/>
  <c r="AH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G53" i="3"/>
  <c r="AK53" i="3"/>
  <c r="AJ52" i="3"/>
  <c r="AH53" i="3"/>
  <c r="AL53" i="3"/>
  <c r="AL54" i="3" l="1"/>
  <c r="AM33" i="3"/>
  <c r="AI9" i="3"/>
  <c r="AG52" i="3"/>
  <c r="AI52" i="3"/>
  <c r="AG7" i="3"/>
  <c r="AM54" i="3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53" i="1" l="1"/>
  <c r="F52" i="1"/>
  <c r="F50" i="1"/>
  <c r="F51" i="1" s="1"/>
  <c r="F30" i="1"/>
  <c r="F24" i="1"/>
  <c r="F36" i="1" s="1"/>
  <c r="F14" i="1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B31" i="3" s="1"/>
  <c r="AA46" i="3"/>
  <c r="AF40" i="3"/>
  <c r="AE40" i="3"/>
  <c r="AD40" i="3"/>
  <c r="AC40" i="3"/>
  <c r="AA40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D34" i="3" s="1"/>
  <c r="AC22" i="3"/>
  <c r="AC34" i="3" s="1"/>
  <c r="AB22" i="3"/>
  <c r="AB34" i="3" s="1"/>
  <c r="AA22" i="3"/>
  <c r="AA34" i="3" s="1"/>
  <c r="AF13" i="3"/>
  <c r="AF16" i="3" s="1"/>
  <c r="AE13" i="3"/>
  <c r="AD13" i="3"/>
  <c r="AD53" i="3" s="1"/>
  <c r="AC13" i="3"/>
  <c r="AC8" i="3" s="1"/>
  <c r="AC9" i="3" s="1"/>
  <c r="AB13" i="3"/>
  <c r="AA13" i="3"/>
  <c r="AD10" i="3"/>
  <c r="AC10" i="3"/>
  <c r="AC11" i="3" s="1"/>
  <c r="AD8" i="3"/>
  <c r="AA18" i="3" l="1"/>
  <c r="AE18" i="3"/>
  <c r="AD6" i="3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7" i="1"/>
  <c r="F13" i="1" s="1"/>
  <c r="F32" i="1"/>
  <c r="F28" i="1"/>
  <c r="F31" i="1"/>
  <c r="F27" i="1"/>
  <c r="F34" i="1"/>
  <c r="F26" i="1"/>
  <c r="F33" i="1"/>
  <c r="F29" i="1"/>
  <c r="F20" i="1"/>
  <c r="F56" i="1"/>
  <c r="F10" i="1"/>
  <c r="F18" i="1"/>
  <c r="F17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E7" i="3" l="1"/>
  <c r="AA7" i="3"/>
  <c r="AD33" i="3"/>
  <c r="AF33" i="3"/>
  <c r="AB9" i="3"/>
  <c r="AA9" i="3"/>
  <c r="AF9" i="3"/>
  <c r="AB52" i="3"/>
  <c r="AF17" i="3"/>
  <c r="F15" i="1"/>
  <c r="F9" i="1"/>
  <c r="F19" i="1"/>
  <c r="F22" i="1"/>
  <c r="F21" i="1" s="1"/>
  <c r="F25" i="1"/>
  <c r="F11" i="1"/>
  <c r="F6" i="1"/>
  <c r="F7" i="1" s="1"/>
  <c r="F35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l="1"/>
  <c r="Z10" i="3" s="1"/>
  <c r="Z17" i="3"/>
  <c r="Z7" i="3"/>
  <c r="Z8" i="3"/>
  <c r="Z6" i="3" s="1"/>
  <c r="Z44" i="3"/>
  <c r="Z12" i="3"/>
  <c r="Y46" i="3"/>
  <c r="X46" i="3"/>
  <c r="W46" i="3"/>
  <c r="Y45" i="3"/>
  <c r="X45" i="3"/>
  <c r="W45" i="3"/>
  <c r="Y43" i="3"/>
  <c r="Y44" i="3" s="1"/>
  <c r="X43" i="3"/>
  <c r="X44" i="3" s="1"/>
  <c r="X23" i="3" s="1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W11" i="3"/>
  <c r="X13" i="3" l="1"/>
  <c r="X12" i="3" s="1"/>
  <c r="Y28" i="3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W16" i="3"/>
  <c r="X22" i="3"/>
  <c r="Y27" i="3"/>
  <c r="X16" i="3"/>
  <c r="W13" i="3"/>
  <c r="W10" i="3" s="1"/>
  <c r="Y16" i="3"/>
  <c r="X28" i="3"/>
  <c r="X27" i="3"/>
  <c r="X10" i="3" l="1"/>
  <c r="Y12" i="3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30" i="3" s="1"/>
  <c r="V24" i="3"/>
  <c r="V27" i="3"/>
  <c r="Q7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L46" i="3"/>
  <c r="L13" i="3" s="1"/>
  <c r="M46" i="3"/>
  <c r="N46" i="3"/>
  <c r="O46" i="3"/>
  <c r="P46" i="3"/>
  <c r="P13" i="3" s="1"/>
  <c r="P10" i="3" s="1"/>
  <c r="J11" i="3"/>
  <c r="J19" i="3"/>
  <c r="J31" i="3" s="1"/>
  <c r="J25" i="3"/>
  <c r="J43" i="3"/>
  <c r="J44" i="3" s="1"/>
  <c r="J45" i="3"/>
  <c r="J46" i="3"/>
  <c r="O13" i="3" l="1"/>
  <c r="K13" i="3"/>
  <c r="K10" i="3" s="1"/>
  <c r="N13" i="3"/>
  <c r="O15" i="3"/>
  <c r="O17" i="3" s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M7" i="3"/>
  <c r="O7" i="3"/>
  <c r="P6" i="3"/>
  <c r="L6" i="3"/>
  <c r="L7" i="3"/>
  <c r="K17" i="3"/>
  <c r="O6" i="3"/>
  <c r="K6" i="3"/>
  <c r="K7" i="3"/>
  <c r="P26" i="3"/>
  <c r="J7" i="3"/>
  <c r="P12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2" i="3"/>
  <c r="K20" i="3" s="1"/>
  <c r="M16" i="3"/>
  <c r="M8" i="3"/>
  <c r="M6" i="3" s="1"/>
  <c r="N15" i="3"/>
  <c r="N17" i="3" s="1"/>
  <c r="N12" i="3"/>
  <c r="N10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K28" i="3" l="1"/>
  <c r="K23" i="3"/>
  <c r="K27" i="3"/>
  <c r="L23" i="3"/>
  <c r="O27" i="3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F11" i="3"/>
  <c r="F19" i="3"/>
  <c r="F31" i="3" s="1"/>
  <c r="F25" i="3"/>
  <c r="F43" i="3"/>
  <c r="F44" i="3" s="1"/>
  <c r="F45" i="3"/>
  <c r="F46" i="3"/>
  <c r="I13" i="3" l="1"/>
  <c r="H13" i="3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<sst xmlns="http://schemas.openxmlformats.org/spreadsheetml/2006/main" count="202" uniqueCount="75">
  <si>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</si>
  <si>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</si>
  <si>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</si>
  <si>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</si>
  <si>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</si>
  <si>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</si>
  <si>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</si>
  <si>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</si>
  <si>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</si>
  <si>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</si>
  <si>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</si>
  <si>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</si>
  <si>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</si>
  <si>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</si>
  <si>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</si>
  <si>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</si>
  <si>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</si>
  <si>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</si>
  <si>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</si>
  <si>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</si>
  <si>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</si>
  <si>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</si>
  <si>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</si>
  <si>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</si>
  <si>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</si>
  <si>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</si>
  <si>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</si>
  <si>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</si>
  <si>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</si>
  <si>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</si>
  <si>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</si>
  <si>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</si>
  <si>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</si>
  <si>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</si>
  <si>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</si>
  <si>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</si>
  <si>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</si>
  <si>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</si>
  <si>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</si>
  <si>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</si>
  <si>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</si>
  <si>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</si>
  <si>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</si>
  <si>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</si>
  <si>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</si>
  <si>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</si>
  <si>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</si>
  <si>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</si>
  <si>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</si>
  <si>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</si>
  <si>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</si>
  <si>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</si>
  <si>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</si>
  <si>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</si>
  <si>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</si>
  <si>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</si>
  <si>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</si>
  <si>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</si>
  <si>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</si>
  <si>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</si>
  <si>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</si>
  <si>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</si>
  <si>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</si>
  <si>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</si>
  <si>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</si>
  <si>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</si>
  <si>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</si>
  <si>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</si>
  <si>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</si>
  <si>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</si>
  <si>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EW Resistance 4:</t>
  </si>
  <si>
    <t>EW Resistance 5:</t>
  </si>
  <si>
    <t>EW Support 4:</t>
  </si>
  <si>
    <t>EW Support 5:</t>
  </si>
  <si>
    <t>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</si>
</sst>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C4E59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0" fillId="2" borderId="0" xfId="0" applyNumberFormat="1" applyFont="1" applyFill="1"/>
    <xf numFmtId="4" fontId="0" fillId="17" borderId="0" xfId="0" applyNumberFormat="1" applyFont="1" applyFill="1"/>
    <xf numFmtId="4" fontId="0" fillId="3" borderId="10" xfId="0" applyNumberFormat="1" applyFont="1" applyFill="1" applyBorder="1"/>
    <xf numFmtId="4" fontId="0" fillId="19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0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0" fillId="18" borderId="0" xfId="0" applyNumberFormat="1" applyFont="1" applyFill="1" applyBorder="1" applyAlignment="1">
      <alignment horizontal="right"/>
    </xf>
    <xf numFmtId="4" fontId="0" fillId="22" borderId="0" xfId="0" applyNumberFormat="1" applyFont="1" applyFill="1" applyBorder="1" applyAlignment="1">
      <alignment horizontal="right"/>
    </xf>
    <xf numFmtId="4" fontId="0" fillId="21" borderId="4" xfId="0" applyNumberFormat="1" applyFont="1" applyFill="1" applyBorder="1"/>
    <xf numFmtId="4" fontId="0" fillId="2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E59F"/>
      <color rgb="FF8BA7FF"/>
      <color rgb="FF577FFF"/>
      <color rgb="FF3366FF"/>
      <color rgb="FF6666FF"/>
      <color rgb="FF00CC00"/>
      <color rgb="FF3333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115" zoomScaleNormal="115" workbookViewId="0">
      <selection activeCell="L8" sqref="L8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25" customWidth="1"/>
    <col min="9" max="16384" width="8.88671875" style="1"/>
  </cols>
  <sheetData>
    <row r="1" spans="1:8" ht="15" thickBot="1" x14ac:dyDescent="0.35">
      <c r="A1" s="1" t="s">
        <v>65</v>
      </c>
      <c r="E1" s="104" t="s">
        <v>74</v>
      </c>
      <c r="F1" s="35" t="s">
        <v>60</v>
      </c>
      <c r="G1" s="35">
        <v>43465</v>
      </c>
      <c r="H1" s="35">
        <v>43466</v>
      </c>
    </row>
    <row r="2" spans="1:8" x14ac:dyDescent="0.3">
      <c r="A2" s="29"/>
      <c r="B2" s="29"/>
      <c r="C2" s="29"/>
      <c r="D2" s="30" t="s">
        <v>2</v>
      </c>
      <c r="E2" s="131">
        <v>10985.15</v>
      </c>
      <c r="F2" s="131">
        <v>10893.6</v>
      </c>
      <c r="G2" s="131">
        <v>10923.55</v>
      </c>
      <c r="H2" s="131">
        <v>10923.6</v>
      </c>
    </row>
    <row r="3" spans="1:8" x14ac:dyDescent="0.3">
      <c r="A3" s="29"/>
      <c r="B3" s="30"/>
      <c r="C3" s="31"/>
      <c r="D3" s="30" t="s">
        <v>1</v>
      </c>
      <c r="E3" s="132">
        <v>10333.85</v>
      </c>
      <c r="F3" s="131">
        <v>10534.55</v>
      </c>
      <c r="G3" s="131">
        <v>10853.2</v>
      </c>
      <c r="H3" s="131">
        <v>10807.1</v>
      </c>
    </row>
    <row r="4" spans="1:8" x14ac:dyDescent="0.3">
      <c r="A4" s="29"/>
      <c r="B4" s="30"/>
      <c r="C4" s="31"/>
      <c r="D4" s="30" t="s">
        <v>0</v>
      </c>
      <c r="E4" s="124">
        <v>10862.55</v>
      </c>
      <c r="F4" s="124">
        <v>10859.9</v>
      </c>
      <c r="G4" s="124">
        <v>10862.55</v>
      </c>
      <c r="H4" s="124">
        <v>10910.1</v>
      </c>
    </row>
    <row r="5" spans="1:8" x14ac:dyDescent="0.3">
      <c r="A5" s="133" t="s">
        <v>25</v>
      </c>
      <c r="B5" s="133"/>
      <c r="C5" s="133"/>
      <c r="D5" s="133"/>
      <c r="E5" s="125"/>
      <c r="F5" s="125"/>
    </row>
    <row r="6" spans="1:8" x14ac:dyDescent="0.3">
      <c r="A6" s="17"/>
      <c r="B6" s="17"/>
      <c r="C6" s="17"/>
      <c r="D6" s="18" t="s">
        <v>7</v>
      </c>
      <c r="E6" s="138">
        <f>E10+E50</f>
        <v>11771.816666666664</v>
      </c>
      <c r="F6" s="138">
        <f>F10+F50</f>
        <v>11349.86666666667</v>
      </c>
      <c r="G6" s="138">
        <f>G10+G50</f>
        <v>10976.683333333331</v>
      </c>
      <c r="H6" s="138">
        <f>H10+H50</f>
        <v>11069.933333333336</v>
      </c>
    </row>
    <row r="7" spans="1:8" x14ac:dyDescent="0.3">
      <c r="A7" s="17"/>
      <c r="B7" s="17"/>
      <c r="C7" s="17"/>
      <c r="D7" s="18" t="s">
        <v>55</v>
      </c>
      <c r="E7" s="141">
        <f>(E6+E8)/2</f>
        <v>11575.149999999998</v>
      </c>
      <c r="F7" s="141">
        <f>(F6+F8)/2</f>
        <v>11235.800000000003</v>
      </c>
      <c r="G7" s="141">
        <f t="shared" ref="G7" si="0">(G6+G8)/2</f>
        <v>10963.399999999998</v>
      </c>
      <c r="H7" s="141">
        <f t="shared" ref="H7" si="1">(H6+H8)/2</f>
        <v>11033.350000000002</v>
      </c>
    </row>
    <row r="8" spans="1:8" x14ac:dyDescent="0.3">
      <c r="A8" s="17"/>
      <c r="B8" s="17"/>
      <c r="C8" s="17"/>
      <c r="D8" s="18" t="s">
        <v>27</v>
      </c>
      <c r="E8" s="140">
        <f t="shared" ref="E8:F8" si="2">E14+E50</f>
        <v>11378.483333333332</v>
      </c>
      <c r="F8" s="140">
        <f t="shared" si="2"/>
        <v>11121.733333333335</v>
      </c>
      <c r="G8" s="140">
        <f t="shared" ref="G8:H8" si="3">G14+G50</f>
        <v>10950.116666666665</v>
      </c>
      <c r="H8" s="140">
        <f t="shared" si="3"/>
        <v>10996.766666666668</v>
      </c>
    </row>
    <row r="9" spans="1:8" x14ac:dyDescent="0.3">
      <c r="A9" s="17"/>
      <c r="B9" s="17"/>
      <c r="C9" s="17"/>
      <c r="D9" s="18" t="s">
        <v>56</v>
      </c>
      <c r="E9" s="141">
        <f>(E8+E10)/2</f>
        <v>11249.499999999998</v>
      </c>
      <c r="F9" s="141">
        <f>(F8+F10)/2</f>
        <v>11056.275000000001</v>
      </c>
      <c r="G9" s="141">
        <f t="shared" ref="G9" si="4">(G8+G10)/2</f>
        <v>10928.224999999999</v>
      </c>
      <c r="H9" s="141">
        <f t="shared" ref="H9" si="5">(H8+H10)/2</f>
        <v>10975.100000000002</v>
      </c>
    </row>
    <row r="10" spans="1:8" ht="14.4" customHeight="1" x14ac:dyDescent="0.3">
      <c r="A10" s="17"/>
      <c r="B10" s="17"/>
      <c r="C10" s="17"/>
      <c r="D10" s="18" t="s">
        <v>28</v>
      </c>
      <c r="E10" s="139">
        <f>(2*E14)-E3</f>
        <v>11120.516666666665</v>
      </c>
      <c r="F10" s="139">
        <f>(2*F14)-F3</f>
        <v>10990.816666666669</v>
      </c>
      <c r="G10" s="139">
        <f>(2*G14)-G3</f>
        <v>10906.333333333332</v>
      </c>
      <c r="H10" s="139">
        <f>(2*H14)-H3</f>
        <v>10953.433333333336</v>
      </c>
    </row>
    <row r="11" spans="1:8" x14ac:dyDescent="0.3">
      <c r="A11" s="17"/>
      <c r="B11" s="17"/>
      <c r="C11" s="17"/>
      <c r="D11" s="18" t="s">
        <v>54</v>
      </c>
      <c r="E11" s="141">
        <f>(E10+E14)/2</f>
        <v>10923.849999999999</v>
      </c>
      <c r="F11" s="141">
        <f>(F10+F14)/2</f>
        <v>10876.750000000002</v>
      </c>
      <c r="G11" s="141">
        <f>(G10+G14)/2</f>
        <v>10893.05</v>
      </c>
      <c r="H11" s="141">
        <f>(H10+H14)/2</f>
        <v>10916.850000000002</v>
      </c>
    </row>
    <row r="12" spans="1:8" x14ac:dyDescent="0.3">
      <c r="A12" s="17"/>
      <c r="B12" s="17"/>
      <c r="C12" s="17"/>
      <c r="D12" s="18"/>
      <c r="E12" s="120"/>
      <c r="F12" s="120"/>
      <c r="G12" s="120"/>
      <c r="H12" s="120"/>
    </row>
    <row r="13" spans="1:8" x14ac:dyDescent="0.3">
      <c r="A13" s="17"/>
      <c r="B13" s="17"/>
      <c r="C13" s="17"/>
      <c r="D13" s="18" t="s">
        <v>4</v>
      </c>
      <c r="E13" s="146">
        <f>E14+E57/2</f>
        <v>10794.866666666665</v>
      </c>
      <c r="F13" s="146">
        <f>F14+F57/2</f>
        <v>10811.291666666668</v>
      </c>
      <c r="G13" s="146">
        <f>G14+G57/2</f>
        <v>10888.375</v>
      </c>
      <c r="H13" s="146">
        <f>H14+H57/2</f>
        <v>10895.183333333336</v>
      </c>
    </row>
    <row r="14" spans="1:8" x14ac:dyDescent="0.3">
      <c r="A14" s="17"/>
      <c r="B14" s="17"/>
      <c r="C14" s="17"/>
      <c r="D14" s="18" t="s">
        <v>29</v>
      </c>
      <c r="E14" s="137">
        <f>(E2+E3+E4)/3</f>
        <v>10727.183333333332</v>
      </c>
      <c r="F14" s="137">
        <f>(F2+F3+F4)/3</f>
        <v>10762.683333333334</v>
      </c>
      <c r="G14" s="137">
        <f>(G2+G3+G4)/3</f>
        <v>10879.766666666666</v>
      </c>
      <c r="H14" s="137">
        <f>(H2+H3+H4)/3</f>
        <v>10880.266666666668</v>
      </c>
    </row>
    <row r="15" spans="1:8" x14ac:dyDescent="0.3">
      <c r="A15" s="17"/>
      <c r="B15" s="17"/>
      <c r="C15" s="17"/>
      <c r="D15" s="18" t="s">
        <v>3</v>
      </c>
      <c r="E15" s="145">
        <f>E14-E57/2</f>
        <v>10659.5</v>
      </c>
      <c r="F15" s="145">
        <f>F14-F57/2</f>
        <v>10714.075000000001</v>
      </c>
      <c r="G15" s="145">
        <f>G14-G57/2</f>
        <v>10871.158333333333</v>
      </c>
      <c r="H15" s="145">
        <f>H14-H57/2</f>
        <v>10865.35</v>
      </c>
    </row>
    <row r="16" spans="1:8" x14ac:dyDescent="0.3">
      <c r="A16" s="19"/>
      <c r="B16" s="19"/>
      <c r="C16" s="19"/>
      <c r="D16" s="20"/>
      <c r="E16" s="120"/>
      <c r="F16" s="120"/>
      <c r="G16" s="120"/>
      <c r="H16" s="120"/>
    </row>
    <row r="17" spans="1:8" x14ac:dyDescent="0.3">
      <c r="A17" s="19"/>
      <c r="B17" s="19"/>
      <c r="C17" s="19"/>
      <c r="D17" s="20" t="s">
        <v>57</v>
      </c>
      <c r="E17" s="141">
        <f>(E14+E18)/2</f>
        <v>10598.199999999999</v>
      </c>
      <c r="F17" s="141">
        <f>(F14+F18)/2</f>
        <v>10697.225000000002</v>
      </c>
      <c r="G17" s="141">
        <f>(G14+G18)/2</f>
        <v>10857.875</v>
      </c>
      <c r="H17" s="141">
        <f t="shared" ref="H17" si="6">(H14+H18)/2</f>
        <v>10858.600000000002</v>
      </c>
    </row>
    <row r="18" spans="1:8" x14ac:dyDescent="0.3">
      <c r="A18" s="17"/>
      <c r="B18" s="17"/>
      <c r="C18" s="17"/>
      <c r="D18" s="18" t="s">
        <v>30</v>
      </c>
      <c r="E18" s="144">
        <f>2*E14-E2</f>
        <v>10469.216666666665</v>
      </c>
      <c r="F18" s="144">
        <f>2*F14-F2</f>
        <v>10631.766666666668</v>
      </c>
      <c r="G18" s="144">
        <f>2*G14-G2</f>
        <v>10835.983333333334</v>
      </c>
      <c r="H18" s="144">
        <f>2*H14-H2</f>
        <v>10836.933333333336</v>
      </c>
    </row>
    <row r="19" spans="1:8" x14ac:dyDescent="0.3">
      <c r="A19" s="17"/>
      <c r="B19" s="17"/>
      <c r="C19" s="17"/>
      <c r="D19" s="18" t="s">
        <v>58</v>
      </c>
      <c r="E19" s="141">
        <f>(E18+E20)/2</f>
        <v>10272.549999999999</v>
      </c>
      <c r="F19" s="141">
        <f>(F18+F20)/2</f>
        <v>10517.7</v>
      </c>
      <c r="G19" s="141">
        <f t="shared" ref="G19" si="7">(G18+G20)/2</f>
        <v>10822.7</v>
      </c>
      <c r="H19" s="141">
        <f t="shared" ref="H19" si="8">(H18+H20)/2</f>
        <v>10800.350000000002</v>
      </c>
    </row>
    <row r="20" spans="1:8" x14ac:dyDescent="0.3">
      <c r="A20" s="17"/>
      <c r="B20" s="17"/>
      <c r="C20" s="17"/>
      <c r="D20" s="18" t="s">
        <v>31</v>
      </c>
      <c r="E20" s="143">
        <f t="shared" ref="E20:F20" si="9">E14-E50</f>
        <v>10075.883333333333</v>
      </c>
      <c r="F20" s="143">
        <f t="shared" si="9"/>
        <v>10403.633333333333</v>
      </c>
      <c r="G20" s="143">
        <f t="shared" ref="G20:H20" si="10">G14-G50</f>
        <v>10809.416666666668</v>
      </c>
      <c r="H20" s="143">
        <f t="shared" si="10"/>
        <v>10763.766666666668</v>
      </c>
    </row>
    <row r="21" spans="1:8" x14ac:dyDescent="0.3">
      <c r="A21" s="17"/>
      <c r="B21" s="17"/>
      <c r="C21" s="17"/>
      <c r="D21" s="18" t="s">
        <v>59</v>
      </c>
      <c r="E21" s="141">
        <f>(E20+E22)/2</f>
        <v>9946.9</v>
      </c>
      <c r="F21" s="141">
        <f>(F20+F22)/2</f>
        <v>10338.174999999999</v>
      </c>
      <c r="G21" s="141">
        <f t="shared" ref="G21" si="11">(G20+G22)/2</f>
        <v>10787.525000000001</v>
      </c>
      <c r="H21" s="141">
        <f t="shared" ref="H21" si="12">(H20+H22)/2</f>
        <v>10742.100000000002</v>
      </c>
    </row>
    <row r="22" spans="1:8" x14ac:dyDescent="0.3">
      <c r="A22" s="17"/>
      <c r="B22" s="17"/>
      <c r="C22" s="17"/>
      <c r="D22" s="18" t="s">
        <v>8</v>
      </c>
      <c r="E22" s="142">
        <f t="shared" ref="E22:F22" si="13">E18-E50</f>
        <v>9817.9166666666661</v>
      </c>
      <c r="F22" s="142">
        <f t="shared" si="13"/>
        <v>10272.716666666667</v>
      </c>
      <c r="G22" s="142">
        <f t="shared" ref="G22:H22" si="14">G18-G50</f>
        <v>10765.633333333335</v>
      </c>
      <c r="H22" s="142">
        <f t="shared" si="14"/>
        <v>10720.433333333336</v>
      </c>
    </row>
    <row r="23" spans="1:8" x14ac:dyDescent="0.3">
      <c r="A23" s="133" t="s">
        <v>24</v>
      </c>
      <c r="B23" s="133"/>
      <c r="C23" s="133"/>
      <c r="D23" s="133"/>
      <c r="E23" s="123"/>
      <c r="F23" s="123"/>
      <c r="G23" s="123"/>
      <c r="H23" s="123"/>
    </row>
    <row r="24" spans="1:8" x14ac:dyDescent="0.3">
      <c r="A24" s="19"/>
      <c r="B24" s="19"/>
      <c r="C24" s="19"/>
      <c r="D24" s="20" t="s">
        <v>12</v>
      </c>
      <c r="E24" s="138">
        <f>(E2/E3)*E4</f>
        <v>11547.171783265674</v>
      </c>
      <c r="F24" s="138">
        <f>(F2/F3)*F4</f>
        <v>11230.038932844782</v>
      </c>
      <c r="G24" s="138">
        <f>(G2/G3)*G4</f>
        <v>10932.960606318871</v>
      </c>
      <c r="H24" s="138">
        <f>(H2/H3)*H4</f>
        <v>11027.710334872445</v>
      </c>
    </row>
    <row r="25" spans="1:8" x14ac:dyDescent="0.3">
      <c r="A25" s="19"/>
      <c r="B25" s="19"/>
      <c r="C25" s="19"/>
      <c r="D25" s="20" t="s">
        <v>13</v>
      </c>
      <c r="E25" s="135">
        <f>E26+1.168*(E26-E27)</f>
        <v>11429.96256</v>
      </c>
      <c r="F25" s="135">
        <f>F26+1.168*(F26-F27)</f>
        <v>11172.704360000002</v>
      </c>
      <c r="G25" s="135">
        <f t="shared" ref="G25" si="15">G26+1.168*(G26-G27)</f>
        <v>10923.838919999998</v>
      </c>
      <c r="H25" s="135">
        <f t="shared" ref="H25" si="16">H26+1.168*(H26-H27)</f>
        <v>11011.594800000001</v>
      </c>
    </row>
    <row r="26" spans="1:8" x14ac:dyDescent="0.3">
      <c r="A26" s="19"/>
      <c r="B26" s="19"/>
      <c r="C26" s="19"/>
      <c r="D26" s="20" t="s">
        <v>14</v>
      </c>
      <c r="E26" s="140">
        <f>E4+E51/2</f>
        <v>11220.764999999999</v>
      </c>
      <c r="F26" s="140">
        <f>F4+F51/2</f>
        <v>11057.377500000001</v>
      </c>
      <c r="G26" s="140">
        <f>G4+G51/2</f>
        <v>10901.242499999998</v>
      </c>
      <c r="H26" s="140">
        <f>H4+H51/2</f>
        <v>10974.175000000001</v>
      </c>
    </row>
    <row r="27" spans="1:8" x14ac:dyDescent="0.3">
      <c r="A27" s="19"/>
      <c r="B27" s="19"/>
      <c r="C27" s="19"/>
      <c r="D27" s="20" t="s">
        <v>15</v>
      </c>
      <c r="E27" s="136">
        <f>E4+E51/4</f>
        <v>11041.657499999999</v>
      </c>
      <c r="F27" s="136">
        <f>F4+F51/4</f>
        <v>10958.63875</v>
      </c>
      <c r="G27" s="136">
        <f>G4+G51/4</f>
        <v>10881.896249999998</v>
      </c>
      <c r="H27" s="136">
        <f>H4+H51/4</f>
        <v>10942.137500000001</v>
      </c>
    </row>
    <row r="28" spans="1:8" x14ac:dyDescent="0.3">
      <c r="A28" s="19"/>
      <c r="B28" s="19"/>
      <c r="C28" s="19"/>
      <c r="D28" s="20" t="s">
        <v>16</v>
      </c>
      <c r="E28" s="135">
        <f>E4+E51/6</f>
        <v>10981.955</v>
      </c>
      <c r="F28" s="135">
        <f>F4+F51/6</f>
        <v>10925.725833333334</v>
      </c>
      <c r="G28" s="135">
        <f>G4+G51/6</f>
        <v>10875.447499999998</v>
      </c>
      <c r="H28" s="135">
        <f>H4+H51/6</f>
        <v>10931.458333333334</v>
      </c>
    </row>
    <row r="29" spans="1:8" x14ac:dyDescent="0.3">
      <c r="A29" s="19"/>
      <c r="B29" s="19"/>
      <c r="C29" s="19"/>
      <c r="D29" s="20" t="s">
        <v>17</v>
      </c>
      <c r="E29" s="135">
        <f>E4+E51/12</f>
        <v>10922.252499999999</v>
      </c>
      <c r="F29" s="135">
        <f>F4+F51/12</f>
        <v>10892.812916666666</v>
      </c>
      <c r="G29" s="135">
        <f>G4+G51/12</f>
        <v>10868.998749999999</v>
      </c>
      <c r="H29" s="135">
        <f>H4+H51/12</f>
        <v>10920.779166666667</v>
      </c>
    </row>
    <row r="30" spans="1:8" x14ac:dyDescent="0.3">
      <c r="A30" s="19"/>
      <c r="B30" s="19"/>
      <c r="C30" s="19"/>
      <c r="D30" s="20" t="s">
        <v>0</v>
      </c>
      <c r="E30" s="137">
        <f>E4</f>
        <v>10862.55</v>
      </c>
      <c r="F30" s="137">
        <f>F4</f>
        <v>10859.9</v>
      </c>
      <c r="G30" s="137">
        <f>G4</f>
        <v>10862.55</v>
      </c>
      <c r="H30" s="137">
        <f>H4</f>
        <v>10910.1</v>
      </c>
    </row>
    <row r="31" spans="1:8" x14ac:dyDescent="0.3">
      <c r="A31" s="19"/>
      <c r="B31" s="19"/>
      <c r="C31" s="19"/>
      <c r="D31" s="20" t="s">
        <v>18</v>
      </c>
      <c r="E31" s="135">
        <f>E4-E51/12</f>
        <v>10802.8475</v>
      </c>
      <c r="F31" s="135">
        <f>F4-F51/12</f>
        <v>10826.987083333333</v>
      </c>
      <c r="G31" s="135">
        <f>G4-G51/12</f>
        <v>10856.10125</v>
      </c>
      <c r="H31" s="135">
        <f>H4-H51/12</f>
        <v>10899.420833333334</v>
      </c>
    </row>
    <row r="32" spans="1:8" x14ac:dyDescent="0.3">
      <c r="A32" s="19"/>
      <c r="B32" s="19"/>
      <c r="C32" s="19"/>
      <c r="D32" s="20" t="s">
        <v>19</v>
      </c>
      <c r="E32" s="135">
        <f>E4-E51/6</f>
        <v>10743.144999999999</v>
      </c>
      <c r="F32" s="135">
        <f>F4-F51/6</f>
        <v>10794.074166666665</v>
      </c>
      <c r="G32" s="135">
        <f>G4-G51/6</f>
        <v>10849.6525</v>
      </c>
      <c r="H32" s="135">
        <f>H4-H51/6</f>
        <v>10888.741666666667</v>
      </c>
    </row>
    <row r="33" spans="1:8" x14ac:dyDescent="0.3">
      <c r="A33" s="19"/>
      <c r="B33" s="19"/>
      <c r="C33" s="19"/>
      <c r="D33" s="20" t="s">
        <v>20</v>
      </c>
      <c r="E33" s="144">
        <f>E4-E51/4</f>
        <v>10683.442499999999</v>
      </c>
      <c r="F33" s="144">
        <f>F4-F51/4</f>
        <v>10761.161249999999</v>
      </c>
      <c r="G33" s="144">
        <f>G4-G51/4</f>
        <v>10843.203750000001</v>
      </c>
      <c r="H33" s="144">
        <f>H4-H51/4</f>
        <v>10878.0625</v>
      </c>
    </row>
    <row r="34" spans="1:8" x14ac:dyDescent="0.3">
      <c r="A34" s="19"/>
      <c r="B34" s="19"/>
      <c r="C34" s="19"/>
      <c r="D34" s="20" t="s">
        <v>21</v>
      </c>
      <c r="E34" s="143">
        <f>E4-E51/2</f>
        <v>10504.334999999999</v>
      </c>
      <c r="F34" s="143">
        <f>F4-F51/2</f>
        <v>10662.422499999999</v>
      </c>
      <c r="G34" s="143">
        <f>G4-G51/2</f>
        <v>10823.8575</v>
      </c>
      <c r="H34" s="143">
        <f>H4-H51/2</f>
        <v>10846.025</v>
      </c>
    </row>
    <row r="35" spans="1:8" x14ac:dyDescent="0.3">
      <c r="A35" s="19"/>
      <c r="B35" s="19"/>
      <c r="C35" s="19"/>
      <c r="D35" s="20" t="s">
        <v>22</v>
      </c>
      <c r="E35" s="135">
        <f>E34-1.168*(E33-E34)</f>
        <v>10295.137439999999</v>
      </c>
      <c r="F35" s="135">
        <f>F34-1.168*(F33-F34)</f>
        <v>10547.095639999998</v>
      </c>
      <c r="G35" s="135">
        <f t="shared" ref="G35" si="17">G34-1.168*(G33-G34)</f>
        <v>10801.26108</v>
      </c>
      <c r="H35" s="135">
        <f t="shared" ref="H35" si="18">H34-1.168*(H33-H34)</f>
        <v>10808.6052</v>
      </c>
    </row>
    <row r="36" spans="1:8" x14ac:dyDescent="0.3">
      <c r="A36" s="19"/>
      <c r="B36" s="19"/>
      <c r="C36" s="19"/>
      <c r="D36" s="20" t="s">
        <v>23</v>
      </c>
      <c r="E36" s="142">
        <f>E4-(E24-E4)</f>
        <v>10177.928216734324</v>
      </c>
      <c r="F36" s="142">
        <f>F4-(F24-F4)</f>
        <v>10489.761067155217</v>
      </c>
      <c r="G36" s="142">
        <f>G4-(G24-G4)</f>
        <v>10792.139393681127</v>
      </c>
      <c r="H36" s="142">
        <f>H4-(H24-H4)</f>
        <v>10792.489665127556</v>
      </c>
    </row>
    <row r="37" spans="1:8" x14ac:dyDescent="0.3">
      <c r="A37" s="133" t="s">
        <v>26</v>
      </c>
      <c r="B37" s="133"/>
      <c r="C37" s="133"/>
      <c r="D37" s="133"/>
      <c r="E37" s="123"/>
      <c r="F37" s="123"/>
      <c r="G37" s="123"/>
      <c r="H37" s="123"/>
    </row>
    <row r="38" spans="1:8" x14ac:dyDescent="0.3">
      <c r="A38" s="18"/>
      <c r="B38" s="18"/>
      <c r="C38" s="18"/>
      <c r="D38" s="18" t="s">
        <v>71</v>
      </c>
      <c r="E38" s="105"/>
      <c r="F38" s="105"/>
      <c r="G38" s="105"/>
      <c r="H38" s="105"/>
    </row>
    <row r="39" spans="1:8" x14ac:dyDescent="0.3">
      <c r="A39" s="18"/>
      <c r="B39" s="18"/>
      <c r="C39" s="18"/>
      <c r="D39" s="18" t="s">
        <v>70</v>
      </c>
      <c r="E39" s="105"/>
      <c r="F39" s="105"/>
      <c r="G39" s="105"/>
      <c r="H39" s="105"/>
    </row>
    <row r="40" spans="1:8" x14ac:dyDescent="0.3">
      <c r="A40" s="17"/>
      <c r="B40" s="18"/>
      <c r="C40" s="17"/>
      <c r="D40" s="18" t="s">
        <v>35</v>
      </c>
      <c r="E40" s="89"/>
      <c r="F40" s="89"/>
      <c r="G40" s="89"/>
      <c r="H40" s="89"/>
    </row>
    <row r="41" spans="1:8" x14ac:dyDescent="0.3">
      <c r="A41" s="17"/>
      <c r="B41" s="17"/>
      <c r="C41" s="17"/>
      <c r="D41" s="18" t="s">
        <v>32</v>
      </c>
      <c r="E41" s="88"/>
      <c r="F41" s="88"/>
      <c r="G41" s="88"/>
      <c r="H41" s="88"/>
    </row>
    <row r="42" spans="1:8" x14ac:dyDescent="0.3">
      <c r="A42" s="17"/>
      <c r="B42" s="17"/>
      <c r="C42" s="17"/>
      <c r="D42" s="18" t="s">
        <v>32</v>
      </c>
      <c r="E42" s="90"/>
      <c r="F42" s="90"/>
      <c r="G42" s="90"/>
      <c r="H42" s="90"/>
    </row>
    <row r="43" spans="1:8" x14ac:dyDescent="0.3">
      <c r="A43" s="17"/>
      <c r="B43" s="17"/>
      <c r="C43" s="17"/>
      <c r="D43" s="18" t="s">
        <v>0</v>
      </c>
      <c r="E43" s="102">
        <f>E4</f>
        <v>10862.55</v>
      </c>
      <c r="F43" s="102">
        <f>F4</f>
        <v>10859.9</v>
      </c>
      <c r="G43" s="102">
        <f>G4</f>
        <v>10862.55</v>
      </c>
      <c r="H43" s="102">
        <f>H4</f>
        <v>10910.1</v>
      </c>
    </row>
    <row r="44" spans="1:8" x14ac:dyDescent="0.3">
      <c r="A44" s="17"/>
      <c r="B44" s="17"/>
      <c r="C44" s="17"/>
      <c r="D44" s="18" t="s">
        <v>33</v>
      </c>
      <c r="E44" s="92"/>
      <c r="F44" s="92"/>
      <c r="G44" s="92"/>
      <c r="H44" s="92"/>
    </row>
    <row r="45" spans="1:8" x14ac:dyDescent="0.3">
      <c r="A45" s="17"/>
      <c r="B45" s="17"/>
      <c r="C45" s="17"/>
      <c r="D45" s="18" t="s">
        <v>34</v>
      </c>
      <c r="E45" s="87"/>
      <c r="F45" s="87"/>
      <c r="G45" s="87"/>
      <c r="H45" s="87"/>
    </row>
    <row r="46" spans="1:8" x14ac:dyDescent="0.3">
      <c r="A46" s="17"/>
      <c r="B46" s="17"/>
      <c r="C46" s="17"/>
      <c r="D46" s="18" t="s">
        <v>36</v>
      </c>
      <c r="E46" s="93"/>
      <c r="F46" s="93"/>
      <c r="G46" s="93"/>
      <c r="H46" s="93"/>
    </row>
    <row r="47" spans="1:8" x14ac:dyDescent="0.3">
      <c r="A47" s="17"/>
      <c r="B47" s="17"/>
      <c r="C47" s="17"/>
      <c r="D47" s="18" t="s">
        <v>72</v>
      </c>
      <c r="E47" s="94"/>
      <c r="F47" s="94"/>
      <c r="G47" s="94"/>
      <c r="H47" s="94"/>
    </row>
    <row r="48" spans="1:8" x14ac:dyDescent="0.3">
      <c r="A48" s="17"/>
      <c r="B48" s="17"/>
      <c r="C48" s="17"/>
      <c r="D48" s="18" t="s">
        <v>73</v>
      </c>
      <c r="E48" s="94"/>
      <c r="F48" s="94"/>
      <c r="G48" s="94"/>
      <c r="H48" s="94"/>
    </row>
    <row r="49" spans="1:8" x14ac:dyDescent="0.3">
      <c r="A49" s="13"/>
      <c r="B49" s="13"/>
      <c r="C49" s="13"/>
      <c r="D49" s="12"/>
      <c r="E49" s="123"/>
      <c r="F49" s="123"/>
      <c r="G49" s="123"/>
      <c r="H49" s="123"/>
    </row>
    <row r="50" spans="1:8" x14ac:dyDescent="0.3">
      <c r="A50" s="13"/>
      <c r="B50" s="13"/>
      <c r="C50" s="12"/>
      <c r="D50" s="12" t="s">
        <v>10</v>
      </c>
      <c r="E50" s="124">
        <f>ABS(E2-E3)</f>
        <v>651.29999999999927</v>
      </c>
      <c r="F50" s="124">
        <f>ABS(F2-F3)</f>
        <v>359.05000000000109</v>
      </c>
      <c r="G50" s="124">
        <f>ABS(G2-G3)</f>
        <v>70.349999999998545</v>
      </c>
      <c r="H50" s="124">
        <f>ABS(H2-H3)</f>
        <v>116.5</v>
      </c>
    </row>
    <row r="51" spans="1:8" x14ac:dyDescent="0.3">
      <c r="A51" s="13"/>
      <c r="B51" s="13"/>
      <c r="C51" s="12"/>
      <c r="D51" s="12" t="s">
        <v>9</v>
      </c>
      <c r="E51" s="123">
        <f>E50*1.1</f>
        <v>716.42999999999927</v>
      </c>
      <c r="F51" s="123">
        <f>F50*1.1</f>
        <v>394.95500000000123</v>
      </c>
      <c r="G51" s="123">
        <f t="shared" ref="G51" si="19">G50*1.1</f>
        <v>77.384999999998399</v>
      </c>
      <c r="H51" s="123">
        <f t="shared" ref="H51" si="20">H50*1.1</f>
        <v>128.15</v>
      </c>
    </row>
    <row r="52" spans="1:8" x14ac:dyDescent="0.3">
      <c r="A52" s="13"/>
      <c r="B52" s="13"/>
      <c r="C52" s="12"/>
      <c r="D52" s="12" t="s">
        <v>11</v>
      </c>
      <c r="E52" s="124">
        <f>(E2+E3)</f>
        <v>21319</v>
      </c>
      <c r="F52" s="124">
        <f>(F2+F3)</f>
        <v>21428.15</v>
      </c>
      <c r="G52" s="124">
        <f>(G2+G3)</f>
        <v>21776.75</v>
      </c>
      <c r="H52" s="124">
        <f>(H2+H3)</f>
        <v>21730.7</v>
      </c>
    </row>
    <row r="53" spans="1:8" x14ac:dyDescent="0.3">
      <c r="A53" s="13"/>
      <c r="B53" s="13"/>
      <c r="C53" s="13"/>
      <c r="D53" s="12" t="s">
        <v>6</v>
      </c>
      <c r="E53" s="124">
        <f>(E2+E3)/2</f>
        <v>10659.5</v>
      </c>
      <c r="F53" s="124">
        <f>(F2+F3)/2</f>
        <v>10714.075000000001</v>
      </c>
      <c r="G53" s="124">
        <f>(G2+G3)/2</f>
        <v>10888.375</v>
      </c>
      <c r="H53" s="124">
        <f>(H2+H3)/2</f>
        <v>10865.35</v>
      </c>
    </row>
    <row r="54" spans="1:8" x14ac:dyDescent="0.3">
      <c r="E54" s="125"/>
      <c r="F54" s="125"/>
    </row>
    <row r="55" spans="1:8" x14ac:dyDescent="0.3">
      <c r="E55" s="125"/>
      <c r="F55" s="125"/>
    </row>
    <row r="56" spans="1:8" x14ac:dyDescent="0.3">
      <c r="A56" s="17"/>
      <c r="B56" s="17"/>
      <c r="C56" s="17"/>
      <c r="D56" s="18" t="s">
        <v>29</v>
      </c>
      <c r="E56" s="127">
        <f>E14</f>
        <v>10727.183333333332</v>
      </c>
      <c r="F56" s="127">
        <f>F14</f>
        <v>10762.683333333334</v>
      </c>
      <c r="G56" s="127">
        <f>G14</f>
        <v>10879.766666666666</v>
      </c>
      <c r="H56" s="127">
        <f>H14</f>
        <v>10880.266666666668</v>
      </c>
    </row>
    <row r="57" spans="1:8" x14ac:dyDescent="0.3">
      <c r="A57" s="17"/>
      <c r="B57" s="17"/>
      <c r="C57" s="17"/>
      <c r="D57" s="18" t="s">
        <v>5</v>
      </c>
      <c r="E57" s="129">
        <f t="shared" ref="E57:F57" si="21">ABS((E14-E53)*2)</f>
        <v>135.36666666666497</v>
      </c>
      <c r="F57" s="129">
        <f t="shared" si="21"/>
        <v>97.216666666667152</v>
      </c>
      <c r="G57" s="129">
        <f t="shared" ref="G57:H57" si="22">ABS((G14-G53)*2)</f>
        <v>17.216666666667152</v>
      </c>
      <c r="H57" s="129">
        <f t="shared" si="22"/>
        <v>29.833333333335759</v>
      </c>
    </row>
    <row r="58" spans="1:8" ht="225" customHeight="1" x14ac:dyDescent="0.3">
      <c r="A58" s="1" t="s">
        <v>63</v>
      </c>
      <c r="E58" s="125"/>
      <c r="F58" s="125"/>
      <c r="G58" s="130"/>
      <c r="H58" s="130"/>
    </row>
    <row r="59" spans="1:8" x14ac:dyDescent="0.3">
      <c r="E59" s="125"/>
      <c r="F59" s="125"/>
    </row>
    <row r="60" spans="1:8" x14ac:dyDescent="0.3">
      <c r="E60" s="125"/>
      <c r="F60" s="125"/>
    </row>
    <row r="61" spans="1:8" x14ac:dyDescent="0.3">
      <c r="E61" s="125"/>
      <c r="F61" s="125"/>
    </row>
    <row r="62" spans="1:8" x14ac:dyDescent="0.3">
      <c r="E62" s="125"/>
      <c r="F62" s="125"/>
    </row>
    <row r="63" spans="1:8" x14ac:dyDescent="0.3">
      <c r="E63" s="125"/>
      <c r="F63" s="125"/>
    </row>
    <row r="64" spans="1:8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  <row r="79" spans="5:6" x14ac:dyDescent="0.3">
      <c r="E79" s="125"/>
      <c r="F79" s="125"/>
    </row>
    <row r="80" spans="5:6" x14ac:dyDescent="0.3">
      <c r="E80" s="125"/>
      <c r="F80" s="125"/>
    </row>
  </sheetData>
  <mergeCells count="3">
    <mergeCell ref="A23:D23"/>
    <mergeCell ref="A5:D5"/>
    <mergeCell ref="A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0"/>
  <sheetViews>
    <sheetView topLeftCell="BI1" zoomScale="115" zoomScaleNormal="115" workbookViewId="0">
      <selection activeCell="BP1" sqref="BP1:BV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7" width="12.6640625" style="125" customWidth="1"/>
    <col min="68" max="68" width="9.6640625" style="1" customWidth="1"/>
    <col min="69" max="74" width="12.6640625" style="125" customWidth="1"/>
    <col min="75" max="16384" width="8.88671875" style="1"/>
  </cols>
  <sheetData>
    <row r="1" spans="1:74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  <c r="BL1" s="35">
        <v>43441</v>
      </c>
      <c r="BM1" s="35">
        <v>43444</v>
      </c>
      <c r="BN1" s="35">
        <v>43445</v>
      </c>
      <c r="BO1" s="35">
        <v>43446</v>
      </c>
      <c r="BP1" s="35" t="s">
        <v>60</v>
      </c>
      <c r="BQ1" s="35">
        <v>43448</v>
      </c>
      <c r="BR1" s="35">
        <v>43451</v>
      </c>
      <c r="BS1" s="35">
        <v>43452</v>
      </c>
      <c r="BT1" s="35">
        <v>43453</v>
      </c>
      <c r="BU1" s="35">
        <v>43454</v>
      </c>
      <c r="BV1" s="35">
        <v>43455</v>
      </c>
    </row>
    <row r="2" spans="1:74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  <c r="BL2" s="131">
        <v>10704.55</v>
      </c>
      <c r="BM2" s="131">
        <v>10558.85</v>
      </c>
      <c r="BN2" s="131">
        <v>10567.15</v>
      </c>
      <c r="BO2" s="131">
        <v>10752.2</v>
      </c>
      <c r="BP2" s="131">
        <v>10838.6</v>
      </c>
      <c r="BQ2" s="131">
        <v>10815.75</v>
      </c>
      <c r="BR2" s="131">
        <v>10900.35</v>
      </c>
      <c r="BS2" s="131">
        <v>10915.4</v>
      </c>
      <c r="BT2" s="131">
        <v>10985.15</v>
      </c>
      <c r="BU2" s="131">
        <v>10962.55</v>
      </c>
      <c r="BV2" s="131">
        <v>10963.65</v>
      </c>
    </row>
    <row r="3" spans="1:74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  <c r="BL3" s="131">
        <v>10599.35</v>
      </c>
      <c r="BM3" s="131">
        <v>10474.950000000001</v>
      </c>
      <c r="BN3" s="131">
        <v>10333.85</v>
      </c>
      <c r="BO3" s="131">
        <v>10560.8</v>
      </c>
      <c r="BP3" s="131">
        <v>10333.85</v>
      </c>
      <c r="BQ3" s="131">
        <v>10752.1</v>
      </c>
      <c r="BR3" s="131">
        <v>10844.85</v>
      </c>
      <c r="BS3" s="131">
        <v>10819.1</v>
      </c>
      <c r="BT3" s="131">
        <v>10928</v>
      </c>
      <c r="BU3" s="131">
        <v>10880.05</v>
      </c>
      <c r="BV3" s="131">
        <v>10738.65</v>
      </c>
    </row>
    <row r="4" spans="1:74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  <c r="BL4" s="124">
        <v>10693.7</v>
      </c>
      <c r="BM4" s="124">
        <v>10488.45</v>
      </c>
      <c r="BN4" s="124">
        <v>10549.15</v>
      </c>
      <c r="BO4" s="124">
        <v>10737.6</v>
      </c>
      <c r="BP4" s="124">
        <v>10805.45</v>
      </c>
      <c r="BQ4" s="124">
        <v>10805.45</v>
      </c>
      <c r="BR4" s="124">
        <v>10888.35</v>
      </c>
      <c r="BS4" s="124">
        <v>10908.7</v>
      </c>
      <c r="BT4" s="124">
        <v>10967.3</v>
      </c>
      <c r="BU4" s="124">
        <v>10951.7</v>
      </c>
      <c r="BV4" s="124">
        <v>10754</v>
      </c>
    </row>
    <row r="5" spans="1:74" x14ac:dyDescent="0.3">
      <c r="A5" s="134" t="s">
        <v>25</v>
      </c>
      <c r="B5" s="134"/>
      <c r="C5" s="134"/>
      <c r="D5" s="134"/>
      <c r="E5" s="14"/>
      <c r="F5" s="14"/>
      <c r="J5" s="14"/>
      <c r="BF5" s="125"/>
      <c r="BP5" s="125"/>
    </row>
    <row r="6" spans="1:74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  <c r="BL6" s="117">
        <f>BL10+BL46</f>
        <v>10837.583333333332</v>
      </c>
      <c r="BM6" s="117">
        <f>BM10+BM46</f>
        <v>10623.783333333335</v>
      </c>
      <c r="BN6" s="117">
        <f>BN10+BN46</f>
        <v>10866.216666666665</v>
      </c>
      <c r="BO6" s="117">
        <f>BO10+BO46</f>
        <v>10997.666666666668</v>
      </c>
      <c r="BP6" s="117">
        <f t="shared" ref="BP6:BV6" si="3">BP10+BP48</f>
        <v>11489.500000000002</v>
      </c>
      <c r="BQ6" s="117">
        <f t="shared" si="3"/>
        <v>10893.75</v>
      </c>
      <c r="BR6" s="117">
        <f t="shared" si="3"/>
        <v>10966.35</v>
      </c>
      <c r="BS6" s="117">
        <f t="shared" si="3"/>
        <v>11039.333333333334</v>
      </c>
      <c r="BT6" s="117">
        <f t="shared" si="3"/>
        <v>11049.449999999999</v>
      </c>
      <c r="BU6" s="117">
        <f t="shared" si="3"/>
        <v>11065.316666666669</v>
      </c>
      <c r="BV6" s="117">
        <f t="shared" si="3"/>
        <v>11123.883333333333</v>
      </c>
    </row>
    <row r="7" spans="1:74" x14ac:dyDescent="0.3">
      <c r="A7" s="80"/>
      <c r="B7" s="80"/>
      <c r="C7" s="80"/>
      <c r="D7" s="81" t="s">
        <v>27</v>
      </c>
      <c r="E7" s="2">
        <f t="shared" ref="E7:P7" si="4">E11+E43</f>
        <v>11122.083333333336</v>
      </c>
      <c r="F7" s="2">
        <f t="shared" si="4"/>
        <v>11303.333333333334</v>
      </c>
      <c r="G7" s="2">
        <f t="shared" si="4"/>
        <v>11169.266666666666</v>
      </c>
      <c r="H7" s="2">
        <f t="shared" si="4"/>
        <v>11042.316666666666</v>
      </c>
      <c r="I7" s="2">
        <f t="shared" si="4"/>
        <v>10841.183333333334</v>
      </c>
      <c r="J7" s="2">
        <f t="shared" si="4"/>
        <v>11311.75</v>
      </c>
      <c r="K7" s="2">
        <f t="shared" si="4"/>
        <v>10651.75</v>
      </c>
      <c r="L7" s="2">
        <f t="shared" si="4"/>
        <v>10514.883333333333</v>
      </c>
      <c r="M7" s="2">
        <f t="shared" si="4"/>
        <v>10444.25</v>
      </c>
      <c r="N7" s="2">
        <f t="shared" si="4"/>
        <v>10584.333333333332</v>
      </c>
      <c r="O7" s="2">
        <f t="shared" si="4"/>
        <v>10433.750000000002</v>
      </c>
      <c r="P7" s="2">
        <f t="shared" si="4"/>
        <v>10599.333333333334</v>
      </c>
      <c r="Q7" s="6">
        <f>Q11+Q43</f>
        <v>10785.966666666665</v>
      </c>
      <c r="R7" s="6">
        <v>10599.133333333331</v>
      </c>
      <c r="S7" s="6">
        <f t="shared" ref="S7:Y7" si="5">S11+S43</f>
        <v>10599.133333333331</v>
      </c>
      <c r="T7" s="6">
        <f t="shared" si="5"/>
        <v>10651.25</v>
      </c>
      <c r="U7" s="6">
        <f t="shared" si="5"/>
        <v>10806.916666666664</v>
      </c>
      <c r="V7" s="6">
        <f t="shared" si="5"/>
        <v>10441.583333333334</v>
      </c>
      <c r="W7" s="6">
        <f t="shared" si="5"/>
        <v>10477.15</v>
      </c>
      <c r="X7" s="6">
        <f t="shared" si="5"/>
        <v>10276.833333333334</v>
      </c>
      <c r="Y7" s="6">
        <f t="shared" si="5"/>
        <v>10210.900000000001</v>
      </c>
      <c r="Z7" s="6">
        <f>Z11+Z43</f>
        <v>10178.766666666668</v>
      </c>
      <c r="AA7" s="98">
        <f t="shared" ref="AA7:BK7" si="6">(AA6+AA8)/2</f>
        <v>10623.274999999998</v>
      </c>
      <c r="AB7" s="98">
        <f t="shared" si="6"/>
        <v>11166.575000000001</v>
      </c>
      <c r="AC7" s="98">
        <f t="shared" si="6"/>
        <v>10518.024999999998</v>
      </c>
      <c r="AD7" s="98">
        <f t="shared" si="6"/>
        <v>10351.5</v>
      </c>
      <c r="AE7" s="98">
        <f t="shared" si="6"/>
        <v>10682.199999999999</v>
      </c>
      <c r="AF7" s="98">
        <f t="shared" si="6"/>
        <v>10511.175000000001</v>
      </c>
      <c r="AG7" s="98">
        <f t="shared" si="6"/>
        <v>11166.575000000001</v>
      </c>
      <c r="AH7" s="98">
        <f t="shared" si="6"/>
        <v>0</v>
      </c>
      <c r="AI7" s="98">
        <f t="shared" si="6"/>
        <v>10729.225</v>
      </c>
      <c r="AJ7" s="98">
        <f t="shared" si="6"/>
        <v>10623.199999999997</v>
      </c>
      <c r="AK7" s="98">
        <f t="shared" si="6"/>
        <v>10673.924999999999</v>
      </c>
      <c r="AL7" s="98">
        <f t="shared" si="6"/>
        <v>10641.575000000004</v>
      </c>
      <c r="AM7" s="98">
        <f t="shared" si="6"/>
        <v>10677.075000000001</v>
      </c>
      <c r="AN7" s="98">
        <f t="shared" si="6"/>
        <v>10744.924999999999</v>
      </c>
      <c r="AO7" s="98">
        <f t="shared" si="6"/>
        <v>0</v>
      </c>
      <c r="AP7" s="98">
        <f t="shared" si="6"/>
        <v>10677.075000000001</v>
      </c>
      <c r="AQ7" s="98">
        <f t="shared" si="6"/>
        <v>10745.300000000003</v>
      </c>
      <c r="AR7" s="98">
        <f t="shared" si="6"/>
        <v>10745.075000000001</v>
      </c>
      <c r="AS7" s="98">
        <f t="shared" si="6"/>
        <v>10732.849999999999</v>
      </c>
      <c r="AT7" s="98">
        <f t="shared" si="6"/>
        <v>10943.274999999998</v>
      </c>
      <c r="AU7" s="98">
        <f t="shared" si="6"/>
        <v>10854.950000000004</v>
      </c>
      <c r="AV7" s="98">
        <f t="shared" si="6"/>
        <v>10798.525000000001</v>
      </c>
      <c r="AW7" s="98">
        <f t="shared" si="6"/>
        <v>10744.625</v>
      </c>
      <c r="AX7" s="98">
        <f t="shared" si="6"/>
        <v>10720.75</v>
      </c>
      <c r="AY7" s="98">
        <f t="shared" si="6"/>
        <v>11742.224999999999</v>
      </c>
      <c r="AZ7" s="98">
        <f t="shared" si="6"/>
        <v>10913.425000000001</v>
      </c>
      <c r="BA7" s="118">
        <f t="shared" si="6"/>
        <v>10781.25</v>
      </c>
      <c r="BB7" s="118">
        <f t="shared" si="6"/>
        <v>10789.174999999999</v>
      </c>
      <c r="BC7" s="118">
        <f t="shared" si="6"/>
        <v>10801.275</v>
      </c>
      <c r="BD7" s="118">
        <f t="shared" si="6"/>
        <v>10971.574999999999</v>
      </c>
      <c r="BE7" s="118">
        <f t="shared" si="6"/>
        <v>10986.95</v>
      </c>
      <c r="BF7" s="118">
        <f t="shared" si="6"/>
        <v>11332.300000000001</v>
      </c>
      <c r="BG7" s="118">
        <f t="shared" si="6"/>
        <v>11008.325000000001</v>
      </c>
      <c r="BH7" s="118">
        <f t="shared" si="6"/>
        <v>10937.825000000001</v>
      </c>
      <c r="BI7" s="118">
        <f t="shared" si="6"/>
        <v>10875.074999999999</v>
      </c>
      <c r="BJ7" s="118">
        <f t="shared" si="6"/>
        <v>10796.3</v>
      </c>
      <c r="BK7" s="118">
        <f t="shared" si="6"/>
        <v>10804.324999999999</v>
      </c>
      <c r="BL7" s="118">
        <f>(BL6+BL8)/2</f>
        <v>10804.324999999999</v>
      </c>
      <c r="BM7" s="118">
        <f>(BM6+BM8)/2</f>
        <v>10607.550000000001</v>
      </c>
      <c r="BN7" s="118">
        <f>(BN6+BN8)/2</f>
        <v>10791.449999999999</v>
      </c>
      <c r="BO7" s="118">
        <f>(BO6+BO8)/2</f>
        <v>10936.300000000001</v>
      </c>
      <c r="BP7" s="118">
        <f>(BP6+BP8)/2</f>
        <v>11326.775000000001</v>
      </c>
      <c r="BQ7" s="118">
        <f t="shared" ref="BQ7:BV7" si="7">(BQ6+BQ8)/2</f>
        <v>10874.25</v>
      </c>
      <c r="BR7" s="118">
        <f t="shared" si="7"/>
        <v>10949.85</v>
      </c>
      <c r="BS7" s="118">
        <f t="shared" si="7"/>
        <v>11008.35</v>
      </c>
      <c r="BT7" s="118">
        <f t="shared" si="7"/>
        <v>11033.375</v>
      </c>
      <c r="BU7" s="118">
        <f t="shared" si="7"/>
        <v>11039.625000000002</v>
      </c>
      <c r="BV7" s="118">
        <f t="shared" si="7"/>
        <v>11083.825000000001</v>
      </c>
    </row>
    <row r="8" spans="1:74" x14ac:dyDescent="0.3">
      <c r="A8" s="80"/>
      <c r="B8" s="80"/>
      <c r="C8" s="80"/>
      <c r="D8" s="81" t="s">
        <v>28</v>
      </c>
      <c r="E8" s="2">
        <f t="shared" ref="E8:P8" si="8">(2*E11)-E3</f>
        <v>11026.26666666667</v>
      </c>
      <c r="F8" s="2">
        <f t="shared" si="8"/>
        <v>11116.666666666668</v>
      </c>
      <c r="G8" s="2">
        <f t="shared" si="8"/>
        <v>11088.783333333333</v>
      </c>
      <c r="H8" s="2">
        <f t="shared" si="8"/>
        <v>10950.283333333333</v>
      </c>
      <c r="I8" s="2">
        <f t="shared" si="8"/>
        <v>10720.216666666667</v>
      </c>
      <c r="J8" s="2">
        <f t="shared" si="8"/>
        <v>10814.1</v>
      </c>
      <c r="K8" s="2">
        <f t="shared" si="8"/>
        <v>10484.1</v>
      </c>
      <c r="L8" s="2">
        <f t="shared" si="8"/>
        <v>10431.466666666665</v>
      </c>
      <c r="M8" s="2">
        <f t="shared" si="8"/>
        <v>10372.65</v>
      </c>
      <c r="N8" s="2">
        <f t="shared" si="8"/>
        <v>10522.216666666664</v>
      </c>
      <c r="O8" s="2">
        <f t="shared" si="8"/>
        <v>10334.200000000003</v>
      </c>
      <c r="P8" s="2">
        <f t="shared" si="8"/>
        <v>10535.916666666666</v>
      </c>
      <c r="Q8" s="10">
        <f>(2*Q11)-Q3</f>
        <v>10629.233333333332</v>
      </c>
      <c r="R8" s="10">
        <v>10555.816666666664</v>
      </c>
      <c r="S8" s="10">
        <f t="shared" ref="S8:Y8" si="9">(2*S11)-S3</f>
        <v>10555.816666666664</v>
      </c>
      <c r="T8" s="10">
        <f t="shared" si="9"/>
        <v>10618</v>
      </c>
      <c r="U8" s="10">
        <f t="shared" si="9"/>
        <v>10629.98333333333</v>
      </c>
      <c r="V8" s="10">
        <f t="shared" si="9"/>
        <v>10372.566666666668</v>
      </c>
      <c r="W8" s="10">
        <f t="shared" si="9"/>
        <v>10361.200000000001</v>
      </c>
      <c r="X8" s="10">
        <f t="shared" si="9"/>
        <v>10211.816666666668</v>
      </c>
      <c r="Y8" s="10">
        <f t="shared" si="9"/>
        <v>10167.900000000001</v>
      </c>
      <c r="Z8" s="10">
        <f>(2*Z11)-Z3</f>
        <v>10104.383333333335</v>
      </c>
      <c r="AA8" s="99">
        <f t="shared" ref="AA8:BK8" si="10">AA13+AA46</f>
        <v>10551.699999999999</v>
      </c>
      <c r="AB8" s="99">
        <f t="shared" si="10"/>
        <v>10980.033333333335</v>
      </c>
      <c r="AC8" s="99">
        <f t="shared" si="10"/>
        <v>10437.116666666665</v>
      </c>
      <c r="AD8" s="99">
        <f t="shared" si="10"/>
        <v>10329.366666666667</v>
      </c>
      <c r="AE8" s="99">
        <f t="shared" si="10"/>
        <v>10586.8</v>
      </c>
      <c r="AF8" s="99">
        <f t="shared" si="10"/>
        <v>10488.083333333334</v>
      </c>
      <c r="AG8" s="99">
        <f t="shared" si="10"/>
        <v>10980.033333333335</v>
      </c>
      <c r="AH8" s="99">
        <f t="shared" si="10"/>
        <v>0</v>
      </c>
      <c r="AI8" s="99">
        <f t="shared" si="10"/>
        <v>10688.466666666667</v>
      </c>
      <c r="AJ8" s="99">
        <f t="shared" si="10"/>
        <v>10601.733333333332</v>
      </c>
      <c r="AK8" s="99">
        <f t="shared" si="10"/>
        <v>10649.366666666667</v>
      </c>
      <c r="AL8" s="99">
        <f t="shared" si="10"/>
        <v>10633.200000000003</v>
      </c>
      <c r="AM8" s="99">
        <f t="shared" si="10"/>
        <v>10657.9</v>
      </c>
      <c r="AN8" s="99">
        <f t="shared" si="10"/>
        <v>10703.133333333333</v>
      </c>
      <c r="AO8" s="99">
        <f t="shared" si="10"/>
        <v>0</v>
      </c>
      <c r="AP8" s="99">
        <f t="shared" si="10"/>
        <v>10657.9</v>
      </c>
      <c r="AQ8" s="99">
        <f t="shared" si="10"/>
        <v>10712.033333333335</v>
      </c>
      <c r="AR8" s="99">
        <f t="shared" si="10"/>
        <v>10695.466666666667</v>
      </c>
      <c r="AS8" s="99">
        <f t="shared" si="10"/>
        <v>10705.766666666666</v>
      </c>
      <c r="AT8" s="99">
        <f t="shared" si="10"/>
        <v>10860.566666666666</v>
      </c>
      <c r="AU8" s="99">
        <f t="shared" si="10"/>
        <v>10828.200000000003</v>
      </c>
      <c r="AV8" s="99">
        <f t="shared" si="10"/>
        <v>10779.300000000001</v>
      </c>
      <c r="AW8" s="99">
        <f t="shared" si="10"/>
        <v>10720.183333333332</v>
      </c>
      <c r="AX8" s="99">
        <f t="shared" si="10"/>
        <v>10695.916666666666</v>
      </c>
      <c r="AY8" s="99">
        <f t="shared" si="10"/>
        <v>11506.699999999999</v>
      </c>
      <c r="AZ8" s="99">
        <f t="shared" si="10"/>
        <v>10867.183333333334</v>
      </c>
      <c r="BA8" s="119">
        <f t="shared" si="10"/>
        <v>10733.433333333332</v>
      </c>
      <c r="BB8" s="119">
        <f t="shared" si="10"/>
        <v>10757.833333333332</v>
      </c>
      <c r="BC8" s="119">
        <f t="shared" si="10"/>
        <v>10786.783333333333</v>
      </c>
      <c r="BD8" s="116">
        <f t="shared" si="10"/>
        <v>10942.066666666666</v>
      </c>
      <c r="BE8" s="116">
        <f t="shared" si="10"/>
        <v>10965.45</v>
      </c>
      <c r="BF8" s="119">
        <f t="shared" si="10"/>
        <v>11195.683333333334</v>
      </c>
      <c r="BG8" s="119">
        <f t="shared" si="10"/>
        <v>10985.95</v>
      </c>
      <c r="BH8" s="119">
        <f t="shared" si="10"/>
        <v>10922.2</v>
      </c>
      <c r="BI8" s="119">
        <f t="shared" si="10"/>
        <v>10857.066666666666</v>
      </c>
      <c r="BJ8" s="119">
        <f t="shared" si="10"/>
        <v>10771.75</v>
      </c>
      <c r="BK8" s="119">
        <f t="shared" si="10"/>
        <v>10771.066666666666</v>
      </c>
      <c r="BL8" s="119">
        <f>BL13+BL46</f>
        <v>10771.066666666666</v>
      </c>
      <c r="BM8" s="119">
        <f>BM13+BM46</f>
        <v>10591.316666666668</v>
      </c>
      <c r="BN8" s="119">
        <f>BN13+BN46</f>
        <v>10716.683333333332</v>
      </c>
      <c r="BO8" s="119">
        <f>BO13+BO46</f>
        <v>10874.933333333334</v>
      </c>
      <c r="BP8" s="119">
        <f t="shared" ref="BP8:BV8" si="11">BP13+BP48</f>
        <v>11164.050000000001</v>
      </c>
      <c r="BQ8" s="119">
        <f t="shared" si="11"/>
        <v>10854.75</v>
      </c>
      <c r="BR8" s="119">
        <f t="shared" si="11"/>
        <v>10933.35</v>
      </c>
      <c r="BS8" s="119">
        <f t="shared" si="11"/>
        <v>10977.366666666667</v>
      </c>
      <c r="BT8" s="119">
        <f t="shared" si="11"/>
        <v>11017.3</v>
      </c>
      <c r="BU8" s="119">
        <f t="shared" si="11"/>
        <v>11013.933333333334</v>
      </c>
      <c r="BV8" s="119">
        <f t="shared" si="11"/>
        <v>11043.766666666666</v>
      </c>
    </row>
    <row r="9" spans="1:74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12">(AA8+AA10)/2</f>
        <v>10421.274999999998</v>
      </c>
      <c r="AB9" s="98">
        <f t="shared" si="12"/>
        <v>10873.275000000001</v>
      </c>
      <c r="AC9" s="98">
        <f t="shared" si="12"/>
        <v>10390.549999999999</v>
      </c>
      <c r="AD9" s="98">
        <f t="shared" si="12"/>
        <v>10296.625</v>
      </c>
      <c r="AE9" s="98">
        <f t="shared" si="12"/>
        <v>10536.75</v>
      </c>
      <c r="AF9" s="98">
        <f t="shared" si="12"/>
        <v>10461.175000000001</v>
      </c>
      <c r="AG9" s="98">
        <f t="shared" si="12"/>
        <v>10873.275000000001</v>
      </c>
      <c r="AH9" s="98">
        <f t="shared" si="12"/>
        <v>0</v>
      </c>
      <c r="AI9" s="98">
        <f t="shared" si="12"/>
        <v>10654.6</v>
      </c>
      <c r="AJ9" s="98">
        <f t="shared" si="12"/>
        <v>10582.3</v>
      </c>
      <c r="AK9" s="98">
        <f t="shared" si="12"/>
        <v>10619.525000000001</v>
      </c>
      <c r="AL9" s="98">
        <f t="shared" si="12"/>
        <v>10624.500000000004</v>
      </c>
      <c r="AM9" s="98">
        <f t="shared" si="12"/>
        <v>10639.725</v>
      </c>
      <c r="AN9" s="98">
        <f t="shared" si="12"/>
        <v>10673.650000000001</v>
      </c>
      <c r="AO9" s="98">
        <f t="shared" si="12"/>
        <v>0</v>
      </c>
      <c r="AP9" s="98">
        <f t="shared" si="12"/>
        <v>10639.725</v>
      </c>
      <c r="AQ9" s="98">
        <f t="shared" si="12"/>
        <v>10654.575000000001</v>
      </c>
      <c r="AR9" s="98">
        <f t="shared" si="12"/>
        <v>10667.225</v>
      </c>
      <c r="AS9" s="98">
        <f t="shared" si="12"/>
        <v>10673.4</v>
      </c>
      <c r="AT9" s="98">
        <f t="shared" si="12"/>
        <v>10815.974999999999</v>
      </c>
      <c r="AU9" s="98">
        <f t="shared" si="12"/>
        <v>10812.000000000004</v>
      </c>
      <c r="AV9" s="98">
        <f t="shared" si="12"/>
        <v>10748.525000000001</v>
      </c>
      <c r="AW9" s="98">
        <f t="shared" si="12"/>
        <v>10690.15</v>
      </c>
      <c r="AX9" s="98">
        <f t="shared" si="12"/>
        <v>10653.625</v>
      </c>
      <c r="AY9" s="98">
        <f t="shared" si="12"/>
        <v>11226.674999999999</v>
      </c>
      <c r="AZ9" s="98">
        <f t="shared" si="12"/>
        <v>10782.075000000001</v>
      </c>
      <c r="BA9" s="118">
        <f t="shared" si="12"/>
        <v>10707.224999999999</v>
      </c>
      <c r="BB9" s="118">
        <f t="shared" si="12"/>
        <v>10739.774999999998</v>
      </c>
      <c r="BC9" s="118">
        <f t="shared" si="12"/>
        <v>10772.3</v>
      </c>
      <c r="BD9" s="118">
        <f t="shared" si="12"/>
        <v>10921.224999999999</v>
      </c>
      <c r="BE9" s="118">
        <f t="shared" si="12"/>
        <v>10943.275000000001</v>
      </c>
      <c r="BF9" s="118">
        <f t="shared" si="12"/>
        <v>11115.95</v>
      </c>
      <c r="BG9" s="118">
        <f t="shared" si="12"/>
        <v>10960.400000000001</v>
      </c>
      <c r="BH9" s="118">
        <f t="shared" si="12"/>
        <v>10909.025000000001</v>
      </c>
      <c r="BI9" s="118">
        <f t="shared" si="12"/>
        <v>10838.525</v>
      </c>
      <c r="BJ9" s="118">
        <f t="shared" si="12"/>
        <v>10729.1</v>
      </c>
      <c r="BK9" s="118">
        <f t="shared" si="12"/>
        <v>10751.724999999999</v>
      </c>
      <c r="BL9" s="118">
        <f>(BL8+BL10)/2</f>
        <v>10751.724999999999</v>
      </c>
      <c r="BM9" s="118">
        <f>(BM8+BM10)/2</f>
        <v>10565.600000000002</v>
      </c>
      <c r="BN9" s="118">
        <f>(BN8+BN10)/2</f>
        <v>10674.8</v>
      </c>
      <c r="BO9" s="118">
        <f>(BO8+BO10)/2</f>
        <v>10840.6</v>
      </c>
      <c r="BP9" s="118">
        <f>(BP8+BP10)/2</f>
        <v>11074.400000000001</v>
      </c>
      <c r="BQ9" s="118">
        <f t="shared" ref="BQ9:BV9" si="13">(BQ8+BQ10)/2</f>
        <v>10842.424999999999</v>
      </c>
      <c r="BR9" s="118">
        <f t="shared" si="13"/>
        <v>10922.1</v>
      </c>
      <c r="BS9" s="118">
        <f t="shared" si="13"/>
        <v>10960.2</v>
      </c>
      <c r="BT9" s="118">
        <f t="shared" si="13"/>
        <v>11004.8</v>
      </c>
      <c r="BU9" s="118">
        <f t="shared" si="13"/>
        <v>10998.375000000002</v>
      </c>
      <c r="BV9" s="118">
        <f t="shared" si="13"/>
        <v>10971.325000000001</v>
      </c>
    </row>
    <row r="10" spans="1:74" x14ac:dyDescent="0.3">
      <c r="A10" s="80"/>
      <c r="B10" s="80"/>
      <c r="C10" s="80"/>
      <c r="D10" s="81" t="s">
        <v>4</v>
      </c>
      <c r="E10" s="15">
        <f t="shared" ref="E10:P10" si="14">E11+E13/2</f>
        <v>10942.2</v>
      </c>
      <c r="F10" s="15">
        <f t="shared" si="14"/>
        <v>11010</v>
      </c>
      <c r="G10" s="15">
        <f t="shared" si="14"/>
        <v>10981.733333333334</v>
      </c>
      <c r="H10" s="15">
        <f t="shared" si="14"/>
        <v>10916.4</v>
      </c>
      <c r="I10" s="15">
        <f t="shared" si="14"/>
        <v>10650.975</v>
      </c>
      <c r="J10" s="15">
        <f t="shared" si="14"/>
        <v>10648.775</v>
      </c>
      <c r="K10" s="15">
        <f t="shared" si="14"/>
        <v>10401.275</v>
      </c>
      <c r="L10" s="15">
        <f t="shared" si="14"/>
        <v>10331.491666666665</v>
      </c>
      <c r="M10" s="15">
        <f t="shared" si="14"/>
        <v>10338.475</v>
      </c>
      <c r="N10" s="15">
        <f t="shared" si="14"/>
        <v>10440.166666666664</v>
      </c>
      <c r="O10" s="15">
        <f t="shared" si="14"/>
        <v>10237.275000000001</v>
      </c>
      <c r="P10" s="15">
        <f t="shared" si="14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5">S11+S13/2</f>
        <v>10497.741666666665</v>
      </c>
      <c r="T10" s="15">
        <f t="shared" si="15"/>
        <v>10578.2</v>
      </c>
      <c r="U10" s="15">
        <f t="shared" si="15"/>
        <v>10573.3</v>
      </c>
      <c r="V10" s="15">
        <f t="shared" si="15"/>
        <v>10314.85</v>
      </c>
      <c r="W10" s="15">
        <f t="shared" si="15"/>
        <v>10316.275</v>
      </c>
      <c r="X10" s="15">
        <f t="shared" si="15"/>
        <v>10162.225</v>
      </c>
      <c r="Y10" s="15">
        <f t="shared" si="15"/>
        <v>10124.25</v>
      </c>
      <c r="Z10" s="15">
        <f>Z11+Z13/2</f>
        <v>10066.700000000001</v>
      </c>
      <c r="AA10" s="99">
        <f t="shared" ref="AA10:BK10" si="16">(2*AA13)-AA3</f>
        <v>10290.849999999999</v>
      </c>
      <c r="AB10" s="99">
        <f t="shared" si="16"/>
        <v>10766.516666666668</v>
      </c>
      <c r="AC10" s="99">
        <f t="shared" si="16"/>
        <v>10343.983333333332</v>
      </c>
      <c r="AD10" s="99">
        <f t="shared" si="16"/>
        <v>10263.883333333333</v>
      </c>
      <c r="AE10" s="99">
        <f t="shared" si="16"/>
        <v>10486.699999999999</v>
      </c>
      <c r="AF10" s="99">
        <f t="shared" si="16"/>
        <v>10434.266666666668</v>
      </c>
      <c r="AG10" s="99">
        <f t="shared" si="16"/>
        <v>10766.516666666668</v>
      </c>
      <c r="AH10" s="99">
        <f t="shared" si="16"/>
        <v>0</v>
      </c>
      <c r="AI10" s="99">
        <f t="shared" si="16"/>
        <v>10620.733333333334</v>
      </c>
      <c r="AJ10" s="99">
        <f t="shared" si="16"/>
        <v>10562.866666666665</v>
      </c>
      <c r="AK10" s="99">
        <f t="shared" si="16"/>
        <v>10589.683333333334</v>
      </c>
      <c r="AL10" s="99">
        <f t="shared" si="16"/>
        <v>10615.800000000003</v>
      </c>
      <c r="AM10" s="99">
        <f t="shared" si="16"/>
        <v>10621.550000000001</v>
      </c>
      <c r="AN10" s="99">
        <f t="shared" si="16"/>
        <v>10644.166666666668</v>
      </c>
      <c r="AO10" s="99">
        <f t="shared" si="16"/>
        <v>0</v>
      </c>
      <c r="AP10" s="99">
        <f t="shared" si="16"/>
        <v>10621.550000000001</v>
      </c>
      <c r="AQ10" s="99">
        <f t="shared" si="16"/>
        <v>10597.116666666669</v>
      </c>
      <c r="AR10" s="99">
        <f t="shared" si="16"/>
        <v>10638.983333333334</v>
      </c>
      <c r="AS10" s="99">
        <f t="shared" si="16"/>
        <v>10641.033333333333</v>
      </c>
      <c r="AT10" s="99">
        <f t="shared" si="16"/>
        <v>10771.383333333331</v>
      </c>
      <c r="AU10" s="99">
        <f t="shared" si="16"/>
        <v>10795.800000000003</v>
      </c>
      <c r="AV10" s="99">
        <f t="shared" si="16"/>
        <v>10717.750000000002</v>
      </c>
      <c r="AW10" s="99">
        <f t="shared" si="16"/>
        <v>10660.116666666667</v>
      </c>
      <c r="AX10" s="116">
        <f t="shared" si="16"/>
        <v>10611.333333333332</v>
      </c>
      <c r="AY10" s="99">
        <f t="shared" si="16"/>
        <v>10946.649999999998</v>
      </c>
      <c r="AZ10" s="99">
        <f t="shared" si="16"/>
        <v>10696.966666666667</v>
      </c>
      <c r="BA10" s="119">
        <f t="shared" si="16"/>
        <v>10681.016666666666</v>
      </c>
      <c r="BB10" s="119">
        <f t="shared" si="16"/>
        <v>10721.716666666665</v>
      </c>
      <c r="BC10" s="119">
        <f t="shared" si="16"/>
        <v>10757.816666666668</v>
      </c>
      <c r="BD10" s="119">
        <f t="shared" si="16"/>
        <v>10900.383333333333</v>
      </c>
      <c r="BE10" s="119">
        <f t="shared" si="16"/>
        <v>10921.1</v>
      </c>
      <c r="BF10" s="119">
        <f t="shared" si="16"/>
        <v>11036.216666666667</v>
      </c>
      <c r="BG10" s="119">
        <f t="shared" si="16"/>
        <v>10934.85</v>
      </c>
      <c r="BH10" s="119">
        <f t="shared" si="16"/>
        <v>10895.85</v>
      </c>
      <c r="BI10" s="119">
        <f t="shared" si="16"/>
        <v>10819.983333333334</v>
      </c>
      <c r="BJ10" s="119">
        <f t="shared" si="16"/>
        <v>10686.45</v>
      </c>
      <c r="BK10" s="119">
        <f t="shared" si="16"/>
        <v>10732.383333333333</v>
      </c>
      <c r="BL10" s="119">
        <f>(2*BL13)-BL3</f>
        <v>10732.383333333333</v>
      </c>
      <c r="BM10" s="119">
        <f>(2*BM13)-BM3</f>
        <v>10539.883333333335</v>
      </c>
      <c r="BN10" s="119">
        <f>(2*BN13)-BN3</f>
        <v>10632.916666666666</v>
      </c>
      <c r="BO10" s="119">
        <f>(2*BO13)-BO3</f>
        <v>10806.266666666666</v>
      </c>
      <c r="BP10" s="119">
        <f>(2*BP13)-BP3</f>
        <v>10984.750000000002</v>
      </c>
      <c r="BQ10" s="119">
        <f t="shared" ref="BQ10:BV10" si="17">(2*BQ13)-BQ3</f>
        <v>10830.1</v>
      </c>
      <c r="BR10" s="119">
        <f t="shared" si="17"/>
        <v>10910.85</v>
      </c>
      <c r="BS10" s="116">
        <f t="shared" si="17"/>
        <v>10943.033333333335</v>
      </c>
      <c r="BT10" s="116">
        <f t="shared" si="17"/>
        <v>10992.3</v>
      </c>
      <c r="BU10" s="116">
        <f t="shared" si="17"/>
        <v>10982.816666666669</v>
      </c>
      <c r="BV10" s="116">
        <f t="shared" si="17"/>
        <v>10898.883333333333</v>
      </c>
    </row>
    <row r="11" spans="1:74" x14ac:dyDescent="0.3">
      <c r="A11" s="80"/>
      <c r="B11" s="80"/>
      <c r="C11" s="80"/>
      <c r="D11" s="81" t="s">
        <v>29</v>
      </c>
      <c r="E11" s="82">
        <f t="shared" ref="E11:P11" si="18">(E2+E3+E4)/3</f>
        <v>10938.283333333335</v>
      </c>
      <c r="F11" s="82">
        <f t="shared" si="18"/>
        <v>10983.333333333334</v>
      </c>
      <c r="G11" s="82">
        <f t="shared" si="18"/>
        <v>10955.166666666666</v>
      </c>
      <c r="H11" s="82">
        <f t="shared" si="18"/>
        <v>10897.016666666666</v>
      </c>
      <c r="I11" s="82">
        <f t="shared" si="18"/>
        <v>10633.733333333334</v>
      </c>
      <c r="J11" s="82">
        <f t="shared" si="18"/>
        <v>10538</v>
      </c>
      <c r="K11" s="82">
        <f t="shared" si="18"/>
        <v>10373</v>
      </c>
      <c r="L11" s="82">
        <f t="shared" si="18"/>
        <v>10314.933333333332</v>
      </c>
      <c r="M11" s="82">
        <f t="shared" si="18"/>
        <v>10326</v>
      </c>
      <c r="N11" s="82">
        <f t="shared" si="18"/>
        <v>10420.233333333332</v>
      </c>
      <c r="O11" s="82">
        <f t="shared" si="18"/>
        <v>10236.400000000001</v>
      </c>
      <c r="P11" s="82">
        <f t="shared" si="1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9">(S2+S3+S4)/3</f>
        <v>10482.983333333332</v>
      </c>
      <c r="T11" s="34">
        <f t="shared" si="19"/>
        <v>10571.65</v>
      </c>
      <c r="U11" s="34">
        <f t="shared" si="19"/>
        <v>10533.216666666665</v>
      </c>
      <c r="V11" s="34">
        <f t="shared" si="19"/>
        <v>10311.083333333334</v>
      </c>
      <c r="W11" s="34">
        <f t="shared" si="19"/>
        <v>10292.6</v>
      </c>
      <c r="X11" s="34">
        <f t="shared" si="19"/>
        <v>10157.083333333334</v>
      </c>
      <c r="Y11" s="34">
        <f t="shared" si="19"/>
        <v>10123.6</v>
      </c>
      <c r="Z11" s="34">
        <f>(Z2+Z3+Z4)/3</f>
        <v>10054.466666666667</v>
      </c>
      <c r="AA11" s="98">
        <f t="shared" ref="AA11:BK11" si="20">(AA10+AA13)/2</f>
        <v>10219.274999999998</v>
      </c>
      <c r="AB11" s="98">
        <f t="shared" si="20"/>
        <v>10579.975000000002</v>
      </c>
      <c r="AC11" s="98">
        <f t="shared" si="20"/>
        <v>10263.074999999999</v>
      </c>
      <c r="AD11" s="98">
        <f t="shared" si="20"/>
        <v>10241.75</v>
      </c>
      <c r="AE11" s="98">
        <f t="shared" si="20"/>
        <v>10391.299999999999</v>
      </c>
      <c r="AF11" s="98">
        <f t="shared" si="20"/>
        <v>10411.175000000001</v>
      </c>
      <c r="AG11" s="98">
        <f t="shared" si="20"/>
        <v>10579.975000000002</v>
      </c>
      <c r="AH11" s="98">
        <f t="shared" si="20"/>
        <v>0</v>
      </c>
      <c r="AI11" s="98">
        <f t="shared" si="20"/>
        <v>10579.975</v>
      </c>
      <c r="AJ11" s="98">
        <f t="shared" si="20"/>
        <v>10541.399999999998</v>
      </c>
      <c r="AK11" s="98">
        <f t="shared" si="20"/>
        <v>10565.125</v>
      </c>
      <c r="AL11" s="98">
        <f t="shared" si="20"/>
        <v>10607.425000000003</v>
      </c>
      <c r="AM11" s="98">
        <f t="shared" si="20"/>
        <v>10602.375</v>
      </c>
      <c r="AN11" s="98">
        <f t="shared" si="20"/>
        <v>10602.375</v>
      </c>
      <c r="AO11" s="98">
        <f t="shared" si="20"/>
        <v>0</v>
      </c>
      <c r="AP11" s="98">
        <f t="shared" si="20"/>
        <v>10602.375</v>
      </c>
      <c r="AQ11" s="98">
        <f t="shared" si="20"/>
        <v>10563.850000000002</v>
      </c>
      <c r="AR11" s="98">
        <f t="shared" si="20"/>
        <v>10589.375</v>
      </c>
      <c r="AS11" s="98">
        <f t="shared" si="20"/>
        <v>10613.95</v>
      </c>
      <c r="AT11" s="98">
        <f t="shared" si="20"/>
        <v>10688.674999999999</v>
      </c>
      <c r="AU11" s="98">
        <f t="shared" si="20"/>
        <v>10769.050000000003</v>
      </c>
      <c r="AV11" s="98">
        <f t="shared" si="20"/>
        <v>10698.525000000001</v>
      </c>
      <c r="AW11" s="98">
        <f t="shared" si="20"/>
        <v>10635.674999999999</v>
      </c>
      <c r="AX11" s="98">
        <f t="shared" si="20"/>
        <v>10586.5</v>
      </c>
      <c r="AY11" s="98">
        <f t="shared" si="20"/>
        <v>10711.124999999998</v>
      </c>
      <c r="AZ11" s="98">
        <f t="shared" si="20"/>
        <v>10650.725</v>
      </c>
      <c r="BA11" s="118">
        <f t="shared" si="20"/>
        <v>10633.2</v>
      </c>
      <c r="BB11" s="118">
        <f t="shared" si="20"/>
        <v>10690.375</v>
      </c>
      <c r="BC11" s="118">
        <f t="shared" si="20"/>
        <v>10743.325000000001</v>
      </c>
      <c r="BD11" s="118">
        <f t="shared" si="20"/>
        <v>10870.875</v>
      </c>
      <c r="BE11" s="118">
        <f t="shared" si="20"/>
        <v>10899.6</v>
      </c>
      <c r="BF11" s="118">
        <f t="shared" si="20"/>
        <v>10899.6</v>
      </c>
      <c r="BG11" s="118">
        <f t="shared" si="20"/>
        <v>10912.475</v>
      </c>
      <c r="BH11" s="118">
        <f t="shared" si="20"/>
        <v>10880.225</v>
      </c>
      <c r="BI11" s="118">
        <f t="shared" si="20"/>
        <v>10801.975</v>
      </c>
      <c r="BJ11" s="118">
        <f t="shared" si="20"/>
        <v>10661.900000000001</v>
      </c>
      <c r="BK11" s="118">
        <f t="shared" si="20"/>
        <v>10699.125</v>
      </c>
      <c r="BL11" s="118">
        <f>(BL10+BL13)/2</f>
        <v>10699.125</v>
      </c>
      <c r="BM11" s="118">
        <f>(BM10+BM13)/2</f>
        <v>10523.650000000001</v>
      </c>
      <c r="BN11" s="118">
        <f>(BN10+BN13)/2</f>
        <v>10558.15</v>
      </c>
      <c r="BO11" s="118">
        <f>(BO10+BO13)/2</f>
        <v>10744.9</v>
      </c>
      <c r="BP11" s="118">
        <f>(BP10+BP13)/2</f>
        <v>10822.025000000001</v>
      </c>
      <c r="BQ11" s="118">
        <f t="shared" ref="BQ11:BV11" si="21">(BQ10+BQ13)/2</f>
        <v>10810.6</v>
      </c>
      <c r="BR11" s="118">
        <f t="shared" si="21"/>
        <v>10894.35</v>
      </c>
      <c r="BS11" s="118">
        <f t="shared" si="21"/>
        <v>10912.050000000001</v>
      </c>
      <c r="BT11" s="118">
        <f t="shared" si="21"/>
        <v>10976.224999999999</v>
      </c>
      <c r="BU11" s="118">
        <f t="shared" si="21"/>
        <v>10957.125000000002</v>
      </c>
      <c r="BV11" s="118">
        <f t="shared" si="21"/>
        <v>10858.825000000001</v>
      </c>
    </row>
    <row r="12" spans="1:74" x14ac:dyDescent="0.3">
      <c r="A12" s="80"/>
      <c r="B12" s="80"/>
      <c r="C12" s="80"/>
      <c r="D12" s="81" t="s">
        <v>3</v>
      </c>
      <c r="E12" s="16">
        <f t="shared" ref="E12:P12" si="22">E11-E13/2</f>
        <v>10934.366666666669</v>
      </c>
      <c r="F12" s="16">
        <f t="shared" si="22"/>
        <v>10956.666666666668</v>
      </c>
      <c r="G12" s="16">
        <f t="shared" si="22"/>
        <v>10928.599999999999</v>
      </c>
      <c r="H12" s="16">
        <f t="shared" si="22"/>
        <v>10877.633333333333</v>
      </c>
      <c r="I12" s="16">
        <f t="shared" si="22"/>
        <v>10616.491666666667</v>
      </c>
      <c r="J12" s="16">
        <f t="shared" si="22"/>
        <v>10427.225</v>
      </c>
      <c r="K12" s="16">
        <f t="shared" si="22"/>
        <v>10344.725</v>
      </c>
      <c r="L12" s="16">
        <f t="shared" si="22"/>
        <v>10298.375</v>
      </c>
      <c r="M12" s="16">
        <f t="shared" si="22"/>
        <v>10313.525</v>
      </c>
      <c r="N12" s="16">
        <f t="shared" si="22"/>
        <v>10400.299999999999</v>
      </c>
      <c r="O12" s="16">
        <f t="shared" si="22"/>
        <v>10235.525000000001</v>
      </c>
      <c r="P12" s="16">
        <f t="shared" si="22"/>
        <v>10407.299999999999</v>
      </c>
      <c r="Q12" s="16">
        <f>Q11-Q13/2</f>
        <v>10339.625</v>
      </c>
      <c r="R12" s="16">
        <v>10468.224999999999</v>
      </c>
      <c r="S12" s="16">
        <f t="shared" ref="S12:Y12" si="23">S11-S13/2</f>
        <v>10468.224999999999</v>
      </c>
      <c r="T12" s="16">
        <f t="shared" si="23"/>
        <v>10565.099999999999</v>
      </c>
      <c r="U12" s="16">
        <f t="shared" si="23"/>
        <v>10493.133333333331</v>
      </c>
      <c r="V12" s="16">
        <f t="shared" si="23"/>
        <v>10307.316666666668</v>
      </c>
      <c r="W12" s="16">
        <f t="shared" si="23"/>
        <v>10268.925000000001</v>
      </c>
      <c r="X12" s="16">
        <f t="shared" si="23"/>
        <v>10151.941666666668</v>
      </c>
      <c r="Y12" s="16">
        <f t="shared" si="23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</row>
    <row r="13" spans="1:74" x14ac:dyDescent="0.3">
      <c r="A13" s="80"/>
      <c r="B13" s="80"/>
      <c r="C13" s="80"/>
      <c r="D13" s="81" t="s">
        <v>5</v>
      </c>
      <c r="E13" s="3">
        <f t="shared" ref="E13:P13" si="24">ABS((E11-E46)*2)</f>
        <v>7.8333333333321207</v>
      </c>
      <c r="F13" s="3">
        <f t="shared" si="24"/>
        <v>53.333333333332121</v>
      </c>
      <c r="G13" s="3">
        <f t="shared" si="24"/>
        <v>53.133333333335031</v>
      </c>
      <c r="H13" s="3">
        <f t="shared" si="24"/>
        <v>38.766666666666424</v>
      </c>
      <c r="I13" s="3">
        <f t="shared" si="24"/>
        <v>34.483333333333576</v>
      </c>
      <c r="J13" s="3">
        <f t="shared" si="24"/>
        <v>221.54999999999927</v>
      </c>
      <c r="K13" s="3">
        <f t="shared" si="24"/>
        <v>56.549999999999272</v>
      </c>
      <c r="L13" s="3">
        <f t="shared" si="24"/>
        <v>33.116666666664969</v>
      </c>
      <c r="M13" s="3">
        <f t="shared" si="24"/>
        <v>24.950000000000728</v>
      </c>
      <c r="N13" s="3">
        <f t="shared" si="24"/>
        <v>39.866666666664969</v>
      </c>
      <c r="O13" s="3">
        <f t="shared" si="24"/>
        <v>1.75</v>
      </c>
      <c r="P13" s="3">
        <f t="shared" si="24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25">ABS((S11-S46)*2)</f>
        <v>29.516666666666424</v>
      </c>
      <c r="T13" s="33">
        <f t="shared" si="25"/>
        <v>13.100000000002183</v>
      </c>
      <c r="U13" s="33">
        <f t="shared" si="25"/>
        <v>80.166666666667879</v>
      </c>
      <c r="V13" s="33">
        <f t="shared" si="25"/>
        <v>7.5333333333328483</v>
      </c>
      <c r="W13" s="33">
        <f t="shared" si="25"/>
        <v>47.349999999998545</v>
      </c>
      <c r="X13" s="33">
        <f t="shared" si="25"/>
        <v>10.283333333332848</v>
      </c>
      <c r="Y13" s="33">
        <f t="shared" si="25"/>
        <v>1.2999999999992724</v>
      </c>
      <c r="Z13" s="33">
        <f>ABS((Z11-Z46)*2)</f>
        <v>24.466666666667152</v>
      </c>
      <c r="AA13" s="103">
        <f t="shared" ref="AA13:BK13" si="26">(AA2+AA3+AA4)/3</f>
        <v>10147.699999999999</v>
      </c>
      <c r="AB13" s="103">
        <f t="shared" si="26"/>
        <v>10393.433333333334</v>
      </c>
      <c r="AC13" s="103">
        <f t="shared" si="26"/>
        <v>10182.166666666666</v>
      </c>
      <c r="AD13" s="103">
        <f t="shared" si="26"/>
        <v>10219.616666666667</v>
      </c>
      <c r="AE13" s="103">
        <f t="shared" si="26"/>
        <v>10295.9</v>
      </c>
      <c r="AF13" s="103">
        <f t="shared" si="26"/>
        <v>10388.083333333334</v>
      </c>
      <c r="AG13" s="103">
        <f t="shared" si="26"/>
        <v>10393.433333333334</v>
      </c>
      <c r="AH13" s="103">
        <f t="shared" si="26"/>
        <v>0</v>
      </c>
      <c r="AI13" s="103">
        <f t="shared" si="26"/>
        <v>10539.216666666667</v>
      </c>
      <c r="AJ13" s="103">
        <f t="shared" si="26"/>
        <v>10519.933333333332</v>
      </c>
      <c r="AK13" s="103">
        <f t="shared" si="26"/>
        <v>10540.566666666668</v>
      </c>
      <c r="AL13" s="103">
        <f t="shared" si="26"/>
        <v>10599.050000000001</v>
      </c>
      <c r="AM13" s="103">
        <f t="shared" si="26"/>
        <v>10583.2</v>
      </c>
      <c r="AN13" s="103">
        <f t="shared" si="26"/>
        <v>10560.583333333334</v>
      </c>
      <c r="AO13" s="103">
        <f t="shared" si="26"/>
        <v>0</v>
      </c>
      <c r="AP13" s="103">
        <f t="shared" si="26"/>
        <v>10583.2</v>
      </c>
      <c r="AQ13" s="103">
        <f t="shared" si="26"/>
        <v>10530.583333333334</v>
      </c>
      <c r="AR13" s="103">
        <f t="shared" si="26"/>
        <v>10539.766666666666</v>
      </c>
      <c r="AS13" s="103">
        <f t="shared" si="26"/>
        <v>10586.866666666667</v>
      </c>
      <c r="AT13" s="103">
        <f t="shared" si="26"/>
        <v>10605.966666666665</v>
      </c>
      <c r="AU13" s="103">
        <f t="shared" si="26"/>
        <v>10742.300000000001</v>
      </c>
      <c r="AV13" s="103">
        <f t="shared" si="26"/>
        <v>10679.300000000001</v>
      </c>
      <c r="AW13" s="103">
        <f t="shared" si="26"/>
        <v>10611.233333333334</v>
      </c>
      <c r="AX13" s="103">
        <f t="shared" si="26"/>
        <v>10561.666666666666</v>
      </c>
      <c r="AY13" s="103">
        <f t="shared" si="26"/>
        <v>10475.599999999999</v>
      </c>
      <c r="AZ13" s="103">
        <f t="shared" si="26"/>
        <v>10604.483333333334</v>
      </c>
      <c r="BA13" s="102">
        <f t="shared" si="26"/>
        <v>10585.383333333333</v>
      </c>
      <c r="BB13" s="102">
        <f t="shared" si="26"/>
        <v>10659.033333333333</v>
      </c>
      <c r="BC13" s="102">
        <f t="shared" si="26"/>
        <v>10728.833333333334</v>
      </c>
      <c r="BD13" s="102">
        <f t="shared" si="26"/>
        <v>10841.366666666667</v>
      </c>
      <c r="BE13" s="102">
        <f t="shared" si="26"/>
        <v>10878.1</v>
      </c>
      <c r="BF13" s="102">
        <f t="shared" si="26"/>
        <v>10762.983333333334</v>
      </c>
      <c r="BG13" s="102">
        <f t="shared" si="26"/>
        <v>10890.1</v>
      </c>
      <c r="BH13" s="102">
        <f t="shared" si="26"/>
        <v>10864.6</v>
      </c>
      <c r="BI13" s="102">
        <f t="shared" si="26"/>
        <v>10783.966666666667</v>
      </c>
      <c r="BJ13" s="102">
        <f t="shared" si="26"/>
        <v>10637.35</v>
      </c>
      <c r="BK13" s="102">
        <f t="shared" si="26"/>
        <v>10665.866666666667</v>
      </c>
      <c r="BL13" s="102">
        <f>(BL2+BL3+BL4)/3</f>
        <v>10665.866666666667</v>
      </c>
      <c r="BM13" s="102">
        <f>(BM2+BM3+BM4)/3</f>
        <v>10507.416666666668</v>
      </c>
      <c r="BN13" s="102">
        <f>(BN2+BN3+BN4)/3</f>
        <v>10483.383333333333</v>
      </c>
      <c r="BO13" s="102">
        <f>(BO2+BO3+BO4)/3</f>
        <v>10683.533333333333</v>
      </c>
      <c r="BP13" s="102">
        <f>(BP2+BP3+BP4)/3</f>
        <v>10659.300000000001</v>
      </c>
      <c r="BQ13" s="102">
        <f t="shared" ref="BQ13:BV13" si="27">(BQ2+BQ3+BQ4)/3</f>
        <v>10791.1</v>
      </c>
      <c r="BR13" s="102">
        <f t="shared" si="27"/>
        <v>10877.85</v>
      </c>
      <c r="BS13" s="102">
        <f t="shared" si="27"/>
        <v>10881.066666666668</v>
      </c>
      <c r="BT13" s="102">
        <f t="shared" si="27"/>
        <v>10960.15</v>
      </c>
      <c r="BU13" s="102">
        <f t="shared" si="27"/>
        <v>10931.433333333334</v>
      </c>
      <c r="BV13" s="102">
        <f t="shared" si="27"/>
        <v>10818.766666666666</v>
      </c>
    </row>
    <row r="14" spans="1:74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</row>
    <row r="15" spans="1:74" x14ac:dyDescent="0.3">
      <c r="A15" s="80"/>
      <c r="B15" s="80"/>
      <c r="C15" s="80"/>
      <c r="D15" s="81" t="s">
        <v>30</v>
      </c>
      <c r="E15" s="2">
        <f t="shared" ref="E15:P15" si="28">2*E11-E2</f>
        <v>10842.466666666669</v>
      </c>
      <c r="F15" s="2">
        <f t="shared" si="28"/>
        <v>10796.666666666668</v>
      </c>
      <c r="G15" s="2">
        <f t="shared" si="28"/>
        <v>10874.683333333332</v>
      </c>
      <c r="H15" s="2">
        <f t="shared" si="28"/>
        <v>10804.983333333334</v>
      </c>
      <c r="I15" s="2">
        <f t="shared" si="28"/>
        <v>10512.766666666666</v>
      </c>
      <c r="J15" s="2">
        <f t="shared" si="28"/>
        <v>10040.35</v>
      </c>
      <c r="K15" s="2">
        <f t="shared" si="28"/>
        <v>10205.35</v>
      </c>
      <c r="L15" s="2">
        <f t="shared" si="28"/>
        <v>10231.516666666665</v>
      </c>
      <c r="M15" s="2">
        <f t="shared" si="28"/>
        <v>10254.4</v>
      </c>
      <c r="N15" s="2">
        <f t="shared" si="28"/>
        <v>10358.116666666663</v>
      </c>
      <c r="O15" s="2">
        <f t="shared" si="28"/>
        <v>10136.850000000002</v>
      </c>
      <c r="P15" s="2">
        <f t="shared" si="28"/>
        <v>10365.616666666665</v>
      </c>
      <c r="Q15" s="9">
        <f>2*Q11-Q2</f>
        <v>10227.183333333332</v>
      </c>
      <c r="R15" s="9">
        <v>10439.666666666664</v>
      </c>
      <c r="S15" s="9">
        <f t="shared" ref="S15:Y15" si="29">2*S11-S2</f>
        <v>10439.666666666664</v>
      </c>
      <c r="T15" s="9">
        <f t="shared" si="29"/>
        <v>10538.4</v>
      </c>
      <c r="U15" s="9">
        <f t="shared" si="29"/>
        <v>10356.283333333331</v>
      </c>
      <c r="V15" s="9">
        <f t="shared" si="29"/>
        <v>10242.066666666668</v>
      </c>
      <c r="W15" s="9">
        <f t="shared" si="29"/>
        <v>10176.650000000001</v>
      </c>
      <c r="X15" s="9">
        <f t="shared" si="29"/>
        <v>10092.066666666668</v>
      </c>
      <c r="Y15" s="9">
        <f t="shared" si="29"/>
        <v>10080.6</v>
      </c>
      <c r="Z15" s="9">
        <f>2*Z11-Z2</f>
        <v>9980.0833333333339</v>
      </c>
      <c r="AA15" s="100">
        <f t="shared" ref="AA15:BK15" si="30">(AA13+AA16)/2</f>
        <v>10017.274999999998</v>
      </c>
      <c r="AB15" s="100">
        <f t="shared" si="30"/>
        <v>10286.675000000001</v>
      </c>
      <c r="AC15" s="100">
        <f t="shared" si="30"/>
        <v>10135.599999999999</v>
      </c>
      <c r="AD15" s="100">
        <f t="shared" si="30"/>
        <v>10186.875</v>
      </c>
      <c r="AE15" s="100">
        <f t="shared" si="30"/>
        <v>10245.849999999999</v>
      </c>
      <c r="AF15" s="100">
        <f t="shared" si="30"/>
        <v>10361.175000000001</v>
      </c>
      <c r="AG15" s="100">
        <f t="shared" si="30"/>
        <v>10286.675000000001</v>
      </c>
      <c r="AH15" s="100">
        <f t="shared" si="30"/>
        <v>0</v>
      </c>
      <c r="AI15" s="100">
        <f t="shared" si="30"/>
        <v>10505.35</v>
      </c>
      <c r="AJ15" s="100">
        <f t="shared" si="30"/>
        <v>10500.5</v>
      </c>
      <c r="AK15" s="100">
        <f t="shared" si="30"/>
        <v>10510.725000000002</v>
      </c>
      <c r="AL15" s="100">
        <f t="shared" si="30"/>
        <v>10590.350000000002</v>
      </c>
      <c r="AM15" s="100">
        <f t="shared" si="30"/>
        <v>10565.025000000001</v>
      </c>
      <c r="AN15" s="100">
        <f t="shared" si="30"/>
        <v>10531.100000000002</v>
      </c>
      <c r="AO15" s="100">
        <f t="shared" si="30"/>
        <v>0</v>
      </c>
      <c r="AP15" s="100">
        <f t="shared" si="30"/>
        <v>10565.025000000001</v>
      </c>
      <c r="AQ15" s="100">
        <f t="shared" si="30"/>
        <v>10473.125</v>
      </c>
      <c r="AR15" s="100">
        <f t="shared" si="30"/>
        <v>10511.525</v>
      </c>
      <c r="AS15" s="100">
        <f t="shared" si="30"/>
        <v>10554.5</v>
      </c>
      <c r="AT15" s="100">
        <f t="shared" si="30"/>
        <v>10561.374999999998</v>
      </c>
      <c r="AU15" s="100">
        <f t="shared" si="30"/>
        <v>10726.100000000002</v>
      </c>
      <c r="AV15" s="100">
        <f t="shared" si="30"/>
        <v>10648.525000000001</v>
      </c>
      <c r="AW15" s="100">
        <f t="shared" si="30"/>
        <v>10581.2</v>
      </c>
      <c r="AX15" s="100">
        <f t="shared" si="30"/>
        <v>10519.375</v>
      </c>
      <c r="AY15" s="100">
        <f t="shared" si="30"/>
        <v>10195.574999999997</v>
      </c>
      <c r="AZ15" s="100">
        <f t="shared" si="30"/>
        <v>10519.375</v>
      </c>
      <c r="BA15" s="121">
        <f t="shared" si="30"/>
        <v>10559.174999999999</v>
      </c>
      <c r="BB15" s="121">
        <f t="shared" si="30"/>
        <v>10640.974999999999</v>
      </c>
      <c r="BC15" s="121">
        <f t="shared" si="30"/>
        <v>10714.350000000002</v>
      </c>
      <c r="BD15" s="121">
        <f t="shared" si="30"/>
        <v>10820.525000000001</v>
      </c>
      <c r="BE15" s="121">
        <f t="shared" si="30"/>
        <v>10855.924999999999</v>
      </c>
      <c r="BF15" s="121">
        <f t="shared" si="30"/>
        <v>10683.25</v>
      </c>
      <c r="BG15" s="121">
        <f t="shared" si="30"/>
        <v>10864.55</v>
      </c>
      <c r="BH15" s="121">
        <f t="shared" si="30"/>
        <v>10851.424999999999</v>
      </c>
      <c r="BI15" s="121">
        <f t="shared" si="30"/>
        <v>10765.425000000001</v>
      </c>
      <c r="BJ15" s="121">
        <f t="shared" si="30"/>
        <v>10594.7</v>
      </c>
      <c r="BK15" s="121">
        <f t="shared" si="30"/>
        <v>10646.525000000001</v>
      </c>
      <c r="BL15" s="121">
        <f>(BL13+BL16)/2</f>
        <v>10646.525000000001</v>
      </c>
      <c r="BM15" s="121">
        <f>(BM13+BM16)/2</f>
        <v>10481.700000000001</v>
      </c>
      <c r="BN15" s="121">
        <f>(BN13+BN16)/2</f>
        <v>10441.5</v>
      </c>
      <c r="BO15" s="121">
        <f>(BO13+BO16)/2</f>
        <v>10649.199999999999</v>
      </c>
      <c r="BP15" s="121">
        <f>(BP13+BP16)/2</f>
        <v>10569.650000000001</v>
      </c>
      <c r="BQ15" s="121">
        <f t="shared" ref="BQ15:BV15" si="31">(BQ13+BQ16)/2</f>
        <v>10778.775000000001</v>
      </c>
      <c r="BR15" s="121">
        <f t="shared" si="31"/>
        <v>10866.6</v>
      </c>
      <c r="BS15" s="121">
        <f t="shared" si="31"/>
        <v>10863.900000000001</v>
      </c>
      <c r="BT15" s="121">
        <f t="shared" si="31"/>
        <v>10947.65</v>
      </c>
      <c r="BU15" s="121">
        <f t="shared" si="31"/>
        <v>10915.875000000002</v>
      </c>
      <c r="BV15" s="121">
        <f t="shared" si="31"/>
        <v>10746.325000000001</v>
      </c>
    </row>
    <row r="16" spans="1:74" x14ac:dyDescent="0.3">
      <c r="A16" s="80"/>
      <c r="B16" s="80"/>
      <c r="C16" s="80"/>
      <c r="D16" s="81" t="s">
        <v>31</v>
      </c>
      <c r="E16" s="2">
        <f t="shared" ref="E16:P16" si="32">E11-E43</f>
        <v>10754.483333333334</v>
      </c>
      <c r="F16" s="2">
        <f t="shared" si="32"/>
        <v>10663.333333333334</v>
      </c>
      <c r="G16" s="2">
        <f t="shared" si="32"/>
        <v>10741.066666666666</v>
      </c>
      <c r="H16" s="2">
        <f t="shared" si="32"/>
        <v>10751.716666666667</v>
      </c>
      <c r="I16" s="2">
        <f t="shared" si="32"/>
        <v>10426.283333333333</v>
      </c>
      <c r="J16" s="2">
        <f t="shared" si="32"/>
        <v>9764.25</v>
      </c>
      <c r="K16" s="2">
        <f t="shared" si="32"/>
        <v>10094.25</v>
      </c>
      <c r="L16" s="2">
        <f t="shared" si="32"/>
        <v>10114.983333333332</v>
      </c>
      <c r="M16" s="2">
        <f t="shared" si="32"/>
        <v>10207.75</v>
      </c>
      <c r="N16" s="2">
        <f t="shared" si="32"/>
        <v>10256.133333333331</v>
      </c>
      <c r="O16" s="2">
        <f t="shared" si="32"/>
        <v>10039.050000000001</v>
      </c>
      <c r="P16" s="2">
        <f t="shared" si="32"/>
        <v>10258.733333333332</v>
      </c>
      <c r="Q16" s="7">
        <f>Q11-Q43</f>
        <v>9981.8666666666668</v>
      </c>
      <c r="R16" s="7">
        <v>10366.833333333332</v>
      </c>
      <c r="S16" s="7">
        <f t="shared" ref="S16:Y16" si="33">S11-S43</f>
        <v>10366.833333333332</v>
      </c>
      <c r="T16" s="7">
        <f t="shared" si="33"/>
        <v>10492.05</v>
      </c>
      <c r="U16" s="7">
        <f t="shared" si="33"/>
        <v>10259.516666666666</v>
      </c>
      <c r="V16" s="7">
        <f t="shared" si="33"/>
        <v>10180.583333333334</v>
      </c>
      <c r="W16" s="7">
        <f t="shared" si="33"/>
        <v>10108.050000000001</v>
      </c>
      <c r="X16" s="7">
        <f t="shared" si="33"/>
        <v>10037.333333333334</v>
      </c>
      <c r="Y16" s="7">
        <f t="shared" si="33"/>
        <v>10036.299999999999</v>
      </c>
      <c r="Z16" s="7">
        <f>Z11-Z43</f>
        <v>9930.1666666666661</v>
      </c>
      <c r="AA16" s="101">
        <f t="shared" ref="AA16:BK16" si="34">2*AA13-AA2</f>
        <v>9886.8499999999985</v>
      </c>
      <c r="AB16" s="101">
        <f t="shared" si="34"/>
        <v>10179.916666666668</v>
      </c>
      <c r="AC16" s="101">
        <f t="shared" si="34"/>
        <v>10089.033333333333</v>
      </c>
      <c r="AD16" s="101">
        <f t="shared" si="34"/>
        <v>10154.133333333333</v>
      </c>
      <c r="AE16" s="101">
        <f t="shared" si="34"/>
        <v>10195.799999999999</v>
      </c>
      <c r="AF16" s="101">
        <f t="shared" si="34"/>
        <v>10334.266666666668</v>
      </c>
      <c r="AG16" s="101">
        <f t="shared" si="34"/>
        <v>10179.916666666668</v>
      </c>
      <c r="AH16" s="101">
        <f t="shared" si="34"/>
        <v>0</v>
      </c>
      <c r="AI16" s="101">
        <f t="shared" si="34"/>
        <v>10471.483333333334</v>
      </c>
      <c r="AJ16" s="101">
        <f t="shared" si="34"/>
        <v>10481.066666666666</v>
      </c>
      <c r="AK16" s="101">
        <f t="shared" si="34"/>
        <v>10480.883333333335</v>
      </c>
      <c r="AL16" s="101">
        <f t="shared" si="34"/>
        <v>10581.650000000001</v>
      </c>
      <c r="AM16" s="101">
        <f t="shared" si="34"/>
        <v>10546.850000000002</v>
      </c>
      <c r="AN16" s="101">
        <f t="shared" si="34"/>
        <v>10501.616666666669</v>
      </c>
      <c r="AO16" s="101">
        <f t="shared" si="34"/>
        <v>0</v>
      </c>
      <c r="AP16" s="101">
        <f t="shared" si="34"/>
        <v>10546.850000000002</v>
      </c>
      <c r="AQ16" s="101">
        <f t="shared" si="34"/>
        <v>10415.666666666668</v>
      </c>
      <c r="AR16" s="101">
        <f t="shared" si="34"/>
        <v>10483.283333333333</v>
      </c>
      <c r="AS16" s="101">
        <f t="shared" si="34"/>
        <v>10522.133333333333</v>
      </c>
      <c r="AT16" s="101">
        <f t="shared" si="34"/>
        <v>10516.783333333331</v>
      </c>
      <c r="AU16" s="101">
        <f t="shared" si="34"/>
        <v>10709.900000000001</v>
      </c>
      <c r="AV16" s="101">
        <f t="shared" si="34"/>
        <v>10617.750000000002</v>
      </c>
      <c r="AW16" s="101">
        <f t="shared" si="34"/>
        <v>10551.166666666668</v>
      </c>
      <c r="AX16" s="115">
        <f t="shared" si="34"/>
        <v>10477.083333333332</v>
      </c>
      <c r="AY16" s="101">
        <f t="shared" si="34"/>
        <v>9915.5499999999975</v>
      </c>
      <c r="AZ16" s="101">
        <f t="shared" si="34"/>
        <v>10434.266666666666</v>
      </c>
      <c r="BA16" s="122">
        <f t="shared" si="34"/>
        <v>10532.966666666667</v>
      </c>
      <c r="BB16" s="122">
        <f t="shared" si="34"/>
        <v>10622.916666666666</v>
      </c>
      <c r="BC16" s="122">
        <f t="shared" si="34"/>
        <v>10699.866666666669</v>
      </c>
      <c r="BD16" s="122">
        <f t="shared" si="34"/>
        <v>10799.683333333334</v>
      </c>
      <c r="BE16" s="122">
        <f t="shared" si="34"/>
        <v>10833.75</v>
      </c>
      <c r="BF16" s="122">
        <f t="shared" si="34"/>
        <v>10603.516666666666</v>
      </c>
      <c r="BG16" s="122">
        <f t="shared" si="34"/>
        <v>10839</v>
      </c>
      <c r="BH16" s="122">
        <f t="shared" si="34"/>
        <v>10838.25</v>
      </c>
      <c r="BI16" s="122">
        <f t="shared" si="34"/>
        <v>10746.883333333335</v>
      </c>
      <c r="BJ16" s="122">
        <f t="shared" si="34"/>
        <v>10552.050000000001</v>
      </c>
      <c r="BK16" s="122">
        <f t="shared" si="34"/>
        <v>10627.183333333334</v>
      </c>
      <c r="BL16" s="122">
        <f>2*BL13-BL2</f>
        <v>10627.183333333334</v>
      </c>
      <c r="BM16" s="122">
        <f>2*BM13-BM2</f>
        <v>10455.983333333335</v>
      </c>
      <c r="BN16" s="122">
        <f>2*BN13-BN2</f>
        <v>10399.616666666667</v>
      </c>
      <c r="BO16" s="122">
        <f>2*BO13-BO2</f>
        <v>10614.866666666665</v>
      </c>
      <c r="BP16" s="122">
        <f>2*BP13-BP2</f>
        <v>10480.000000000002</v>
      </c>
      <c r="BQ16" s="122">
        <f t="shared" ref="BQ16:BV16" si="35">2*BQ13-BQ2</f>
        <v>10766.45</v>
      </c>
      <c r="BR16" s="122">
        <f t="shared" si="35"/>
        <v>10855.35</v>
      </c>
      <c r="BS16" s="122">
        <f t="shared" si="35"/>
        <v>10846.733333333335</v>
      </c>
      <c r="BT16" s="122">
        <f t="shared" si="35"/>
        <v>10935.15</v>
      </c>
      <c r="BU16" s="122">
        <f t="shared" si="35"/>
        <v>10900.316666666669</v>
      </c>
      <c r="BV16" s="122">
        <f t="shared" si="35"/>
        <v>10673.883333333333</v>
      </c>
    </row>
    <row r="17" spans="1:74" x14ac:dyDescent="0.3">
      <c r="A17" s="80"/>
      <c r="B17" s="80"/>
      <c r="C17" s="80"/>
      <c r="D17" s="81" t="s">
        <v>8</v>
      </c>
      <c r="E17" s="2">
        <f t="shared" ref="E17:P17" si="36">E15-E43</f>
        <v>10658.666666666668</v>
      </c>
      <c r="F17" s="2">
        <f t="shared" si="36"/>
        <v>10476.666666666668</v>
      </c>
      <c r="G17" s="2">
        <f t="shared" si="36"/>
        <v>10660.583333333332</v>
      </c>
      <c r="H17" s="2">
        <f t="shared" si="36"/>
        <v>10659.683333333334</v>
      </c>
      <c r="I17" s="2">
        <f t="shared" si="36"/>
        <v>10305.316666666666</v>
      </c>
      <c r="J17" s="2">
        <f t="shared" si="36"/>
        <v>9266.6</v>
      </c>
      <c r="K17" s="2">
        <f t="shared" si="36"/>
        <v>9926.6</v>
      </c>
      <c r="L17" s="2">
        <f t="shared" si="36"/>
        <v>10031.566666666664</v>
      </c>
      <c r="M17" s="2">
        <f t="shared" si="36"/>
        <v>10136.15</v>
      </c>
      <c r="N17" s="2">
        <f t="shared" si="36"/>
        <v>10194.016666666663</v>
      </c>
      <c r="O17" s="2">
        <f t="shared" si="36"/>
        <v>9939.5000000000018</v>
      </c>
      <c r="P17" s="2">
        <f t="shared" si="36"/>
        <v>10195.316666666664</v>
      </c>
      <c r="Q17" s="5">
        <f>Q15-Q43</f>
        <v>9825.1333333333332</v>
      </c>
      <c r="R17" s="5">
        <v>10323.516666666665</v>
      </c>
      <c r="S17" s="5">
        <f t="shared" ref="S17:Y17" si="37">S15-S43</f>
        <v>10323.516666666665</v>
      </c>
      <c r="T17" s="5">
        <f t="shared" si="37"/>
        <v>10458.799999999999</v>
      </c>
      <c r="U17" s="5">
        <f t="shared" si="37"/>
        <v>10082.583333333332</v>
      </c>
      <c r="V17" s="5">
        <f t="shared" si="37"/>
        <v>10111.566666666668</v>
      </c>
      <c r="W17" s="5">
        <f t="shared" si="37"/>
        <v>9992.1000000000022</v>
      </c>
      <c r="X17" s="5">
        <f t="shared" si="37"/>
        <v>9972.3166666666675</v>
      </c>
      <c r="Y17" s="5">
        <f t="shared" si="37"/>
        <v>9993.2999999999993</v>
      </c>
      <c r="Z17" s="5">
        <f>Z15-Z43</f>
        <v>9855.7833333333328</v>
      </c>
      <c r="AA17" s="100">
        <f t="shared" ref="AA17:BK17" si="38">(AA16+AA18)/2</f>
        <v>9815.2749999999978</v>
      </c>
      <c r="AB17" s="100">
        <f t="shared" si="38"/>
        <v>9993.375</v>
      </c>
      <c r="AC17" s="100">
        <f t="shared" si="38"/>
        <v>10008.125</v>
      </c>
      <c r="AD17" s="100">
        <f t="shared" si="38"/>
        <v>10132</v>
      </c>
      <c r="AE17" s="100">
        <f t="shared" si="38"/>
        <v>10100.4</v>
      </c>
      <c r="AF17" s="100">
        <f t="shared" si="38"/>
        <v>10311.175000000001</v>
      </c>
      <c r="AG17" s="100">
        <f t="shared" si="38"/>
        <v>9993.375</v>
      </c>
      <c r="AH17" s="100">
        <f t="shared" si="38"/>
        <v>0</v>
      </c>
      <c r="AI17" s="100">
        <f t="shared" si="38"/>
        <v>10430.725</v>
      </c>
      <c r="AJ17" s="100">
        <f t="shared" si="38"/>
        <v>10459.599999999999</v>
      </c>
      <c r="AK17" s="100">
        <f t="shared" si="38"/>
        <v>10456.325000000001</v>
      </c>
      <c r="AL17" s="100">
        <f t="shared" si="38"/>
        <v>10573.275000000001</v>
      </c>
      <c r="AM17" s="100">
        <f t="shared" si="38"/>
        <v>10527.675000000003</v>
      </c>
      <c r="AN17" s="100">
        <f t="shared" si="38"/>
        <v>10459.825000000001</v>
      </c>
      <c r="AO17" s="100">
        <f t="shared" si="38"/>
        <v>0</v>
      </c>
      <c r="AP17" s="100">
        <f t="shared" si="38"/>
        <v>10527.675000000003</v>
      </c>
      <c r="AQ17" s="100">
        <f t="shared" si="38"/>
        <v>10382.400000000001</v>
      </c>
      <c r="AR17" s="100">
        <f t="shared" si="38"/>
        <v>10433.674999999999</v>
      </c>
      <c r="AS17" s="100">
        <f t="shared" si="38"/>
        <v>10495.05</v>
      </c>
      <c r="AT17" s="100">
        <f t="shared" si="38"/>
        <v>10434.074999999997</v>
      </c>
      <c r="AU17" s="100">
        <f t="shared" si="38"/>
        <v>10683.150000000001</v>
      </c>
      <c r="AV17" s="100">
        <f t="shared" si="38"/>
        <v>10598.525000000001</v>
      </c>
      <c r="AW17" s="100">
        <f t="shared" si="38"/>
        <v>10526.725000000002</v>
      </c>
      <c r="AX17" s="100">
        <f t="shared" si="38"/>
        <v>10452.25</v>
      </c>
      <c r="AY17" s="100">
        <f t="shared" si="38"/>
        <v>9680.0249999999978</v>
      </c>
      <c r="AZ17" s="100">
        <f t="shared" si="38"/>
        <v>10388.025</v>
      </c>
      <c r="BA17" s="121">
        <f t="shared" si="38"/>
        <v>10485.150000000001</v>
      </c>
      <c r="BB17" s="121">
        <f t="shared" si="38"/>
        <v>10591.575000000001</v>
      </c>
      <c r="BC17" s="121">
        <f t="shared" si="38"/>
        <v>10685.375000000002</v>
      </c>
      <c r="BD17" s="121">
        <f t="shared" si="38"/>
        <v>10770.175000000001</v>
      </c>
      <c r="BE17" s="121">
        <f t="shared" si="38"/>
        <v>10812.25</v>
      </c>
      <c r="BF17" s="121">
        <f t="shared" si="38"/>
        <v>10466.9</v>
      </c>
      <c r="BG17" s="121">
        <f t="shared" si="38"/>
        <v>10816.625</v>
      </c>
      <c r="BH17" s="121">
        <f t="shared" si="38"/>
        <v>10822.625</v>
      </c>
      <c r="BI17" s="121">
        <f t="shared" si="38"/>
        <v>10728.875000000002</v>
      </c>
      <c r="BJ17" s="121">
        <f t="shared" si="38"/>
        <v>10527.5</v>
      </c>
      <c r="BK17" s="121">
        <f t="shared" si="38"/>
        <v>10593.925000000001</v>
      </c>
      <c r="BL17" s="121">
        <f>(BL16+BL18)/2</f>
        <v>10593.925000000001</v>
      </c>
      <c r="BM17" s="121">
        <f>(BM16+BM18)/2</f>
        <v>10439.750000000002</v>
      </c>
      <c r="BN17" s="121">
        <f>(BN16+BN18)/2</f>
        <v>10324.85</v>
      </c>
      <c r="BO17" s="121">
        <f>(BO16+BO18)/2</f>
        <v>10553.499999999998</v>
      </c>
      <c r="BP17" s="121">
        <f>(BP16+BP18)/2</f>
        <v>10317.275000000001</v>
      </c>
      <c r="BQ17" s="121">
        <f t="shared" ref="BQ17:BV17" si="39">(BQ16+BQ18)/2</f>
        <v>10746.95</v>
      </c>
      <c r="BR17" s="121">
        <f t="shared" si="39"/>
        <v>10838.85</v>
      </c>
      <c r="BS17" s="121">
        <f t="shared" si="39"/>
        <v>10815.750000000002</v>
      </c>
      <c r="BT17" s="121">
        <f t="shared" si="39"/>
        <v>10919.075000000001</v>
      </c>
      <c r="BU17" s="121">
        <f t="shared" si="39"/>
        <v>10874.625000000002</v>
      </c>
      <c r="BV17" s="121">
        <f t="shared" si="39"/>
        <v>10633.825000000001</v>
      </c>
    </row>
    <row r="18" spans="1:74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40">AA13-AA46</f>
        <v>9743.6999999999989</v>
      </c>
      <c r="AB18" s="101">
        <f t="shared" si="40"/>
        <v>9806.8333333333339</v>
      </c>
      <c r="AC18" s="101">
        <f t="shared" si="40"/>
        <v>9927.2166666666672</v>
      </c>
      <c r="AD18" s="101">
        <f t="shared" si="40"/>
        <v>10109.866666666667</v>
      </c>
      <c r="AE18" s="101">
        <f t="shared" si="40"/>
        <v>10005</v>
      </c>
      <c r="AF18" s="101">
        <f t="shared" si="40"/>
        <v>10288.083333333334</v>
      </c>
      <c r="AG18" s="101">
        <f t="shared" si="40"/>
        <v>9806.8333333333339</v>
      </c>
      <c r="AH18" s="101">
        <f t="shared" si="40"/>
        <v>0</v>
      </c>
      <c r="AI18" s="101">
        <f t="shared" si="40"/>
        <v>10389.966666666667</v>
      </c>
      <c r="AJ18" s="101">
        <f t="shared" si="40"/>
        <v>10438.133333333333</v>
      </c>
      <c r="AK18" s="101">
        <f t="shared" si="40"/>
        <v>10431.766666666668</v>
      </c>
      <c r="AL18" s="101">
        <f t="shared" si="40"/>
        <v>10564.9</v>
      </c>
      <c r="AM18" s="101">
        <f t="shared" si="40"/>
        <v>10508.500000000002</v>
      </c>
      <c r="AN18" s="101">
        <f t="shared" si="40"/>
        <v>10418.033333333335</v>
      </c>
      <c r="AO18" s="101">
        <f t="shared" si="40"/>
        <v>0</v>
      </c>
      <c r="AP18" s="101">
        <f t="shared" si="40"/>
        <v>10508.500000000002</v>
      </c>
      <c r="AQ18" s="101">
        <f t="shared" si="40"/>
        <v>10349.133333333333</v>
      </c>
      <c r="AR18" s="101">
        <f t="shared" si="40"/>
        <v>10384.066666666666</v>
      </c>
      <c r="AS18" s="101">
        <f t="shared" si="40"/>
        <v>10467.966666666667</v>
      </c>
      <c r="AT18" s="101">
        <f t="shared" si="40"/>
        <v>10351.366666666665</v>
      </c>
      <c r="AU18" s="101">
        <f t="shared" si="40"/>
        <v>10656.4</v>
      </c>
      <c r="AV18" s="101">
        <f t="shared" si="40"/>
        <v>10579.300000000001</v>
      </c>
      <c r="AW18" s="101">
        <f t="shared" si="40"/>
        <v>10502.283333333335</v>
      </c>
      <c r="AX18" s="115">
        <f t="shared" si="40"/>
        <v>10427.416666666666</v>
      </c>
      <c r="AY18" s="101">
        <f t="shared" si="40"/>
        <v>9444.4999999999982</v>
      </c>
      <c r="AZ18" s="101">
        <f t="shared" si="40"/>
        <v>10341.783333333333</v>
      </c>
      <c r="BA18" s="122">
        <f t="shared" si="40"/>
        <v>10437.333333333334</v>
      </c>
      <c r="BB18" s="122">
        <f t="shared" si="40"/>
        <v>10560.233333333334</v>
      </c>
      <c r="BC18" s="122">
        <f t="shared" si="40"/>
        <v>10670.883333333335</v>
      </c>
      <c r="BD18" s="115">
        <f t="shared" si="40"/>
        <v>10740.666666666668</v>
      </c>
      <c r="BE18" s="115">
        <f t="shared" si="40"/>
        <v>10790.75</v>
      </c>
      <c r="BF18" s="122">
        <f t="shared" si="40"/>
        <v>10330.283333333333</v>
      </c>
      <c r="BG18" s="122">
        <f t="shared" si="40"/>
        <v>10794.25</v>
      </c>
      <c r="BH18" s="122">
        <f t="shared" si="40"/>
        <v>10807</v>
      </c>
      <c r="BI18" s="122">
        <f t="shared" si="40"/>
        <v>10710.866666666669</v>
      </c>
      <c r="BJ18" s="122">
        <f t="shared" si="40"/>
        <v>10502.95</v>
      </c>
      <c r="BK18" s="122">
        <f t="shared" si="40"/>
        <v>10560.666666666668</v>
      </c>
      <c r="BL18" s="122">
        <f>BL13-BL46</f>
        <v>10560.666666666668</v>
      </c>
      <c r="BM18" s="122">
        <f>BM13-BM46</f>
        <v>10423.516666666668</v>
      </c>
      <c r="BN18" s="122">
        <f>BN13-BN46</f>
        <v>10250.083333333334</v>
      </c>
      <c r="BO18" s="122">
        <f>BO13-BO46</f>
        <v>10492.133333333331</v>
      </c>
      <c r="BP18" s="122">
        <f t="shared" ref="BP18:BV18" si="41">BP13-BP48</f>
        <v>10154.550000000001</v>
      </c>
      <c r="BQ18" s="122">
        <f t="shared" si="41"/>
        <v>10727.45</v>
      </c>
      <c r="BR18" s="122">
        <f t="shared" si="41"/>
        <v>10822.35</v>
      </c>
      <c r="BS18" s="122">
        <f t="shared" si="41"/>
        <v>10784.766666666668</v>
      </c>
      <c r="BT18" s="122">
        <f t="shared" si="41"/>
        <v>10903</v>
      </c>
      <c r="BU18" s="122">
        <f t="shared" si="41"/>
        <v>10848.933333333334</v>
      </c>
      <c r="BV18" s="122">
        <f t="shared" si="41"/>
        <v>10593.766666666666</v>
      </c>
    </row>
    <row r="19" spans="1:74" x14ac:dyDescent="0.3">
      <c r="D19" s="83" t="s">
        <v>12</v>
      </c>
      <c r="E19" s="14">
        <f t="shared" ref="E19:P19" si="42">(E2/E3)*E4</f>
        <v>11115.607710846707</v>
      </c>
      <c r="F19" s="14">
        <f t="shared" si="42"/>
        <v>11252.359447004608</v>
      </c>
      <c r="G19" s="14">
        <f t="shared" si="42"/>
        <v>11226.09477339198</v>
      </c>
      <c r="H19" s="14">
        <f t="shared" si="42"/>
        <v>11003.744291642652</v>
      </c>
      <c r="I19" s="14">
        <f t="shared" si="42"/>
        <v>10807.722768968215</v>
      </c>
      <c r="J19" s="14">
        <f t="shared" si="42"/>
        <v>11094.313084565236</v>
      </c>
      <c r="K19" s="14">
        <f t="shared" si="42"/>
        <v>10596.681773599432</v>
      </c>
      <c r="L19" s="14">
        <f t="shared" si="42"/>
        <v>10550.934040388689</v>
      </c>
      <c r="M19" s="14">
        <f t="shared" si="42"/>
        <v>10419.549629110788</v>
      </c>
      <c r="N19" s="14">
        <f t="shared" si="42"/>
        <v>10626.455962493641</v>
      </c>
      <c r="O19" s="14">
        <f t="shared" si="42"/>
        <v>10433.869633627917</v>
      </c>
      <c r="P19" s="14">
        <f t="shared" si="42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43">(S2/S3)*S4</f>
        <v>10629.791957848829</v>
      </c>
      <c r="T19" s="28">
        <f t="shared" si="43"/>
        <v>10664.799604286813</v>
      </c>
      <c r="U19" s="28">
        <f t="shared" si="43"/>
        <v>10727.185341519384</v>
      </c>
      <c r="V19" s="28">
        <f t="shared" si="43"/>
        <v>10434.736902415701</v>
      </c>
      <c r="W19" s="28">
        <f t="shared" si="43"/>
        <v>10430.183576633412</v>
      </c>
      <c r="X19" s="28">
        <f t="shared" si="43"/>
        <v>10267.076895969749</v>
      </c>
      <c r="Y19" s="28">
        <f t="shared" si="43"/>
        <v>10212.594955998928</v>
      </c>
      <c r="Z19" s="28">
        <f>(Z2/Z3)*Z4</f>
        <v>10154.61619962917</v>
      </c>
      <c r="AA19" s="100">
        <f t="shared" ref="AA19:BK19" si="44">(AA18+AA20)/2</f>
        <v>9613.2749999999978</v>
      </c>
      <c r="AB19" s="100">
        <f t="shared" si="44"/>
        <v>9700.0750000000007</v>
      </c>
      <c r="AC19" s="100">
        <f t="shared" si="44"/>
        <v>9880.6500000000015</v>
      </c>
      <c r="AD19" s="100">
        <f t="shared" si="44"/>
        <v>10077.125</v>
      </c>
      <c r="AE19" s="100">
        <f t="shared" si="44"/>
        <v>9954.9500000000007</v>
      </c>
      <c r="AF19" s="100">
        <f t="shared" si="44"/>
        <v>10261.175000000001</v>
      </c>
      <c r="AG19" s="100">
        <f t="shared" si="44"/>
        <v>9700.0750000000007</v>
      </c>
      <c r="AH19" s="100">
        <f t="shared" si="44"/>
        <v>0</v>
      </c>
      <c r="AI19" s="100">
        <f t="shared" si="44"/>
        <v>10356.1</v>
      </c>
      <c r="AJ19" s="100">
        <f t="shared" si="44"/>
        <v>10418.700000000001</v>
      </c>
      <c r="AK19" s="100">
        <f t="shared" si="44"/>
        <v>10401.925000000003</v>
      </c>
      <c r="AL19" s="100">
        <f t="shared" si="44"/>
        <v>10556.2</v>
      </c>
      <c r="AM19" s="100">
        <f t="shared" si="44"/>
        <v>10490.325000000003</v>
      </c>
      <c r="AN19" s="100">
        <f t="shared" si="44"/>
        <v>10388.550000000003</v>
      </c>
      <c r="AO19" s="100">
        <f t="shared" si="44"/>
        <v>0</v>
      </c>
      <c r="AP19" s="100">
        <f t="shared" si="44"/>
        <v>10490.325000000003</v>
      </c>
      <c r="AQ19" s="100">
        <f t="shared" si="44"/>
        <v>10291.674999999999</v>
      </c>
      <c r="AR19" s="100">
        <f t="shared" si="44"/>
        <v>10355.824999999999</v>
      </c>
      <c r="AS19" s="100">
        <f t="shared" si="44"/>
        <v>10435.6</v>
      </c>
      <c r="AT19" s="100">
        <f t="shared" si="44"/>
        <v>10306.774999999998</v>
      </c>
      <c r="AU19" s="100">
        <f t="shared" si="44"/>
        <v>10640.2</v>
      </c>
      <c r="AV19" s="100">
        <f t="shared" si="44"/>
        <v>10548.525000000001</v>
      </c>
      <c r="AW19" s="100">
        <f t="shared" si="44"/>
        <v>10472.250000000002</v>
      </c>
      <c r="AX19" s="100">
        <f t="shared" si="44"/>
        <v>10385.125</v>
      </c>
      <c r="AY19" s="100">
        <f t="shared" si="44"/>
        <v>9164.4749999999985</v>
      </c>
      <c r="AZ19" s="100">
        <f t="shared" si="44"/>
        <v>10256.674999999999</v>
      </c>
      <c r="BA19" s="121">
        <f t="shared" si="44"/>
        <v>10411.125</v>
      </c>
      <c r="BB19" s="121">
        <f t="shared" si="44"/>
        <v>10542.174999999999</v>
      </c>
      <c r="BC19" s="121">
        <f t="shared" si="44"/>
        <v>10656.400000000001</v>
      </c>
      <c r="BD19" s="121">
        <f t="shared" si="44"/>
        <v>10719.825000000001</v>
      </c>
      <c r="BE19" s="121">
        <f t="shared" si="44"/>
        <v>10768.575000000001</v>
      </c>
      <c r="BF19" s="121">
        <f t="shared" si="44"/>
        <v>10250.549999999999</v>
      </c>
      <c r="BG19" s="121">
        <f t="shared" si="44"/>
        <v>10768.7</v>
      </c>
      <c r="BH19" s="121">
        <f t="shared" si="44"/>
        <v>10793.825000000001</v>
      </c>
      <c r="BI19" s="121">
        <f t="shared" si="44"/>
        <v>10692.325000000003</v>
      </c>
      <c r="BJ19" s="121">
        <f t="shared" si="44"/>
        <v>10460.300000000001</v>
      </c>
      <c r="BK19" s="121">
        <f t="shared" si="44"/>
        <v>10541.325000000001</v>
      </c>
      <c r="BL19" s="121">
        <f>(BL18+BL20)/2</f>
        <v>10541.325000000001</v>
      </c>
      <c r="BM19" s="121">
        <f>(BM18+BM20)/2</f>
        <v>10397.800000000003</v>
      </c>
      <c r="BN19" s="121">
        <f>(BN18+BN20)/2</f>
        <v>10208.200000000001</v>
      </c>
      <c r="BO19" s="121">
        <f>(BO18+BO20)/2</f>
        <v>10457.799999999997</v>
      </c>
      <c r="BP19" s="121">
        <f>(BP18+BP20)/2</f>
        <v>10064.900000000001</v>
      </c>
      <c r="BQ19" s="121">
        <f t="shared" ref="BQ19:BV19" si="45">(BQ18+BQ20)/2</f>
        <v>10715.125</v>
      </c>
      <c r="BR19" s="121">
        <f t="shared" si="45"/>
        <v>10811.1</v>
      </c>
      <c r="BS19" s="121">
        <f t="shared" si="45"/>
        <v>10767.600000000002</v>
      </c>
      <c r="BT19" s="121">
        <f t="shared" si="45"/>
        <v>10890.5</v>
      </c>
      <c r="BU19" s="121">
        <f t="shared" si="45"/>
        <v>10833.375000000002</v>
      </c>
      <c r="BV19" s="121">
        <f t="shared" si="45"/>
        <v>10521.325000000001</v>
      </c>
    </row>
    <row r="20" spans="1:74" x14ac:dyDescent="0.3">
      <c r="D20" s="83" t="s">
        <v>13</v>
      </c>
      <c r="E20" s="14">
        <f t="shared" ref="E20:P20" si="46">E21+1.168*(E21-E22)</f>
        <v>11090.576560000001</v>
      </c>
      <c r="F20" s="14">
        <f t="shared" si="46"/>
        <v>11208.784</v>
      </c>
      <c r="G20" s="14">
        <f t="shared" si="46"/>
        <v>11194.823920000001</v>
      </c>
      <c r="H20" s="14">
        <f t="shared" si="46"/>
        <v>10984.835359999997</v>
      </c>
      <c r="I20" s="14">
        <f t="shared" si="46"/>
        <v>10779.980439999999</v>
      </c>
      <c r="J20" s="14">
        <f t="shared" si="46"/>
        <v>10990.541000000001</v>
      </c>
      <c r="K20" s="14">
        <f t="shared" si="46"/>
        <v>10559.297</v>
      </c>
      <c r="L20" s="14">
        <f t="shared" si="46"/>
        <v>10522.246439999999</v>
      </c>
      <c r="M20" s="14">
        <f t="shared" si="46"/>
        <v>10404.0694</v>
      </c>
      <c r="N20" s="14">
        <f t="shared" si="46"/>
        <v>10603.063920000002</v>
      </c>
      <c r="O20" s="14">
        <f t="shared" si="46"/>
        <v>10406.581319999999</v>
      </c>
      <c r="P20" s="14">
        <f t="shared" si="46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47">S21+1.168*(S21-S22)</f>
        <v>10613.68988</v>
      </c>
      <c r="T20" s="25">
        <f t="shared" si="47"/>
        <v>10654.097520000003</v>
      </c>
      <c r="U20" s="25">
        <f t="shared" si="47"/>
        <v>10691.497439999999</v>
      </c>
      <c r="V20" s="25">
        <f t="shared" si="47"/>
        <v>10417.241599999998</v>
      </c>
      <c r="W20" s="25">
        <f t="shared" si="47"/>
        <v>10406.029960000002</v>
      </c>
      <c r="X20" s="25">
        <f t="shared" si="47"/>
        <v>10251.126199999999</v>
      </c>
      <c r="Y20" s="25">
        <f t="shared" si="47"/>
        <v>10200.955760000003</v>
      </c>
      <c r="Z20" s="25">
        <f>Z21+1.168*(Z21-Z22)</f>
        <v>10138.290159999999</v>
      </c>
      <c r="AA20" s="101">
        <f t="shared" ref="AA20:BK20" si="48">AA16-AA46</f>
        <v>9482.8499999999985</v>
      </c>
      <c r="AB20" s="101">
        <f t="shared" si="48"/>
        <v>9593.3166666666675</v>
      </c>
      <c r="AC20" s="101">
        <f t="shared" si="48"/>
        <v>9834.0833333333339</v>
      </c>
      <c r="AD20" s="101">
        <f t="shared" si="48"/>
        <v>10044.383333333333</v>
      </c>
      <c r="AE20" s="101">
        <f t="shared" si="48"/>
        <v>9904.9</v>
      </c>
      <c r="AF20" s="101">
        <f t="shared" si="48"/>
        <v>10234.266666666668</v>
      </c>
      <c r="AG20" s="101">
        <f t="shared" si="48"/>
        <v>9593.3166666666675</v>
      </c>
      <c r="AH20" s="101">
        <f t="shared" si="48"/>
        <v>0</v>
      </c>
      <c r="AI20" s="101">
        <f t="shared" si="48"/>
        <v>10322.233333333334</v>
      </c>
      <c r="AJ20" s="101">
        <f t="shared" si="48"/>
        <v>10399.266666666666</v>
      </c>
      <c r="AK20" s="101">
        <f t="shared" si="48"/>
        <v>10372.083333333336</v>
      </c>
      <c r="AL20" s="101">
        <f t="shared" si="48"/>
        <v>10547.5</v>
      </c>
      <c r="AM20" s="101">
        <f t="shared" si="48"/>
        <v>10472.150000000003</v>
      </c>
      <c r="AN20" s="101">
        <f t="shared" si="48"/>
        <v>10359.066666666669</v>
      </c>
      <c r="AO20" s="101">
        <f t="shared" si="48"/>
        <v>0</v>
      </c>
      <c r="AP20" s="101">
        <f t="shared" si="48"/>
        <v>10472.150000000003</v>
      </c>
      <c r="AQ20" s="101">
        <f t="shared" si="48"/>
        <v>10234.216666666667</v>
      </c>
      <c r="AR20" s="101">
        <f t="shared" si="48"/>
        <v>10327.583333333332</v>
      </c>
      <c r="AS20" s="101">
        <f t="shared" si="48"/>
        <v>10403.233333333334</v>
      </c>
      <c r="AT20" s="101">
        <f t="shared" si="48"/>
        <v>10262.183333333331</v>
      </c>
      <c r="AU20" s="101">
        <f t="shared" si="48"/>
        <v>10624</v>
      </c>
      <c r="AV20" s="101">
        <f t="shared" si="48"/>
        <v>10517.750000000002</v>
      </c>
      <c r="AW20" s="101">
        <f t="shared" si="48"/>
        <v>10442.216666666669</v>
      </c>
      <c r="AX20" s="101">
        <f t="shared" si="48"/>
        <v>10342.833333333332</v>
      </c>
      <c r="AY20" s="101">
        <f t="shared" si="48"/>
        <v>8884.4499999999971</v>
      </c>
      <c r="AZ20" s="101">
        <f t="shared" si="48"/>
        <v>10171.566666666666</v>
      </c>
      <c r="BA20" s="122">
        <f t="shared" si="48"/>
        <v>10384.916666666668</v>
      </c>
      <c r="BB20" s="122">
        <f t="shared" si="48"/>
        <v>10524.116666666667</v>
      </c>
      <c r="BC20" s="122">
        <f t="shared" si="48"/>
        <v>10641.91666666667</v>
      </c>
      <c r="BD20" s="122">
        <f t="shared" si="48"/>
        <v>10698.983333333335</v>
      </c>
      <c r="BE20" s="122">
        <f t="shared" si="48"/>
        <v>10746.4</v>
      </c>
      <c r="BF20" s="122">
        <f t="shared" si="48"/>
        <v>10170.816666666666</v>
      </c>
      <c r="BG20" s="122">
        <f t="shared" si="48"/>
        <v>10743.15</v>
      </c>
      <c r="BH20" s="122">
        <f t="shared" si="48"/>
        <v>10780.65</v>
      </c>
      <c r="BI20" s="122">
        <f t="shared" si="48"/>
        <v>10673.783333333336</v>
      </c>
      <c r="BJ20" s="122">
        <f t="shared" si="48"/>
        <v>10417.650000000001</v>
      </c>
      <c r="BK20" s="122">
        <f t="shared" si="48"/>
        <v>10521.983333333335</v>
      </c>
      <c r="BL20" s="122">
        <f>BL16-BL46</f>
        <v>10521.983333333335</v>
      </c>
      <c r="BM20" s="122">
        <f>BM16-BM46</f>
        <v>10372.083333333336</v>
      </c>
      <c r="BN20" s="122">
        <f>BN16-BN46</f>
        <v>10166.316666666668</v>
      </c>
      <c r="BO20" s="122">
        <f>BO16-BO46</f>
        <v>10423.466666666664</v>
      </c>
      <c r="BP20" s="122">
        <f t="shared" ref="BP20:BV20" si="49">BP16-BP48</f>
        <v>9975.2500000000018</v>
      </c>
      <c r="BQ20" s="115">
        <f t="shared" si="49"/>
        <v>10702.800000000001</v>
      </c>
      <c r="BR20" s="122">
        <f t="shared" si="49"/>
        <v>10799.85</v>
      </c>
      <c r="BS20" s="122">
        <f t="shared" si="49"/>
        <v>10750.433333333336</v>
      </c>
      <c r="BT20" s="122">
        <f t="shared" si="49"/>
        <v>10878</v>
      </c>
      <c r="BU20" s="122">
        <f t="shared" si="49"/>
        <v>10817.816666666669</v>
      </c>
      <c r="BV20" s="122">
        <f t="shared" si="49"/>
        <v>10448.883333333333</v>
      </c>
    </row>
    <row r="21" spans="1:74" x14ac:dyDescent="0.3">
      <c r="D21" s="83" t="s">
        <v>14</v>
      </c>
      <c r="E21" s="14">
        <f t="shared" ref="E21:P21" si="50">E4+E44/2</f>
        <v>11031.54</v>
      </c>
      <c r="F21" s="14">
        <f t="shared" si="50"/>
        <v>11106</v>
      </c>
      <c r="G21" s="14">
        <f t="shared" si="50"/>
        <v>11126.055</v>
      </c>
      <c r="H21" s="14">
        <f t="shared" si="50"/>
        <v>10938.164999999999</v>
      </c>
      <c r="I21" s="14">
        <f t="shared" si="50"/>
        <v>10713.3475</v>
      </c>
      <c r="J21" s="14">
        <f t="shared" si="50"/>
        <v>10742.012500000001</v>
      </c>
      <c r="K21" s="14">
        <f t="shared" si="50"/>
        <v>10469.762500000001</v>
      </c>
      <c r="L21" s="14">
        <f t="shared" si="50"/>
        <v>10458.022499999999</v>
      </c>
      <c r="M21" s="14">
        <f t="shared" si="50"/>
        <v>10366.0875</v>
      </c>
      <c r="N21" s="14">
        <f t="shared" si="50"/>
        <v>10550.355000000001</v>
      </c>
      <c r="O21" s="14">
        <f t="shared" si="50"/>
        <v>10343.192499999999</v>
      </c>
      <c r="P21" s="14">
        <f t="shared" si="50"/>
        <v>10566.165000000001</v>
      </c>
      <c r="Q21" s="23">
        <f>Q4+Q44/2</f>
        <v>10693.627500000001</v>
      </c>
      <c r="R21" s="23">
        <v>10576.3825</v>
      </c>
      <c r="S21" s="23">
        <f t="shared" ref="S21:Y21" si="51">S4+S44/2</f>
        <v>10576.3825</v>
      </c>
      <c r="T21" s="23">
        <f t="shared" si="51"/>
        <v>10628.53</v>
      </c>
      <c r="U21" s="23">
        <f t="shared" si="51"/>
        <v>10603.584999999999</v>
      </c>
      <c r="V21" s="23">
        <f t="shared" si="51"/>
        <v>10375.324999999999</v>
      </c>
      <c r="W21" s="23">
        <f t="shared" si="51"/>
        <v>10346.752500000001</v>
      </c>
      <c r="X21" s="23">
        <f t="shared" si="51"/>
        <v>10212.662499999999</v>
      </c>
      <c r="Y21" s="23">
        <f t="shared" si="51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</row>
    <row r="22" spans="1:74" x14ac:dyDescent="0.3">
      <c r="D22" s="83" t="s">
        <v>15</v>
      </c>
      <c r="E22" s="14">
        <f t="shared" ref="E22:P22" si="52">E4+E44/4</f>
        <v>10980.995000000001</v>
      </c>
      <c r="F22" s="14">
        <f t="shared" si="52"/>
        <v>11018</v>
      </c>
      <c r="G22" s="14">
        <f t="shared" si="52"/>
        <v>11067.1775</v>
      </c>
      <c r="H22" s="14">
        <f t="shared" si="52"/>
        <v>10898.2075</v>
      </c>
      <c r="I22" s="14">
        <f t="shared" si="52"/>
        <v>10656.29875</v>
      </c>
      <c r="J22" s="14">
        <f t="shared" si="52"/>
        <v>10529.231250000001</v>
      </c>
      <c r="K22" s="14">
        <f t="shared" si="52"/>
        <v>10393.106250000001</v>
      </c>
      <c r="L22" s="14">
        <f t="shared" si="52"/>
        <v>10403.036249999999</v>
      </c>
      <c r="M22" s="14">
        <f t="shared" si="52"/>
        <v>10333.568749999999</v>
      </c>
      <c r="N22" s="14">
        <f t="shared" si="52"/>
        <v>10505.227500000001</v>
      </c>
      <c r="O22" s="14">
        <f t="shared" si="52"/>
        <v>10288.921249999999</v>
      </c>
      <c r="P22" s="14">
        <f t="shared" si="52"/>
        <v>10519.3325</v>
      </c>
      <c r="Q22" s="22">
        <f>Q4+Q44/4</f>
        <v>10583.063749999999</v>
      </c>
      <c r="R22" s="22">
        <v>10544.44125</v>
      </c>
      <c r="S22" s="22">
        <f t="shared" ref="S22:Y22" si="53">S4+S44/4</f>
        <v>10544.44125</v>
      </c>
      <c r="T22" s="22">
        <f t="shared" si="53"/>
        <v>10606.64</v>
      </c>
      <c r="U22" s="22">
        <f t="shared" si="53"/>
        <v>10528.317499999999</v>
      </c>
      <c r="V22" s="22">
        <f t="shared" si="53"/>
        <v>10339.4375</v>
      </c>
      <c r="W22" s="22">
        <f t="shared" si="53"/>
        <v>10296.001249999999</v>
      </c>
      <c r="X22" s="22">
        <f t="shared" si="53"/>
        <v>10179.731249999999</v>
      </c>
      <c r="Y22" s="22">
        <f t="shared" si="53"/>
        <v>10148.907499999999</v>
      </c>
      <c r="Z22" s="22">
        <f>Z4+Z44/4</f>
        <v>10064.182500000001</v>
      </c>
      <c r="AA22" s="28">
        <f t="shared" ref="AA22:BK22" si="54">(AA2/AA3)*AA4</f>
        <v>10435.027712390864</v>
      </c>
      <c r="AB22" s="28">
        <f t="shared" si="54"/>
        <v>11170.781794049111</v>
      </c>
      <c r="AC22" s="28">
        <f t="shared" si="54"/>
        <v>10511.664662910976</v>
      </c>
      <c r="AD22" s="28">
        <f t="shared" si="54"/>
        <v>10308.398614298279</v>
      </c>
      <c r="AE22" s="28">
        <f>(AE2/AE3)*AE4</f>
        <v>10685.60366547585</v>
      </c>
      <c r="AF22" s="28">
        <f t="shared" si="54"/>
        <v>10480.822755489806</v>
      </c>
      <c r="AG22" s="28">
        <f t="shared" si="54"/>
        <v>11170.781794049111</v>
      </c>
      <c r="AH22" s="28" t="e">
        <f t="shared" si="54"/>
        <v>#DIV/0!</v>
      </c>
      <c r="AI22" s="28">
        <f t="shared" si="54"/>
        <v>10703.610100691356</v>
      </c>
      <c r="AJ22" s="28">
        <f t="shared" si="54"/>
        <v>10606.166956189749</v>
      </c>
      <c r="AK22" s="28">
        <f t="shared" si="54"/>
        <v>10639.199776961241</v>
      </c>
      <c r="AL22" s="28">
        <f t="shared" si="54"/>
        <v>10632.601956096503</v>
      </c>
      <c r="AM22" s="28">
        <f t="shared" si="54"/>
        <v>10660.185840481374</v>
      </c>
      <c r="AN22" s="28">
        <f t="shared" si="54"/>
        <v>10729.222168559703</v>
      </c>
      <c r="AO22" s="28" t="e">
        <f t="shared" si="54"/>
        <v>#DIV/0!</v>
      </c>
      <c r="AP22" s="28">
        <f t="shared" si="54"/>
        <v>10660.185840481374</v>
      </c>
      <c r="AQ22" s="28">
        <f t="shared" si="54"/>
        <v>10663.964726850505</v>
      </c>
      <c r="AR22" s="28">
        <f t="shared" si="54"/>
        <v>10740.316901408452</v>
      </c>
      <c r="AS22" s="28">
        <f t="shared" si="54"/>
        <v>10695.692185289621</v>
      </c>
      <c r="AT22" s="28">
        <f t="shared" si="54"/>
        <v>10942.692801624436</v>
      </c>
      <c r="AU22" s="28">
        <f t="shared" si="54"/>
        <v>10849.89951912282</v>
      </c>
      <c r="AV22" s="28">
        <f t="shared" si="54"/>
        <v>10756.344255393133</v>
      </c>
      <c r="AW22" s="28">
        <f t="shared" si="54"/>
        <v>10709.388873214766</v>
      </c>
      <c r="AX22" s="28">
        <f t="shared" si="54"/>
        <v>10661.188374001142</v>
      </c>
      <c r="AY22" s="28">
        <f t="shared" si="54"/>
        <v>11457.075259756812</v>
      </c>
      <c r="AZ22" s="28">
        <f t="shared" si="54"/>
        <v>10789.818609684171</v>
      </c>
      <c r="BA22" s="105">
        <f t="shared" si="54"/>
        <v>10778.609698038561</v>
      </c>
      <c r="BB22" s="105">
        <f t="shared" si="54"/>
        <v>10785.232163905495</v>
      </c>
      <c r="BC22" s="105">
        <f t="shared" si="54"/>
        <v>10786.957062949479</v>
      </c>
      <c r="BD22" s="105">
        <f t="shared" si="54"/>
        <v>10960.113058377812</v>
      </c>
      <c r="BE22" s="105">
        <f t="shared" si="54"/>
        <v>10964.435772397115</v>
      </c>
      <c r="BF22" s="105">
        <f t="shared" si="54"/>
        <v>11325.413669296218</v>
      </c>
      <c r="BG22" s="105">
        <f t="shared" si="54"/>
        <v>10979.939374939491</v>
      </c>
      <c r="BH22" s="105">
        <f t="shared" si="54"/>
        <v>10927.292206473528</v>
      </c>
      <c r="BI22" s="105">
        <f t="shared" si="54"/>
        <v>10856.237705329851</v>
      </c>
      <c r="BJ22" s="105">
        <f t="shared" si="54"/>
        <v>10735.713743772578</v>
      </c>
      <c r="BK22" s="105">
        <f t="shared" si="54"/>
        <v>10799.836436668285</v>
      </c>
      <c r="BL22" s="105">
        <f>(BL2/BL3)*BL4</f>
        <v>10799.836436668285</v>
      </c>
      <c r="BM22" s="105">
        <f>(BM2/BM3)*BM4</f>
        <v>10572.458129394412</v>
      </c>
      <c r="BN22" s="105">
        <f>(BN2/BN3)*BN4</f>
        <v>10787.310675353327</v>
      </c>
      <c r="BO22" s="105">
        <f>(BO2/BO3)*BO4</f>
        <v>10932.204257253239</v>
      </c>
      <c r="BP22" s="105">
        <f>(BP2/BP3)*BP4</f>
        <v>11333.234986960331</v>
      </c>
      <c r="BQ22" s="105">
        <f t="shared" ref="BQ22:BV22" si="55">(BQ2/BQ3)*BQ4</f>
        <v>10869.41581993285</v>
      </c>
      <c r="BR22" s="105">
        <f t="shared" si="55"/>
        <v>10944.072617186959</v>
      </c>
      <c r="BS22" s="105">
        <f t="shared" si="55"/>
        <v>11005.797522899318</v>
      </c>
      <c r="BT22" s="105">
        <f t="shared" si="55"/>
        <v>11024.655526628841</v>
      </c>
      <c r="BU22" s="105">
        <f t="shared" si="55"/>
        <v>11034.743299433367</v>
      </c>
      <c r="BV22" s="105">
        <f t="shared" si="55"/>
        <v>10979.321618639215</v>
      </c>
    </row>
    <row r="23" spans="1:74" x14ac:dyDescent="0.3">
      <c r="D23" s="83" t="s">
        <v>16</v>
      </c>
      <c r="E23" s="14">
        <f t="shared" ref="E23:P23" si="56">E4+E44/6</f>
        <v>10964.146666666667</v>
      </c>
      <c r="F23" s="14">
        <f t="shared" si="56"/>
        <v>10988.666666666666</v>
      </c>
      <c r="G23" s="14">
        <f t="shared" si="56"/>
        <v>11047.551666666666</v>
      </c>
      <c r="H23" s="14">
        <f t="shared" si="56"/>
        <v>10884.888333333332</v>
      </c>
      <c r="I23" s="14">
        <f t="shared" si="56"/>
        <v>10637.282499999999</v>
      </c>
      <c r="J23" s="14">
        <f t="shared" si="56"/>
        <v>10458.304166666667</v>
      </c>
      <c r="K23" s="14">
        <f t="shared" si="56"/>
        <v>10367.554166666667</v>
      </c>
      <c r="L23" s="14">
        <f t="shared" si="56"/>
        <v>10384.707499999999</v>
      </c>
      <c r="M23" s="14">
        <f t="shared" si="56"/>
        <v>10322.729166666666</v>
      </c>
      <c r="N23" s="14">
        <f t="shared" si="56"/>
        <v>10490.185000000001</v>
      </c>
      <c r="O23" s="14">
        <f t="shared" si="56"/>
        <v>10270.830833333333</v>
      </c>
      <c r="P23" s="14">
        <f t="shared" si="56"/>
        <v>10503.721666666666</v>
      </c>
      <c r="Q23" s="14">
        <f>Q4+Q44/6</f>
        <v>10546.209166666667</v>
      </c>
      <c r="R23" s="14">
        <v>10533.794166666667</v>
      </c>
      <c r="S23" s="14">
        <f t="shared" ref="S23:Y23" si="57">S4+S44/6</f>
        <v>10533.794166666667</v>
      </c>
      <c r="T23" s="14">
        <f t="shared" si="57"/>
        <v>10599.343333333334</v>
      </c>
      <c r="U23" s="14">
        <f t="shared" si="57"/>
        <v>10503.228333333333</v>
      </c>
      <c r="V23" s="14">
        <f t="shared" si="57"/>
        <v>10327.474999999999</v>
      </c>
      <c r="W23" s="14">
        <f t="shared" si="57"/>
        <v>10279.084166666667</v>
      </c>
      <c r="X23" s="14">
        <f t="shared" si="57"/>
        <v>10168.754166666666</v>
      </c>
      <c r="Y23" s="14">
        <f t="shared" si="57"/>
        <v>10140.905000000001</v>
      </c>
      <c r="Z23" s="14">
        <f>Z4+Z44/6</f>
        <v>10052.788333333334</v>
      </c>
      <c r="AA23" s="25">
        <f t="shared" ref="AA23:BK23" si="58">AA24+1.168*(AA24-AA25)</f>
        <v>10381.964800000002</v>
      </c>
      <c r="AB23" s="25">
        <f t="shared" si="58"/>
        <v>11064.045920000002</v>
      </c>
      <c r="AC23" s="25">
        <f t="shared" si="58"/>
        <v>10472.962439999999</v>
      </c>
      <c r="AD23" s="25">
        <f t="shared" si="58"/>
        <v>10294.014199999998</v>
      </c>
      <c r="AE23" s="25">
        <f t="shared" si="58"/>
        <v>10640.032079999999</v>
      </c>
      <c r="AF23" s="25">
        <f t="shared" si="58"/>
        <v>10467.570000000002</v>
      </c>
      <c r="AG23" s="25">
        <f t="shared" si="58"/>
        <v>11064.045920000002</v>
      </c>
      <c r="AH23" s="25">
        <f t="shared" si="58"/>
        <v>0</v>
      </c>
      <c r="AI23" s="25">
        <f t="shared" si="58"/>
        <v>10683.026599999999</v>
      </c>
      <c r="AJ23" s="25">
        <f t="shared" si="58"/>
        <v>10595.264160000001</v>
      </c>
      <c r="AK23" s="25">
        <f t="shared" si="58"/>
        <v>10624.78656</v>
      </c>
      <c r="AL23" s="25">
        <f t="shared" si="58"/>
        <v>10628.151480000002</v>
      </c>
      <c r="AM23" s="25">
        <f t="shared" si="58"/>
        <v>10650.278639999999</v>
      </c>
      <c r="AN23" s="25">
        <f t="shared" si="58"/>
        <v>10709.389560000001</v>
      </c>
      <c r="AO23" s="25">
        <f t="shared" si="58"/>
        <v>0</v>
      </c>
      <c r="AP23" s="25">
        <f t="shared" si="58"/>
        <v>10650.278639999999</v>
      </c>
      <c r="AQ23" s="25">
        <f t="shared" si="58"/>
        <v>10640.279240000002</v>
      </c>
      <c r="AR23" s="25">
        <f t="shared" si="58"/>
        <v>10718.145839999999</v>
      </c>
      <c r="AS23" s="25">
        <f t="shared" si="58"/>
        <v>10679.885679999999</v>
      </c>
      <c r="AT23" s="25">
        <f t="shared" si="58"/>
        <v>10904.007520000003</v>
      </c>
      <c r="AU23" s="25">
        <f t="shared" si="58"/>
        <v>10838.236080000001</v>
      </c>
      <c r="AV23" s="25">
        <f t="shared" si="58"/>
        <v>10743.320000000002</v>
      </c>
      <c r="AW23" s="25">
        <f t="shared" si="58"/>
        <v>10694.967239999996</v>
      </c>
      <c r="AX23" s="25">
        <f t="shared" si="58"/>
        <v>10643.708599999998</v>
      </c>
      <c r="AY23" s="25">
        <f t="shared" si="58"/>
        <v>11284.894319999999</v>
      </c>
      <c r="AZ23" s="25">
        <f t="shared" si="58"/>
        <v>10755.614240000001</v>
      </c>
      <c r="BA23" s="89">
        <f t="shared" si="58"/>
        <v>10757.581160000002</v>
      </c>
      <c r="BB23" s="89">
        <f t="shared" si="58"/>
        <v>10771.674560000001</v>
      </c>
      <c r="BC23" s="89">
        <f t="shared" si="58"/>
        <v>10779.33604</v>
      </c>
      <c r="BD23" s="89">
        <f t="shared" si="58"/>
        <v>10946.429840000003</v>
      </c>
      <c r="BE23" s="89">
        <f t="shared" si="58"/>
        <v>10952.849319999999</v>
      </c>
      <c r="BF23" s="89">
        <f t="shared" si="58"/>
        <v>11253.71824</v>
      </c>
      <c r="BG23" s="89">
        <f t="shared" si="58"/>
        <v>10967.254520000002</v>
      </c>
      <c r="BH23" s="89">
        <f t="shared" si="58"/>
        <v>10919.681120000001</v>
      </c>
      <c r="BI23" s="89">
        <f t="shared" si="58"/>
        <v>10846.584720000001</v>
      </c>
      <c r="BJ23" s="89">
        <f t="shared" si="58"/>
        <v>10718.239280000002</v>
      </c>
      <c r="BK23" s="89">
        <f t="shared" si="58"/>
        <v>10785.350239999998</v>
      </c>
      <c r="BL23" s="89">
        <f>BL24+1.168*(BL24-BL25)</f>
        <v>10785.350239999998</v>
      </c>
      <c r="BM23" s="89">
        <f>BM24+1.168*(BM24-BM25)</f>
        <v>10561.543680000001</v>
      </c>
      <c r="BN23" s="89">
        <f>BN24+1.168*(BN24-BN25)</f>
        <v>10752.400960000001</v>
      </c>
      <c r="BO23" s="89">
        <f>BO24+1.168*(BO24-BO25)</f>
        <v>10904.347680000001</v>
      </c>
      <c r="BP23" s="89">
        <f>BP24+1.168*(BP24-BP25)</f>
        <v>11245.188199999999</v>
      </c>
      <c r="BQ23" s="89">
        <f t="shared" ref="BQ23:BV23" si="59">BQ24+1.168*(BQ24-BQ25)</f>
        <v>10860.901879999999</v>
      </c>
      <c r="BR23" s="89">
        <f t="shared" si="59"/>
        <v>10936.701599999999</v>
      </c>
      <c r="BS23" s="89">
        <f t="shared" si="59"/>
        <v>10992.596560000002</v>
      </c>
      <c r="BT23" s="89">
        <f t="shared" si="59"/>
        <v>11017.089079999998</v>
      </c>
      <c r="BU23" s="89">
        <f t="shared" si="59"/>
        <v>11023.574000000001</v>
      </c>
      <c r="BV23" s="89">
        <f t="shared" si="59"/>
        <v>10950.02</v>
      </c>
    </row>
    <row r="24" spans="1:74" x14ac:dyDescent="0.3">
      <c r="D24" s="83" t="s">
        <v>17</v>
      </c>
      <c r="E24" s="14">
        <f t="shared" ref="E24:P24" si="60">E4+E44/12</f>
        <v>10947.298333333334</v>
      </c>
      <c r="F24" s="14">
        <f t="shared" si="60"/>
        <v>10959.333333333334</v>
      </c>
      <c r="G24" s="14">
        <f t="shared" si="60"/>
        <v>11027.925833333333</v>
      </c>
      <c r="H24" s="14">
        <f t="shared" si="60"/>
        <v>10871.569166666666</v>
      </c>
      <c r="I24" s="14">
        <f t="shared" si="60"/>
        <v>10618.266250000001</v>
      </c>
      <c r="J24" s="14">
        <f t="shared" si="60"/>
        <v>10387.377083333335</v>
      </c>
      <c r="K24" s="14">
        <f t="shared" si="60"/>
        <v>10342.002083333335</v>
      </c>
      <c r="L24" s="14">
        <f t="shared" si="60"/>
        <v>10366.37875</v>
      </c>
      <c r="M24" s="14">
        <f t="shared" si="60"/>
        <v>10311.889583333332</v>
      </c>
      <c r="N24" s="14">
        <f t="shared" si="60"/>
        <v>10475.1425</v>
      </c>
      <c r="O24" s="14">
        <f t="shared" si="60"/>
        <v>10252.740416666666</v>
      </c>
      <c r="P24" s="14">
        <f t="shared" si="6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61">S4+S44/12</f>
        <v>10523.147083333333</v>
      </c>
      <c r="T24" s="14">
        <f t="shared" si="61"/>
        <v>10592.046666666667</v>
      </c>
      <c r="U24" s="14">
        <f t="shared" si="61"/>
        <v>10478.139166666666</v>
      </c>
      <c r="V24" s="14">
        <f t="shared" si="61"/>
        <v>10315.512499999999</v>
      </c>
      <c r="W24" s="14">
        <f t="shared" si="61"/>
        <v>10262.167083333334</v>
      </c>
      <c r="X24" s="14">
        <f t="shared" si="61"/>
        <v>10157.777083333332</v>
      </c>
      <c r="Y24" s="14">
        <f t="shared" si="61"/>
        <v>10132.9025</v>
      </c>
      <c r="Z24" s="14">
        <f>Z4+Z44/12</f>
        <v>10041.394166666667</v>
      </c>
      <c r="AA24" s="23">
        <f t="shared" ref="AA24:BK24" si="62">AA4+AA47/2</f>
        <v>10252.200000000001</v>
      </c>
      <c r="AB24" s="23">
        <f t="shared" si="62"/>
        <v>10875.630000000001</v>
      </c>
      <c r="AC24" s="23">
        <f t="shared" si="62"/>
        <v>10391.0725</v>
      </c>
      <c r="AD24" s="23">
        <f t="shared" si="62"/>
        <v>10258.762499999999</v>
      </c>
      <c r="AE24" s="23">
        <f t="shared" si="62"/>
        <v>10546.594999999999</v>
      </c>
      <c r="AF24" s="23">
        <f t="shared" si="62"/>
        <v>10435.450000000001</v>
      </c>
      <c r="AG24" s="23">
        <f t="shared" si="62"/>
        <v>10875.630000000001</v>
      </c>
      <c r="AH24" s="23">
        <f t="shared" si="62"/>
        <v>0</v>
      </c>
      <c r="AI24" s="23">
        <f t="shared" si="62"/>
        <v>10635.0875</v>
      </c>
      <c r="AJ24" s="23">
        <f t="shared" si="62"/>
        <v>10568.99</v>
      </c>
      <c r="AK24" s="23">
        <f t="shared" si="62"/>
        <v>10589.84</v>
      </c>
      <c r="AL24" s="23">
        <f t="shared" si="62"/>
        <v>10617.182500000001</v>
      </c>
      <c r="AM24" s="23">
        <f t="shared" si="62"/>
        <v>10626.285</v>
      </c>
      <c r="AN24" s="23">
        <f t="shared" si="62"/>
        <v>10663.602500000001</v>
      </c>
      <c r="AO24" s="23">
        <f t="shared" si="62"/>
        <v>0</v>
      </c>
      <c r="AP24" s="23">
        <f t="shared" si="62"/>
        <v>10626.285</v>
      </c>
      <c r="AQ24" s="23">
        <f t="shared" si="62"/>
        <v>10581.997500000001</v>
      </c>
      <c r="AR24" s="23">
        <f t="shared" si="62"/>
        <v>10668.135</v>
      </c>
      <c r="AS24" s="23">
        <f t="shared" si="62"/>
        <v>10641.695</v>
      </c>
      <c r="AT24" s="23">
        <f t="shared" si="62"/>
        <v>10822.230000000001</v>
      </c>
      <c r="AU24" s="23">
        <f t="shared" si="62"/>
        <v>10810.645</v>
      </c>
      <c r="AV24" s="23">
        <f t="shared" si="62"/>
        <v>10711.2</v>
      </c>
      <c r="AW24" s="23">
        <f t="shared" si="62"/>
        <v>10659.972499999998</v>
      </c>
      <c r="AX24" s="23">
        <f t="shared" si="62"/>
        <v>10600.5875</v>
      </c>
      <c r="AY24" s="23">
        <f t="shared" si="62"/>
        <v>10953.705</v>
      </c>
      <c r="AZ24" s="23">
        <f t="shared" si="62"/>
        <v>10671.235000000001</v>
      </c>
      <c r="BA24" s="88">
        <f t="shared" si="62"/>
        <v>10710.0275</v>
      </c>
      <c r="BB24" s="88">
        <f t="shared" si="62"/>
        <v>10739.94</v>
      </c>
      <c r="BC24" s="88">
        <f t="shared" si="62"/>
        <v>10760.7225</v>
      </c>
      <c r="BD24" s="88">
        <f t="shared" si="62"/>
        <v>10914.085000000001</v>
      </c>
      <c r="BE24" s="88">
        <f t="shared" si="62"/>
        <v>10924.7925</v>
      </c>
      <c r="BF24" s="88">
        <f t="shared" si="62"/>
        <v>11114.735000000001</v>
      </c>
      <c r="BG24" s="88">
        <f t="shared" si="62"/>
        <v>10936.467500000001</v>
      </c>
      <c r="BH24" s="88">
        <f t="shared" si="62"/>
        <v>10901.18</v>
      </c>
      <c r="BI24" s="88">
        <f t="shared" si="62"/>
        <v>10823.105</v>
      </c>
      <c r="BJ24" s="88">
        <f t="shared" si="62"/>
        <v>10675.07</v>
      </c>
      <c r="BK24" s="88">
        <f t="shared" si="62"/>
        <v>10751.56</v>
      </c>
      <c r="BL24" s="88">
        <f>BL4+BL47/2</f>
        <v>10751.56</v>
      </c>
      <c r="BM24" s="88">
        <f>BM4+BM47/2</f>
        <v>10534.595000000001</v>
      </c>
      <c r="BN24" s="88">
        <f>BN4+BN47/2</f>
        <v>10677.465</v>
      </c>
      <c r="BO24" s="88">
        <f>BO4+BO47/2</f>
        <v>10842.87</v>
      </c>
      <c r="BP24" s="88">
        <f t="shared" ref="BP24:BV24" si="63">BP4+BP49/2</f>
        <v>11083.0625</v>
      </c>
      <c r="BQ24" s="88">
        <f t="shared" si="63"/>
        <v>10840.4575</v>
      </c>
      <c r="BR24" s="88">
        <f t="shared" si="63"/>
        <v>10918.875</v>
      </c>
      <c r="BS24" s="88">
        <f t="shared" si="63"/>
        <v>10961.665000000001</v>
      </c>
      <c r="BT24" s="88">
        <f t="shared" si="63"/>
        <v>10998.732499999998</v>
      </c>
      <c r="BU24" s="88">
        <f t="shared" si="63"/>
        <v>10997.075000000001</v>
      </c>
      <c r="BV24" s="88">
        <f t="shared" si="63"/>
        <v>10877.75</v>
      </c>
    </row>
    <row r="25" spans="1:74" x14ac:dyDescent="0.3">
      <c r="D25" s="83" t="s">
        <v>0</v>
      </c>
      <c r="E25" s="82">
        <f t="shared" ref="E25:P25" si="64">E4</f>
        <v>10930.45</v>
      </c>
      <c r="F25" s="82">
        <f t="shared" si="64"/>
        <v>10930</v>
      </c>
      <c r="G25" s="82">
        <f t="shared" si="64"/>
        <v>11008.3</v>
      </c>
      <c r="H25" s="82">
        <f t="shared" si="64"/>
        <v>10858.25</v>
      </c>
      <c r="I25" s="82">
        <f t="shared" si="64"/>
        <v>10599.25</v>
      </c>
      <c r="J25" s="82">
        <f t="shared" si="64"/>
        <v>10316.450000000001</v>
      </c>
      <c r="K25" s="82">
        <f t="shared" si="64"/>
        <v>10316.450000000001</v>
      </c>
      <c r="L25" s="82">
        <f t="shared" si="64"/>
        <v>10348.049999999999</v>
      </c>
      <c r="M25" s="82">
        <f t="shared" si="64"/>
        <v>10301.049999999999</v>
      </c>
      <c r="N25" s="82">
        <f t="shared" si="64"/>
        <v>10460.1</v>
      </c>
      <c r="O25" s="82">
        <f t="shared" si="64"/>
        <v>10234.65</v>
      </c>
      <c r="P25" s="82">
        <f t="shared" si="64"/>
        <v>10472.5</v>
      </c>
      <c r="Q25" s="34">
        <f>Q4</f>
        <v>10472.5</v>
      </c>
      <c r="R25" s="34">
        <v>10512.5</v>
      </c>
      <c r="S25" s="34">
        <f t="shared" ref="S25:Y25" si="65">S4</f>
        <v>10512.5</v>
      </c>
      <c r="T25" s="34">
        <f t="shared" si="65"/>
        <v>10584.75</v>
      </c>
      <c r="U25" s="34">
        <f t="shared" si="65"/>
        <v>10453.049999999999</v>
      </c>
      <c r="V25" s="34">
        <f t="shared" si="65"/>
        <v>10303.549999999999</v>
      </c>
      <c r="W25" s="34">
        <f t="shared" si="65"/>
        <v>10245.25</v>
      </c>
      <c r="X25" s="34">
        <f t="shared" si="65"/>
        <v>10146.799999999999</v>
      </c>
      <c r="Y25" s="34">
        <f t="shared" si="65"/>
        <v>10124.9</v>
      </c>
      <c r="Z25" s="34">
        <f>Z4</f>
        <v>10030</v>
      </c>
      <c r="AA25" s="22">
        <f t="shared" ref="AA25:BK25" si="66">AA4+AA47/4</f>
        <v>10141.1</v>
      </c>
      <c r="AB25" s="22">
        <f t="shared" si="66"/>
        <v>10714.315000000001</v>
      </c>
      <c r="AC25" s="22">
        <f t="shared" si="66"/>
        <v>10320.96125</v>
      </c>
      <c r="AD25" s="22">
        <f t="shared" si="66"/>
        <v>10228.581249999999</v>
      </c>
      <c r="AE25" s="22">
        <f t="shared" si="66"/>
        <v>10466.5975</v>
      </c>
      <c r="AF25" s="22">
        <f t="shared" si="66"/>
        <v>10407.950000000001</v>
      </c>
      <c r="AG25" s="22">
        <f t="shared" si="66"/>
        <v>10714.315000000001</v>
      </c>
      <c r="AH25" s="22">
        <f t="shared" si="66"/>
        <v>0</v>
      </c>
      <c r="AI25" s="22">
        <f t="shared" si="66"/>
        <v>10594.043750000001</v>
      </c>
      <c r="AJ25" s="22">
        <f t="shared" si="66"/>
        <v>10546.494999999999</v>
      </c>
      <c r="AK25" s="22">
        <f t="shared" si="66"/>
        <v>10559.92</v>
      </c>
      <c r="AL25" s="22">
        <f t="shared" si="66"/>
        <v>10607.79125</v>
      </c>
      <c r="AM25" s="22">
        <f t="shared" si="66"/>
        <v>10605.7425</v>
      </c>
      <c r="AN25" s="22">
        <f t="shared" si="66"/>
        <v>10624.401250000001</v>
      </c>
      <c r="AO25" s="22">
        <f t="shared" si="66"/>
        <v>0</v>
      </c>
      <c r="AP25" s="22">
        <f t="shared" si="66"/>
        <v>10605.7425</v>
      </c>
      <c r="AQ25" s="22">
        <f t="shared" si="66"/>
        <v>10532.098750000001</v>
      </c>
      <c r="AR25" s="22">
        <f t="shared" si="66"/>
        <v>10625.317500000001</v>
      </c>
      <c r="AS25" s="22">
        <f t="shared" si="66"/>
        <v>10608.997499999999</v>
      </c>
      <c r="AT25" s="22">
        <f t="shared" si="66"/>
        <v>10752.215</v>
      </c>
      <c r="AU25" s="22">
        <f t="shared" si="66"/>
        <v>10787.022500000001</v>
      </c>
      <c r="AV25" s="22">
        <f t="shared" si="66"/>
        <v>10683.7</v>
      </c>
      <c r="AW25" s="22">
        <f t="shared" si="66"/>
        <v>10630.01125</v>
      </c>
      <c r="AX25" s="22">
        <f t="shared" si="66"/>
        <v>10563.668750000001</v>
      </c>
      <c r="AY25" s="22">
        <f t="shared" si="66"/>
        <v>10670.1525</v>
      </c>
      <c r="AZ25" s="22">
        <f t="shared" si="66"/>
        <v>10598.9925</v>
      </c>
      <c r="BA25" s="90">
        <f t="shared" si="66"/>
        <v>10669.313749999999</v>
      </c>
      <c r="BB25" s="90">
        <f t="shared" si="66"/>
        <v>10712.77</v>
      </c>
      <c r="BC25" s="90">
        <f t="shared" si="66"/>
        <v>10744.786249999999</v>
      </c>
      <c r="BD25" s="90">
        <f t="shared" si="66"/>
        <v>10886.3925</v>
      </c>
      <c r="BE25" s="90">
        <f t="shared" si="66"/>
        <v>10900.77125</v>
      </c>
      <c r="BF25" s="90">
        <f t="shared" si="66"/>
        <v>10995.7425</v>
      </c>
      <c r="BG25" s="90">
        <f t="shared" si="66"/>
        <v>10910.108749999999</v>
      </c>
      <c r="BH25" s="90">
        <f t="shared" si="66"/>
        <v>10885.34</v>
      </c>
      <c r="BI25" s="90">
        <f t="shared" si="66"/>
        <v>10803.002499999999</v>
      </c>
      <c r="BJ25" s="90">
        <f t="shared" si="66"/>
        <v>10638.109999999999</v>
      </c>
      <c r="BK25" s="90">
        <f t="shared" si="66"/>
        <v>10722.630000000001</v>
      </c>
      <c r="BL25" s="90">
        <f>BL4+BL47/4</f>
        <v>10722.630000000001</v>
      </c>
      <c r="BM25" s="90">
        <f>BM4+BM47/4</f>
        <v>10511.522500000001</v>
      </c>
      <c r="BN25" s="90">
        <f>BN4+BN47/4</f>
        <v>10613.307499999999</v>
      </c>
      <c r="BO25" s="90">
        <f>BO4+BO47/4</f>
        <v>10790.235000000001</v>
      </c>
      <c r="BP25" s="90">
        <f t="shared" ref="BP25:BV25" si="67">BP4+BP49/4</f>
        <v>10944.25625</v>
      </c>
      <c r="BQ25" s="90">
        <f t="shared" si="67"/>
        <v>10822.953750000001</v>
      </c>
      <c r="BR25" s="90">
        <f t="shared" si="67"/>
        <v>10903.612500000001</v>
      </c>
      <c r="BS25" s="90">
        <f t="shared" si="67"/>
        <v>10935.182500000001</v>
      </c>
      <c r="BT25" s="90">
        <f t="shared" si="67"/>
        <v>10983.016249999999</v>
      </c>
      <c r="BU25" s="90">
        <f t="shared" si="67"/>
        <v>10974.387500000001</v>
      </c>
      <c r="BV25" s="90">
        <f t="shared" si="67"/>
        <v>10815.875</v>
      </c>
    </row>
    <row r="26" spans="1:74" x14ac:dyDescent="0.3">
      <c r="D26" s="83" t="s">
        <v>18</v>
      </c>
      <c r="E26" s="14">
        <f t="shared" ref="E26:P26" si="68">E4-E44/12</f>
        <v>10913.601666666667</v>
      </c>
      <c r="F26" s="14">
        <f t="shared" si="68"/>
        <v>10900.666666666666</v>
      </c>
      <c r="G26" s="14">
        <f t="shared" si="68"/>
        <v>10988.674166666666</v>
      </c>
      <c r="H26" s="14">
        <f t="shared" si="68"/>
        <v>10844.930833333334</v>
      </c>
      <c r="I26" s="14">
        <f t="shared" si="68"/>
        <v>10580.233749999999</v>
      </c>
      <c r="J26" s="14">
        <f t="shared" si="68"/>
        <v>10245.522916666667</v>
      </c>
      <c r="K26" s="14">
        <f t="shared" si="68"/>
        <v>10290.897916666667</v>
      </c>
      <c r="L26" s="14">
        <f t="shared" si="68"/>
        <v>10329.721249999999</v>
      </c>
      <c r="M26" s="14">
        <f t="shared" si="68"/>
        <v>10290.210416666667</v>
      </c>
      <c r="N26" s="14">
        <f t="shared" si="68"/>
        <v>10445.057500000001</v>
      </c>
      <c r="O26" s="14">
        <f t="shared" si="68"/>
        <v>10216.559583333334</v>
      </c>
      <c r="P26" s="14">
        <f t="shared" si="68"/>
        <v>10456.889166666666</v>
      </c>
      <c r="Q26" s="14">
        <f>Q4-Q44/12</f>
        <v>10435.645416666666</v>
      </c>
      <c r="R26" s="14">
        <v>10501.852916666667</v>
      </c>
      <c r="S26" s="14">
        <f t="shared" ref="S26:Y26" si="69">S4-S44/12</f>
        <v>10501.852916666667</v>
      </c>
      <c r="T26" s="14">
        <f t="shared" si="69"/>
        <v>10577.453333333333</v>
      </c>
      <c r="U26" s="14">
        <f t="shared" si="69"/>
        <v>10427.960833333333</v>
      </c>
      <c r="V26" s="14">
        <f t="shared" si="69"/>
        <v>10291.5875</v>
      </c>
      <c r="W26" s="14">
        <f t="shared" si="69"/>
        <v>10228.332916666666</v>
      </c>
      <c r="X26" s="14">
        <f t="shared" si="69"/>
        <v>10135.822916666666</v>
      </c>
      <c r="Y26" s="14">
        <f t="shared" si="69"/>
        <v>10116.897499999999</v>
      </c>
      <c r="Z26" s="14">
        <f>Z4-Z44/12</f>
        <v>10018.605833333333</v>
      </c>
      <c r="AA26" s="14">
        <f t="shared" ref="AA26:BK26" si="70">AA4+AA47/6</f>
        <v>10104.066666666668</v>
      </c>
      <c r="AB26" s="14">
        <f t="shared" si="70"/>
        <v>10660.543333333333</v>
      </c>
      <c r="AC26" s="14">
        <f t="shared" si="70"/>
        <v>10297.590833333334</v>
      </c>
      <c r="AD26" s="14">
        <f t="shared" si="70"/>
        <v>10218.520833333332</v>
      </c>
      <c r="AE26" s="14">
        <f t="shared" si="70"/>
        <v>10439.931666666667</v>
      </c>
      <c r="AF26" s="14">
        <f t="shared" si="70"/>
        <v>10398.783333333335</v>
      </c>
      <c r="AG26" s="14">
        <f t="shared" si="70"/>
        <v>10660.543333333333</v>
      </c>
      <c r="AH26" s="14">
        <f t="shared" si="70"/>
        <v>0</v>
      </c>
      <c r="AI26" s="14">
        <f t="shared" si="70"/>
        <v>10580.362499999999</v>
      </c>
      <c r="AJ26" s="14">
        <f t="shared" si="70"/>
        <v>10538.996666666666</v>
      </c>
      <c r="AK26" s="14">
        <f t="shared" si="70"/>
        <v>10549.946666666667</v>
      </c>
      <c r="AL26" s="14">
        <f t="shared" si="70"/>
        <v>10604.660833333333</v>
      </c>
      <c r="AM26" s="14">
        <f t="shared" si="70"/>
        <v>10598.895</v>
      </c>
      <c r="AN26" s="14">
        <f t="shared" si="70"/>
        <v>10611.334166666667</v>
      </c>
      <c r="AO26" s="14">
        <f t="shared" si="70"/>
        <v>0</v>
      </c>
      <c r="AP26" s="14">
        <f t="shared" si="70"/>
        <v>10598.895</v>
      </c>
      <c r="AQ26" s="14">
        <f t="shared" si="70"/>
        <v>10515.465833333334</v>
      </c>
      <c r="AR26" s="14">
        <f t="shared" si="70"/>
        <v>10611.045</v>
      </c>
      <c r="AS26" s="14">
        <f t="shared" si="70"/>
        <v>10598.098333333333</v>
      </c>
      <c r="AT26" s="14">
        <f t="shared" si="70"/>
        <v>10728.876666666667</v>
      </c>
      <c r="AU26" s="14">
        <f t="shared" si="70"/>
        <v>10779.148333333333</v>
      </c>
      <c r="AV26" s="14">
        <f t="shared" si="70"/>
        <v>10674.533333333335</v>
      </c>
      <c r="AW26" s="14">
        <f t="shared" si="70"/>
        <v>10620.024166666666</v>
      </c>
      <c r="AX26" s="14">
        <f t="shared" si="70"/>
        <v>10551.362499999999</v>
      </c>
      <c r="AY26" s="14">
        <f t="shared" si="70"/>
        <v>10575.635</v>
      </c>
      <c r="AZ26" s="14">
        <f t="shared" si="70"/>
        <v>10574.911666666667</v>
      </c>
      <c r="BA26" s="123">
        <f t="shared" si="70"/>
        <v>10655.7425</v>
      </c>
      <c r="BB26" s="123">
        <f t="shared" si="70"/>
        <v>10703.713333333333</v>
      </c>
      <c r="BC26" s="123">
        <f t="shared" si="70"/>
        <v>10739.474166666667</v>
      </c>
      <c r="BD26" s="123">
        <f t="shared" si="70"/>
        <v>10877.161666666667</v>
      </c>
      <c r="BE26" s="123">
        <f t="shared" si="70"/>
        <v>10892.764166666666</v>
      </c>
      <c r="BF26" s="123">
        <f t="shared" si="70"/>
        <v>10956.078333333333</v>
      </c>
      <c r="BG26" s="123">
        <f t="shared" si="70"/>
        <v>10901.3225</v>
      </c>
      <c r="BH26" s="123">
        <f t="shared" si="70"/>
        <v>10880.06</v>
      </c>
      <c r="BI26" s="123">
        <f t="shared" si="70"/>
        <v>10796.301666666666</v>
      </c>
      <c r="BJ26" s="123">
        <f t="shared" si="70"/>
        <v>10625.789999999999</v>
      </c>
      <c r="BK26" s="123">
        <f t="shared" si="70"/>
        <v>10712.986666666668</v>
      </c>
      <c r="BL26" s="123">
        <f>BL4+BL47/6</f>
        <v>10712.986666666668</v>
      </c>
      <c r="BM26" s="123">
        <f>BM4+BM47/6</f>
        <v>10503.831666666667</v>
      </c>
      <c r="BN26" s="123">
        <f>BN4+BN47/6</f>
        <v>10591.921666666665</v>
      </c>
      <c r="BO26" s="123">
        <f>BO4+BO47/6</f>
        <v>10772.69</v>
      </c>
      <c r="BP26" s="123">
        <f t="shared" ref="BP26:BV26" si="71">BP4+BP49/6</f>
        <v>10897.987500000001</v>
      </c>
      <c r="BQ26" s="123">
        <f t="shared" si="71"/>
        <v>10817.119166666667</v>
      </c>
      <c r="BR26" s="123">
        <f t="shared" si="71"/>
        <v>10898.525</v>
      </c>
      <c r="BS26" s="123">
        <f t="shared" si="71"/>
        <v>10926.355000000001</v>
      </c>
      <c r="BT26" s="123">
        <f t="shared" si="71"/>
        <v>10977.777499999998</v>
      </c>
      <c r="BU26" s="123">
        <f t="shared" si="71"/>
        <v>10966.825000000001</v>
      </c>
      <c r="BV26" s="123">
        <f t="shared" si="71"/>
        <v>10795.25</v>
      </c>
    </row>
    <row r="27" spans="1:74" x14ac:dyDescent="0.3">
      <c r="D27" s="83" t="s">
        <v>19</v>
      </c>
      <c r="E27" s="14">
        <f t="shared" ref="E27:P27" si="72">E4-E44/6</f>
        <v>10896.753333333334</v>
      </c>
      <c r="F27" s="14">
        <f t="shared" si="72"/>
        <v>10871.333333333334</v>
      </c>
      <c r="G27" s="14">
        <f t="shared" si="72"/>
        <v>10969.048333333332</v>
      </c>
      <c r="H27" s="14">
        <f t="shared" si="72"/>
        <v>10831.611666666668</v>
      </c>
      <c r="I27" s="14">
        <f t="shared" si="72"/>
        <v>10561.217500000001</v>
      </c>
      <c r="J27" s="14">
        <f t="shared" si="72"/>
        <v>10174.595833333335</v>
      </c>
      <c r="K27" s="14">
        <f t="shared" si="72"/>
        <v>10265.345833333335</v>
      </c>
      <c r="L27" s="14">
        <f t="shared" si="72"/>
        <v>10311.3925</v>
      </c>
      <c r="M27" s="14">
        <f t="shared" si="72"/>
        <v>10279.370833333332</v>
      </c>
      <c r="N27" s="14">
        <f t="shared" si="72"/>
        <v>10430.014999999999</v>
      </c>
      <c r="O27" s="14">
        <f t="shared" si="72"/>
        <v>10198.469166666666</v>
      </c>
      <c r="P27" s="14">
        <f t="shared" si="72"/>
        <v>10441.278333333334</v>
      </c>
      <c r="Q27" s="14">
        <f>Q4-Q44/6</f>
        <v>10398.790833333333</v>
      </c>
      <c r="R27" s="14">
        <v>10491.205833333333</v>
      </c>
      <c r="S27" s="14">
        <f t="shared" ref="S27:Y27" si="73">S4-S44/6</f>
        <v>10491.205833333333</v>
      </c>
      <c r="T27" s="14">
        <f t="shared" si="73"/>
        <v>10570.156666666666</v>
      </c>
      <c r="U27" s="14">
        <f t="shared" si="73"/>
        <v>10402.871666666666</v>
      </c>
      <c r="V27" s="14">
        <f t="shared" si="73"/>
        <v>10279.625</v>
      </c>
      <c r="W27" s="14">
        <f t="shared" si="73"/>
        <v>10211.415833333333</v>
      </c>
      <c r="X27" s="14">
        <f t="shared" si="73"/>
        <v>10124.845833333333</v>
      </c>
      <c r="Y27" s="14">
        <f t="shared" si="73"/>
        <v>10108.894999999999</v>
      </c>
      <c r="Z27" s="14">
        <f>Z4-Z44/6</f>
        <v>10007.211666666666</v>
      </c>
      <c r="AA27" s="14">
        <f t="shared" ref="AA27:BK27" si="74">AA4+AA47/12</f>
        <v>10067.033333333333</v>
      </c>
      <c r="AB27" s="14">
        <f t="shared" si="74"/>
        <v>10606.771666666667</v>
      </c>
      <c r="AC27" s="14">
        <f t="shared" si="74"/>
        <v>10274.220416666667</v>
      </c>
      <c r="AD27" s="14">
        <f t="shared" si="74"/>
        <v>10208.460416666667</v>
      </c>
      <c r="AE27" s="14">
        <f t="shared" si="74"/>
        <v>10413.265833333333</v>
      </c>
      <c r="AF27" s="14">
        <f t="shared" si="74"/>
        <v>10389.616666666667</v>
      </c>
      <c r="AG27" s="14">
        <f t="shared" si="74"/>
        <v>10606.771666666667</v>
      </c>
      <c r="AH27" s="14">
        <f t="shared" si="74"/>
        <v>0</v>
      </c>
      <c r="AI27" s="14">
        <f t="shared" si="74"/>
        <v>10566.68125</v>
      </c>
      <c r="AJ27" s="14">
        <f t="shared" si="74"/>
        <v>10531.498333333333</v>
      </c>
      <c r="AK27" s="14">
        <f t="shared" si="74"/>
        <v>10539.973333333333</v>
      </c>
      <c r="AL27" s="14">
        <f t="shared" si="74"/>
        <v>10601.530416666666</v>
      </c>
      <c r="AM27" s="14">
        <f t="shared" si="74"/>
        <v>10592.047500000001</v>
      </c>
      <c r="AN27" s="14">
        <f t="shared" si="74"/>
        <v>10598.267083333334</v>
      </c>
      <c r="AO27" s="14">
        <f t="shared" si="74"/>
        <v>0</v>
      </c>
      <c r="AP27" s="14">
        <f t="shared" si="74"/>
        <v>10592.047500000001</v>
      </c>
      <c r="AQ27" s="14">
        <f t="shared" si="74"/>
        <v>10498.832916666668</v>
      </c>
      <c r="AR27" s="14">
        <f t="shared" si="74"/>
        <v>10596.772500000001</v>
      </c>
      <c r="AS27" s="14">
        <f t="shared" si="74"/>
        <v>10587.199166666665</v>
      </c>
      <c r="AT27" s="14">
        <f t="shared" si="74"/>
        <v>10705.538333333334</v>
      </c>
      <c r="AU27" s="14">
        <f t="shared" si="74"/>
        <v>10771.274166666666</v>
      </c>
      <c r="AV27" s="14">
        <f t="shared" si="74"/>
        <v>10665.366666666667</v>
      </c>
      <c r="AW27" s="14">
        <f t="shared" si="74"/>
        <v>10610.037083333333</v>
      </c>
      <c r="AX27" s="14">
        <f t="shared" si="74"/>
        <v>10539.05625</v>
      </c>
      <c r="AY27" s="14">
        <f t="shared" si="74"/>
        <v>10481.1175</v>
      </c>
      <c r="AZ27" s="14">
        <f t="shared" si="74"/>
        <v>10550.830833333333</v>
      </c>
      <c r="BA27" s="123">
        <f t="shared" si="74"/>
        <v>10642.171249999999</v>
      </c>
      <c r="BB27" s="123">
        <f t="shared" si="74"/>
        <v>10694.656666666668</v>
      </c>
      <c r="BC27" s="123">
        <f t="shared" si="74"/>
        <v>10734.162083333333</v>
      </c>
      <c r="BD27" s="123">
        <f t="shared" si="74"/>
        <v>10867.930833333334</v>
      </c>
      <c r="BE27" s="123">
        <f t="shared" si="74"/>
        <v>10884.757083333334</v>
      </c>
      <c r="BF27" s="123">
        <f t="shared" si="74"/>
        <v>10916.414166666667</v>
      </c>
      <c r="BG27" s="123">
        <f t="shared" si="74"/>
        <v>10892.536249999999</v>
      </c>
      <c r="BH27" s="123">
        <f t="shared" si="74"/>
        <v>10874.78</v>
      </c>
      <c r="BI27" s="123">
        <f t="shared" si="74"/>
        <v>10789.600833333332</v>
      </c>
      <c r="BJ27" s="123">
        <f t="shared" si="74"/>
        <v>10613.47</v>
      </c>
      <c r="BK27" s="123">
        <f t="shared" si="74"/>
        <v>10703.343333333334</v>
      </c>
      <c r="BL27" s="123">
        <f>BL4+BL47/12</f>
        <v>10703.343333333334</v>
      </c>
      <c r="BM27" s="123">
        <f>BM4+BM47/12</f>
        <v>10496.140833333335</v>
      </c>
      <c r="BN27" s="123">
        <f>BN4+BN47/12</f>
        <v>10570.535833333333</v>
      </c>
      <c r="BO27" s="123">
        <f>BO4+BO47/12</f>
        <v>10755.145</v>
      </c>
      <c r="BP27" s="123">
        <f t="shared" ref="BP27:BV27" si="75">BP4+BP49/12</f>
        <v>10851.71875</v>
      </c>
      <c r="BQ27" s="123">
        <f t="shared" si="75"/>
        <v>10811.284583333334</v>
      </c>
      <c r="BR27" s="123">
        <f t="shared" si="75"/>
        <v>10893.4375</v>
      </c>
      <c r="BS27" s="123">
        <f t="shared" si="75"/>
        <v>10917.5275</v>
      </c>
      <c r="BT27" s="123">
        <f t="shared" si="75"/>
        <v>10972.53875</v>
      </c>
      <c r="BU27" s="123">
        <f t="shared" si="75"/>
        <v>10959.262500000001</v>
      </c>
      <c r="BV27" s="123">
        <f t="shared" si="75"/>
        <v>10774.625</v>
      </c>
    </row>
    <row r="28" spans="1:74" x14ac:dyDescent="0.3">
      <c r="D28" s="83" t="s">
        <v>20</v>
      </c>
      <c r="E28" s="14">
        <f t="shared" ref="E28:P28" si="76">E4-E44/4</f>
        <v>10879.905000000001</v>
      </c>
      <c r="F28" s="14">
        <f t="shared" si="76"/>
        <v>10842</v>
      </c>
      <c r="G28" s="14">
        <f t="shared" si="76"/>
        <v>10949.422499999999</v>
      </c>
      <c r="H28" s="14">
        <f t="shared" si="76"/>
        <v>10818.2925</v>
      </c>
      <c r="I28" s="14">
        <f t="shared" si="76"/>
        <v>10542.20125</v>
      </c>
      <c r="J28" s="14">
        <f t="shared" si="76"/>
        <v>10103.668750000001</v>
      </c>
      <c r="K28" s="14">
        <f t="shared" si="76"/>
        <v>10239.793750000001</v>
      </c>
      <c r="L28" s="14">
        <f t="shared" si="76"/>
        <v>10293.063749999999</v>
      </c>
      <c r="M28" s="14">
        <f t="shared" si="76"/>
        <v>10268.53125</v>
      </c>
      <c r="N28" s="14">
        <f t="shared" si="76"/>
        <v>10414.9725</v>
      </c>
      <c r="O28" s="14">
        <f t="shared" si="76"/>
        <v>10180.37875</v>
      </c>
      <c r="P28" s="14">
        <f t="shared" si="76"/>
        <v>10425.6675</v>
      </c>
      <c r="Q28" s="24">
        <f>Q4-Q44/4</f>
        <v>10361.936250000001</v>
      </c>
      <c r="R28" s="24">
        <v>10480.55875</v>
      </c>
      <c r="S28" s="24">
        <f t="shared" ref="S28:Y28" si="77">S4-S44/4</f>
        <v>10480.55875</v>
      </c>
      <c r="T28" s="24">
        <f t="shared" si="77"/>
        <v>10562.86</v>
      </c>
      <c r="U28" s="24">
        <f t="shared" si="77"/>
        <v>10377.782499999999</v>
      </c>
      <c r="V28" s="24">
        <f t="shared" si="77"/>
        <v>10267.662499999999</v>
      </c>
      <c r="W28" s="24">
        <f t="shared" si="77"/>
        <v>10194.498750000001</v>
      </c>
      <c r="X28" s="24">
        <f t="shared" si="77"/>
        <v>10113.86875</v>
      </c>
      <c r="Y28" s="24">
        <f t="shared" si="77"/>
        <v>10100.8925</v>
      </c>
      <c r="Z28" s="24">
        <f>Z4-Z44/4</f>
        <v>9995.8174999999992</v>
      </c>
      <c r="AA28" s="103">
        <f t="shared" ref="AA28:BK28" si="78">AA4</f>
        <v>10030</v>
      </c>
      <c r="AB28" s="103">
        <f t="shared" si="78"/>
        <v>10553</v>
      </c>
      <c r="AC28" s="103">
        <f t="shared" si="78"/>
        <v>10250.85</v>
      </c>
      <c r="AD28" s="103">
        <f t="shared" si="78"/>
        <v>10198.4</v>
      </c>
      <c r="AE28" s="103">
        <f t="shared" si="78"/>
        <v>10386.6</v>
      </c>
      <c r="AF28" s="103">
        <f t="shared" si="78"/>
        <v>10380.450000000001</v>
      </c>
      <c r="AG28" s="103">
        <f t="shared" si="78"/>
        <v>10553</v>
      </c>
      <c r="AH28" s="103">
        <f t="shared" si="78"/>
        <v>0</v>
      </c>
      <c r="AI28" s="103">
        <f t="shared" si="78"/>
        <v>10553</v>
      </c>
      <c r="AJ28" s="103">
        <f t="shared" si="78"/>
        <v>10524</v>
      </c>
      <c r="AK28" s="103">
        <f t="shared" si="78"/>
        <v>10530</v>
      </c>
      <c r="AL28" s="103">
        <f t="shared" si="78"/>
        <v>10598.4</v>
      </c>
      <c r="AM28" s="103">
        <f t="shared" si="78"/>
        <v>10585.2</v>
      </c>
      <c r="AN28" s="103">
        <f t="shared" si="78"/>
        <v>10585.2</v>
      </c>
      <c r="AO28" s="103">
        <f t="shared" si="78"/>
        <v>0</v>
      </c>
      <c r="AP28" s="103">
        <f t="shared" si="78"/>
        <v>10585.2</v>
      </c>
      <c r="AQ28" s="103">
        <f t="shared" si="78"/>
        <v>10482.200000000001</v>
      </c>
      <c r="AR28" s="103">
        <f t="shared" si="78"/>
        <v>10582.5</v>
      </c>
      <c r="AS28" s="103">
        <f t="shared" si="78"/>
        <v>10576.3</v>
      </c>
      <c r="AT28" s="103">
        <f t="shared" si="78"/>
        <v>10682.2</v>
      </c>
      <c r="AU28" s="103">
        <f t="shared" si="78"/>
        <v>10763.4</v>
      </c>
      <c r="AV28" s="103">
        <f t="shared" si="78"/>
        <v>10656.2</v>
      </c>
      <c r="AW28" s="103">
        <f t="shared" si="78"/>
        <v>10600.05</v>
      </c>
      <c r="AX28" s="103">
        <f t="shared" si="78"/>
        <v>10526.75</v>
      </c>
      <c r="AY28" s="103">
        <f t="shared" si="78"/>
        <v>10386.6</v>
      </c>
      <c r="AZ28" s="103">
        <f t="shared" si="78"/>
        <v>10526.75</v>
      </c>
      <c r="BA28" s="102">
        <f t="shared" si="78"/>
        <v>10628.6</v>
      </c>
      <c r="BB28" s="102">
        <f t="shared" si="78"/>
        <v>10685.6</v>
      </c>
      <c r="BC28" s="102">
        <f t="shared" si="78"/>
        <v>10728.85</v>
      </c>
      <c r="BD28" s="102">
        <f t="shared" si="78"/>
        <v>10858.7</v>
      </c>
      <c r="BE28" s="102">
        <f t="shared" si="78"/>
        <v>10876.75</v>
      </c>
      <c r="BF28" s="102">
        <f t="shared" si="78"/>
        <v>10876.75</v>
      </c>
      <c r="BG28" s="102">
        <f t="shared" si="78"/>
        <v>10883.75</v>
      </c>
      <c r="BH28" s="102">
        <f t="shared" si="78"/>
        <v>10869.5</v>
      </c>
      <c r="BI28" s="102">
        <f t="shared" si="78"/>
        <v>10782.9</v>
      </c>
      <c r="BJ28" s="102">
        <f t="shared" si="78"/>
        <v>10601.15</v>
      </c>
      <c r="BK28" s="102">
        <f t="shared" si="78"/>
        <v>10693.7</v>
      </c>
      <c r="BL28" s="102">
        <f>BL4</f>
        <v>10693.7</v>
      </c>
      <c r="BM28" s="102">
        <f>BM4</f>
        <v>10488.45</v>
      </c>
      <c r="BN28" s="102">
        <f>BN4</f>
        <v>10549.15</v>
      </c>
      <c r="BO28" s="102">
        <f>BO4</f>
        <v>10737.6</v>
      </c>
      <c r="BP28" s="102">
        <f>BP4</f>
        <v>10805.45</v>
      </c>
      <c r="BQ28" s="102">
        <f t="shared" ref="BQ28:BV28" si="79">BQ4</f>
        <v>10805.45</v>
      </c>
      <c r="BR28" s="102">
        <f t="shared" si="79"/>
        <v>10888.35</v>
      </c>
      <c r="BS28" s="102">
        <f t="shared" si="79"/>
        <v>10908.7</v>
      </c>
      <c r="BT28" s="102">
        <f t="shared" si="79"/>
        <v>10967.3</v>
      </c>
      <c r="BU28" s="102">
        <f t="shared" si="79"/>
        <v>10951.7</v>
      </c>
      <c r="BV28" s="102">
        <f t="shared" si="79"/>
        <v>10754</v>
      </c>
    </row>
    <row r="29" spans="1:74" x14ac:dyDescent="0.3">
      <c r="D29" s="83" t="s">
        <v>21</v>
      </c>
      <c r="E29" s="14">
        <f t="shared" ref="E29:P29" si="80">E4-E44/2</f>
        <v>10829.36</v>
      </c>
      <c r="F29" s="14">
        <f t="shared" si="80"/>
        <v>10754</v>
      </c>
      <c r="G29" s="14">
        <f t="shared" si="80"/>
        <v>10890.544999999998</v>
      </c>
      <c r="H29" s="14">
        <f t="shared" si="80"/>
        <v>10778.335000000001</v>
      </c>
      <c r="I29" s="14">
        <f t="shared" si="80"/>
        <v>10485.1525</v>
      </c>
      <c r="J29" s="14">
        <f t="shared" si="80"/>
        <v>9890.8875000000007</v>
      </c>
      <c r="K29" s="14">
        <f t="shared" si="80"/>
        <v>10163.137500000001</v>
      </c>
      <c r="L29" s="14">
        <f t="shared" si="80"/>
        <v>10238.077499999999</v>
      </c>
      <c r="M29" s="14">
        <f t="shared" si="80"/>
        <v>10236.012499999999</v>
      </c>
      <c r="N29" s="14">
        <f t="shared" si="80"/>
        <v>10369.844999999999</v>
      </c>
      <c r="O29" s="14">
        <f t="shared" si="80"/>
        <v>10126.1075</v>
      </c>
      <c r="P29" s="14">
        <f t="shared" si="80"/>
        <v>10378.834999999999</v>
      </c>
      <c r="Q29" s="32">
        <f>Q4-Q44/2</f>
        <v>10251.372499999999</v>
      </c>
      <c r="R29" s="32">
        <v>10448.6175</v>
      </c>
      <c r="S29" s="32">
        <f t="shared" ref="S29:Y29" si="81">S4-S44/2</f>
        <v>10448.6175</v>
      </c>
      <c r="T29" s="32">
        <f t="shared" si="81"/>
        <v>10540.97</v>
      </c>
      <c r="U29" s="32">
        <f t="shared" si="81"/>
        <v>10302.514999999999</v>
      </c>
      <c r="V29" s="32">
        <f t="shared" si="81"/>
        <v>10231.775</v>
      </c>
      <c r="W29" s="86">
        <f t="shared" si="81"/>
        <v>10143.747499999999</v>
      </c>
      <c r="X29" s="87">
        <f t="shared" si="81"/>
        <v>10080.9375</v>
      </c>
      <c r="Y29" s="87">
        <f t="shared" si="81"/>
        <v>10076.884999999998</v>
      </c>
      <c r="Z29" s="87">
        <f>Z4-Z44/2</f>
        <v>9961.6350000000002</v>
      </c>
      <c r="AA29" s="14">
        <f t="shared" ref="AA29:BK29" si="82">AA4-AA47/12</f>
        <v>9992.9666666666672</v>
      </c>
      <c r="AB29" s="14">
        <f t="shared" si="82"/>
        <v>10499.228333333333</v>
      </c>
      <c r="AC29" s="14">
        <f t="shared" si="82"/>
        <v>10227.479583333334</v>
      </c>
      <c r="AD29" s="14">
        <f t="shared" si="82"/>
        <v>10188.339583333332</v>
      </c>
      <c r="AE29" s="14">
        <f t="shared" si="82"/>
        <v>10359.934166666668</v>
      </c>
      <c r="AF29" s="14">
        <f t="shared" si="82"/>
        <v>10371.283333333335</v>
      </c>
      <c r="AG29" s="14">
        <f t="shared" si="82"/>
        <v>10499.228333333333</v>
      </c>
      <c r="AH29" s="14">
        <f t="shared" si="82"/>
        <v>0</v>
      </c>
      <c r="AI29" s="14">
        <f t="shared" si="82"/>
        <v>10539.31875</v>
      </c>
      <c r="AJ29" s="14">
        <f t="shared" si="82"/>
        <v>10516.501666666667</v>
      </c>
      <c r="AK29" s="14">
        <f t="shared" si="82"/>
        <v>10520.026666666667</v>
      </c>
      <c r="AL29" s="14">
        <f t="shared" si="82"/>
        <v>10595.269583333333</v>
      </c>
      <c r="AM29" s="14">
        <f t="shared" si="82"/>
        <v>10578.352500000001</v>
      </c>
      <c r="AN29" s="14">
        <f t="shared" si="82"/>
        <v>10572.132916666667</v>
      </c>
      <c r="AO29" s="14">
        <f t="shared" si="82"/>
        <v>0</v>
      </c>
      <c r="AP29" s="14">
        <f t="shared" si="82"/>
        <v>10578.352500000001</v>
      </c>
      <c r="AQ29" s="14">
        <f t="shared" si="82"/>
        <v>10465.567083333333</v>
      </c>
      <c r="AR29" s="14">
        <f t="shared" si="82"/>
        <v>10568.227499999999</v>
      </c>
      <c r="AS29" s="14">
        <f t="shared" si="82"/>
        <v>10565.400833333333</v>
      </c>
      <c r="AT29" s="14">
        <f t="shared" si="82"/>
        <v>10658.861666666668</v>
      </c>
      <c r="AU29" s="14">
        <f t="shared" si="82"/>
        <v>10755.525833333333</v>
      </c>
      <c r="AV29" s="14">
        <f t="shared" si="82"/>
        <v>10647.033333333335</v>
      </c>
      <c r="AW29" s="14">
        <f t="shared" si="82"/>
        <v>10590.062916666666</v>
      </c>
      <c r="AX29" s="14">
        <f t="shared" si="82"/>
        <v>10514.44375</v>
      </c>
      <c r="AY29" s="14">
        <f t="shared" si="82"/>
        <v>10292.0825</v>
      </c>
      <c r="AZ29" s="14">
        <f t="shared" si="82"/>
        <v>10502.669166666667</v>
      </c>
      <c r="BA29" s="123">
        <f t="shared" si="82"/>
        <v>10615.028750000001</v>
      </c>
      <c r="BB29" s="123">
        <f t="shared" si="82"/>
        <v>10676.543333333333</v>
      </c>
      <c r="BC29" s="123">
        <f t="shared" si="82"/>
        <v>10723.537916666668</v>
      </c>
      <c r="BD29" s="123">
        <f t="shared" si="82"/>
        <v>10849.469166666668</v>
      </c>
      <c r="BE29" s="123">
        <f t="shared" si="82"/>
        <v>10868.742916666666</v>
      </c>
      <c r="BF29" s="123">
        <f t="shared" si="82"/>
        <v>10837.085833333333</v>
      </c>
      <c r="BG29" s="123">
        <f t="shared" si="82"/>
        <v>10874.963750000001</v>
      </c>
      <c r="BH29" s="123">
        <f t="shared" si="82"/>
        <v>10864.22</v>
      </c>
      <c r="BI29" s="123">
        <f t="shared" si="82"/>
        <v>10776.199166666667</v>
      </c>
      <c r="BJ29" s="123">
        <f t="shared" si="82"/>
        <v>10588.83</v>
      </c>
      <c r="BK29" s="123">
        <f t="shared" si="82"/>
        <v>10684.056666666667</v>
      </c>
      <c r="BL29" s="123">
        <f>BL4-BL47/12</f>
        <v>10684.056666666667</v>
      </c>
      <c r="BM29" s="123">
        <f>BM4-BM47/12</f>
        <v>10480.759166666667</v>
      </c>
      <c r="BN29" s="123">
        <f>BN4-BN47/12</f>
        <v>10527.764166666666</v>
      </c>
      <c r="BO29" s="123">
        <f>BO4-BO47/12</f>
        <v>10720.055</v>
      </c>
      <c r="BP29" s="123">
        <f t="shared" ref="BP29:BV29" si="83">BP4-BP49/12</f>
        <v>10759.181250000001</v>
      </c>
      <c r="BQ29" s="123">
        <f t="shared" si="83"/>
        <v>10799.615416666667</v>
      </c>
      <c r="BR29" s="123">
        <f t="shared" si="83"/>
        <v>10883.262500000001</v>
      </c>
      <c r="BS29" s="123">
        <f t="shared" si="83"/>
        <v>10899.872500000001</v>
      </c>
      <c r="BT29" s="123">
        <f t="shared" si="83"/>
        <v>10962.061249999999</v>
      </c>
      <c r="BU29" s="123">
        <f t="shared" si="83"/>
        <v>10944.137500000001</v>
      </c>
      <c r="BV29" s="123">
        <f t="shared" si="83"/>
        <v>10733.375</v>
      </c>
    </row>
    <row r="30" spans="1:74" x14ac:dyDescent="0.3">
      <c r="D30" s="83" t="s">
        <v>22</v>
      </c>
      <c r="E30" s="14">
        <f t="shared" ref="E30:P30" si="84">E29-1.168*(E28-E29)</f>
        <v>10770.32344</v>
      </c>
      <c r="F30" s="14">
        <f t="shared" si="84"/>
        <v>10651.216</v>
      </c>
      <c r="G30" s="14">
        <f t="shared" si="84"/>
        <v>10821.776079999998</v>
      </c>
      <c r="H30" s="14">
        <f t="shared" si="84"/>
        <v>10731.664640000003</v>
      </c>
      <c r="I30" s="14">
        <f t="shared" si="84"/>
        <v>10418.519560000001</v>
      </c>
      <c r="J30" s="14">
        <f t="shared" si="84"/>
        <v>9642.3590000000004</v>
      </c>
      <c r="K30" s="14">
        <f t="shared" si="84"/>
        <v>10073.603000000001</v>
      </c>
      <c r="L30" s="14">
        <f t="shared" si="84"/>
        <v>10173.85356</v>
      </c>
      <c r="M30" s="14">
        <f t="shared" si="84"/>
        <v>10198.030599999998</v>
      </c>
      <c r="N30" s="14">
        <f t="shared" si="84"/>
        <v>10317.136079999998</v>
      </c>
      <c r="O30" s="14">
        <f t="shared" si="84"/>
        <v>10062.71868</v>
      </c>
      <c r="P30" s="14">
        <f t="shared" si="84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85">S29-1.168*(S28-S29)</f>
        <v>10411.31012</v>
      </c>
      <c r="T30" s="26">
        <f t="shared" si="85"/>
        <v>10515.402479999997</v>
      </c>
      <c r="U30" s="26">
        <f t="shared" si="85"/>
        <v>10214.602559999999</v>
      </c>
      <c r="V30" s="26">
        <f t="shared" si="85"/>
        <v>10189.858400000001</v>
      </c>
      <c r="W30" s="26">
        <f t="shared" si="85"/>
        <v>10084.470039999998</v>
      </c>
      <c r="X30" s="26">
        <f t="shared" si="85"/>
        <v>10042.4738</v>
      </c>
      <c r="Y30" s="26">
        <f t="shared" si="85"/>
        <v>10048.844239999997</v>
      </c>
      <c r="Z30" s="26">
        <f>Z29-1.168*(Z28-Z29)</f>
        <v>9921.7098400000013</v>
      </c>
      <c r="AA30" s="14">
        <f t="shared" ref="AA30:BK30" si="86">AA4-AA47/6</f>
        <v>9955.9333333333325</v>
      </c>
      <c r="AB30" s="14">
        <f t="shared" si="86"/>
        <v>10445.456666666667</v>
      </c>
      <c r="AC30" s="14">
        <f t="shared" si="86"/>
        <v>10204.109166666667</v>
      </c>
      <c r="AD30" s="14">
        <f t="shared" si="86"/>
        <v>10178.279166666667</v>
      </c>
      <c r="AE30" s="14">
        <f t="shared" si="86"/>
        <v>10333.268333333333</v>
      </c>
      <c r="AF30" s="14">
        <f t="shared" si="86"/>
        <v>10362.116666666667</v>
      </c>
      <c r="AG30" s="14">
        <f t="shared" si="86"/>
        <v>10445.456666666667</v>
      </c>
      <c r="AH30" s="14">
        <f t="shared" si="86"/>
        <v>0</v>
      </c>
      <c r="AI30" s="14">
        <f t="shared" si="86"/>
        <v>10525.637500000001</v>
      </c>
      <c r="AJ30" s="14">
        <f t="shared" si="86"/>
        <v>10509.003333333334</v>
      </c>
      <c r="AK30" s="14">
        <f t="shared" si="86"/>
        <v>10510.053333333333</v>
      </c>
      <c r="AL30" s="14">
        <f t="shared" si="86"/>
        <v>10592.139166666666</v>
      </c>
      <c r="AM30" s="14">
        <f t="shared" si="86"/>
        <v>10571.505000000001</v>
      </c>
      <c r="AN30" s="14">
        <f t="shared" si="86"/>
        <v>10559.065833333334</v>
      </c>
      <c r="AO30" s="14">
        <f t="shared" si="86"/>
        <v>0</v>
      </c>
      <c r="AP30" s="14">
        <f t="shared" si="86"/>
        <v>10571.505000000001</v>
      </c>
      <c r="AQ30" s="14">
        <f t="shared" si="86"/>
        <v>10448.934166666668</v>
      </c>
      <c r="AR30" s="14">
        <f t="shared" si="86"/>
        <v>10553.955</v>
      </c>
      <c r="AS30" s="14">
        <f t="shared" si="86"/>
        <v>10554.501666666665</v>
      </c>
      <c r="AT30" s="14">
        <f t="shared" si="86"/>
        <v>10635.523333333334</v>
      </c>
      <c r="AU30" s="14">
        <f t="shared" si="86"/>
        <v>10747.651666666667</v>
      </c>
      <c r="AV30" s="14">
        <f t="shared" si="86"/>
        <v>10637.866666666667</v>
      </c>
      <c r="AW30" s="14">
        <f t="shared" si="86"/>
        <v>10580.075833333332</v>
      </c>
      <c r="AX30" s="14">
        <f t="shared" si="86"/>
        <v>10502.137500000001</v>
      </c>
      <c r="AY30" s="14">
        <f t="shared" si="86"/>
        <v>10197.565000000001</v>
      </c>
      <c r="AZ30" s="14">
        <f t="shared" si="86"/>
        <v>10478.588333333333</v>
      </c>
      <c r="BA30" s="123">
        <f t="shared" si="86"/>
        <v>10601.4575</v>
      </c>
      <c r="BB30" s="123">
        <f t="shared" si="86"/>
        <v>10667.486666666668</v>
      </c>
      <c r="BC30" s="123">
        <f t="shared" si="86"/>
        <v>10718.225833333334</v>
      </c>
      <c r="BD30" s="123">
        <f t="shared" si="86"/>
        <v>10840.238333333335</v>
      </c>
      <c r="BE30" s="123">
        <f t="shared" si="86"/>
        <v>10860.735833333334</v>
      </c>
      <c r="BF30" s="123">
        <f t="shared" si="86"/>
        <v>10797.421666666667</v>
      </c>
      <c r="BG30" s="123">
        <f t="shared" si="86"/>
        <v>10866.1775</v>
      </c>
      <c r="BH30" s="123">
        <f t="shared" si="86"/>
        <v>10858.94</v>
      </c>
      <c r="BI30" s="123">
        <f t="shared" si="86"/>
        <v>10769.498333333333</v>
      </c>
      <c r="BJ30" s="123">
        <f t="shared" si="86"/>
        <v>10576.51</v>
      </c>
      <c r="BK30" s="123">
        <f t="shared" si="86"/>
        <v>10674.413333333334</v>
      </c>
      <c r="BL30" s="123">
        <f>BL4-BL47/6</f>
        <v>10674.413333333334</v>
      </c>
      <c r="BM30" s="123">
        <f>BM4-BM47/6</f>
        <v>10473.068333333335</v>
      </c>
      <c r="BN30" s="123">
        <f>BN4-BN47/6</f>
        <v>10506.378333333334</v>
      </c>
      <c r="BO30" s="123">
        <f>BO4-BO47/6</f>
        <v>10702.51</v>
      </c>
      <c r="BP30" s="123">
        <f t="shared" ref="BP30:BV30" si="87">BP4-BP49/6</f>
        <v>10712.9125</v>
      </c>
      <c r="BQ30" s="123">
        <f t="shared" si="87"/>
        <v>10793.780833333334</v>
      </c>
      <c r="BR30" s="123">
        <f t="shared" si="87"/>
        <v>10878.175000000001</v>
      </c>
      <c r="BS30" s="123">
        <f t="shared" si="87"/>
        <v>10891.045</v>
      </c>
      <c r="BT30" s="123">
        <f t="shared" si="87"/>
        <v>10956.8225</v>
      </c>
      <c r="BU30" s="123">
        <f t="shared" si="87"/>
        <v>10936.575000000001</v>
      </c>
      <c r="BV30" s="123">
        <f t="shared" si="87"/>
        <v>10712.75</v>
      </c>
    </row>
    <row r="31" spans="1:74" x14ac:dyDescent="0.3">
      <c r="D31" s="83" t="s">
        <v>23</v>
      </c>
      <c r="E31" s="14">
        <f t="shared" ref="E31:P31" si="88">E4-(E19-E4)</f>
        <v>10745.292289153294</v>
      </c>
      <c r="F31" s="14">
        <f t="shared" si="88"/>
        <v>10607.640552995392</v>
      </c>
      <c r="G31" s="14">
        <f t="shared" si="88"/>
        <v>10790.505226608018</v>
      </c>
      <c r="H31" s="14">
        <f t="shared" si="88"/>
        <v>10712.755708357348</v>
      </c>
      <c r="I31" s="14">
        <f t="shared" si="88"/>
        <v>10390.777231031785</v>
      </c>
      <c r="J31" s="14">
        <f t="shared" si="88"/>
        <v>9538.5869154347656</v>
      </c>
      <c r="K31" s="14">
        <f t="shared" si="88"/>
        <v>10036.21822640057</v>
      </c>
      <c r="L31" s="14">
        <f t="shared" si="88"/>
        <v>10145.16595961131</v>
      </c>
      <c r="M31" s="14">
        <f t="shared" si="88"/>
        <v>10182.55037088921</v>
      </c>
      <c r="N31" s="14">
        <f t="shared" si="88"/>
        <v>10293.74403750636</v>
      </c>
      <c r="O31" s="14">
        <f t="shared" si="88"/>
        <v>10035.430366372082</v>
      </c>
      <c r="P31" s="14">
        <f t="shared" si="88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89">S4-(S19-S4)</f>
        <v>10395.208042151171</v>
      </c>
      <c r="T31" s="27">
        <f t="shared" si="89"/>
        <v>10504.700395713187</v>
      </c>
      <c r="U31" s="27">
        <f t="shared" si="89"/>
        <v>10178.914658480615</v>
      </c>
      <c r="V31" s="27">
        <f t="shared" si="89"/>
        <v>10172.363097584297</v>
      </c>
      <c r="W31" s="27">
        <f t="shared" si="89"/>
        <v>10060.316423366588</v>
      </c>
      <c r="X31" s="27">
        <f t="shared" si="89"/>
        <v>10026.52310403025</v>
      </c>
      <c r="Y31" s="27">
        <f t="shared" si="89"/>
        <v>10037.205044001072</v>
      </c>
      <c r="Z31" s="27">
        <f>Z4-(Z19-Z4)</f>
        <v>9905.3838003708297</v>
      </c>
      <c r="AA31" s="24">
        <f t="shared" ref="AA31:BK31" si="90">AA4-AA47/4</f>
        <v>9918.9</v>
      </c>
      <c r="AB31" s="24">
        <f t="shared" si="90"/>
        <v>10391.684999999999</v>
      </c>
      <c r="AC31" s="24">
        <f t="shared" si="90"/>
        <v>10180.73875</v>
      </c>
      <c r="AD31" s="24">
        <f t="shared" si="90"/>
        <v>10168.21875</v>
      </c>
      <c r="AE31" s="24">
        <f t="shared" si="90"/>
        <v>10306.602500000001</v>
      </c>
      <c r="AF31" s="24">
        <f t="shared" si="90"/>
        <v>10352.950000000001</v>
      </c>
      <c r="AG31" s="24">
        <f t="shared" si="90"/>
        <v>10391.684999999999</v>
      </c>
      <c r="AH31" s="24">
        <f t="shared" si="90"/>
        <v>0</v>
      </c>
      <c r="AI31" s="24">
        <f t="shared" si="90"/>
        <v>10511.956249999999</v>
      </c>
      <c r="AJ31" s="24">
        <f t="shared" si="90"/>
        <v>10501.505000000001</v>
      </c>
      <c r="AK31" s="24">
        <f t="shared" si="90"/>
        <v>10500.08</v>
      </c>
      <c r="AL31" s="24">
        <f t="shared" si="90"/>
        <v>10589.008749999999</v>
      </c>
      <c r="AM31" s="24">
        <f t="shared" si="90"/>
        <v>10564.657500000001</v>
      </c>
      <c r="AN31" s="24">
        <f t="shared" si="90"/>
        <v>10545.998750000001</v>
      </c>
      <c r="AO31" s="24">
        <f t="shared" si="90"/>
        <v>0</v>
      </c>
      <c r="AP31" s="24">
        <f t="shared" si="90"/>
        <v>10564.657500000001</v>
      </c>
      <c r="AQ31" s="24">
        <f t="shared" si="90"/>
        <v>10432.30125</v>
      </c>
      <c r="AR31" s="24">
        <f t="shared" si="90"/>
        <v>10539.682499999999</v>
      </c>
      <c r="AS31" s="24">
        <f t="shared" si="90"/>
        <v>10543.602499999999</v>
      </c>
      <c r="AT31" s="24">
        <f t="shared" si="90"/>
        <v>10612.185000000001</v>
      </c>
      <c r="AU31" s="24">
        <f t="shared" si="90"/>
        <v>10739.777499999998</v>
      </c>
      <c r="AV31" s="24">
        <f t="shared" si="90"/>
        <v>10628.7</v>
      </c>
      <c r="AW31" s="24">
        <f t="shared" si="90"/>
        <v>10570.088749999999</v>
      </c>
      <c r="AX31" s="24">
        <f t="shared" si="90"/>
        <v>10489.831249999999</v>
      </c>
      <c r="AY31" s="24">
        <f t="shared" si="90"/>
        <v>10103.047500000001</v>
      </c>
      <c r="AZ31" s="24">
        <f t="shared" si="90"/>
        <v>10454.5075</v>
      </c>
      <c r="BA31" s="92">
        <f t="shared" si="90"/>
        <v>10587.886250000001</v>
      </c>
      <c r="BB31" s="92">
        <f t="shared" si="90"/>
        <v>10658.43</v>
      </c>
      <c r="BC31" s="92">
        <f t="shared" si="90"/>
        <v>10712.913750000002</v>
      </c>
      <c r="BD31" s="92">
        <f t="shared" si="90"/>
        <v>10831.007500000002</v>
      </c>
      <c r="BE31" s="92">
        <f t="shared" si="90"/>
        <v>10852.72875</v>
      </c>
      <c r="BF31" s="92">
        <f t="shared" si="90"/>
        <v>10757.7575</v>
      </c>
      <c r="BG31" s="92">
        <f t="shared" si="90"/>
        <v>10857.391250000001</v>
      </c>
      <c r="BH31" s="92">
        <f t="shared" si="90"/>
        <v>10853.66</v>
      </c>
      <c r="BI31" s="92">
        <f t="shared" si="90"/>
        <v>10762.797500000001</v>
      </c>
      <c r="BJ31" s="92">
        <f t="shared" si="90"/>
        <v>10564.19</v>
      </c>
      <c r="BK31" s="92">
        <f t="shared" si="90"/>
        <v>10664.77</v>
      </c>
      <c r="BL31" s="92">
        <f>BL4-BL47/4</f>
        <v>10664.77</v>
      </c>
      <c r="BM31" s="92">
        <f>BM4-BM47/4</f>
        <v>10465.377500000001</v>
      </c>
      <c r="BN31" s="92">
        <f>BN4-BN47/4</f>
        <v>10484.9925</v>
      </c>
      <c r="BO31" s="92">
        <f>BO4-BO47/4</f>
        <v>10684.965</v>
      </c>
      <c r="BP31" s="92">
        <f t="shared" ref="BP31:BV31" si="91">BP4-BP49/4</f>
        <v>10666.643750000001</v>
      </c>
      <c r="BQ31" s="92">
        <f t="shared" si="91"/>
        <v>10787.946250000001</v>
      </c>
      <c r="BR31" s="92">
        <f t="shared" si="91"/>
        <v>10873.0875</v>
      </c>
      <c r="BS31" s="92">
        <f t="shared" si="91"/>
        <v>10882.217500000001</v>
      </c>
      <c r="BT31" s="92">
        <f t="shared" si="91"/>
        <v>10951.58375</v>
      </c>
      <c r="BU31" s="92">
        <f t="shared" si="91"/>
        <v>10929.012500000001</v>
      </c>
      <c r="BV31" s="92">
        <f t="shared" si="91"/>
        <v>10692.125</v>
      </c>
    </row>
    <row r="32" spans="1:74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92">AA4-AA47/2</f>
        <v>9807.7999999999993</v>
      </c>
      <c r="AB32" s="32">
        <f t="shared" si="92"/>
        <v>10230.369999999999</v>
      </c>
      <c r="AC32" s="87">
        <f t="shared" si="92"/>
        <v>10110.627500000001</v>
      </c>
      <c r="AD32" s="87">
        <f t="shared" si="92"/>
        <v>10138.0375</v>
      </c>
      <c r="AE32" s="87">
        <f t="shared" si="92"/>
        <v>10226.605000000001</v>
      </c>
      <c r="AF32" s="87">
        <f t="shared" si="92"/>
        <v>10325.450000000001</v>
      </c>
      <c r="AG32" s="32">
        <f t="shared" si="92"/>
        <v>10230.369999999999</v>
      </c>
      <c r="AH32" s="32">
        <f t="shared" si="92"/>
        <v>0</v>
      </c>
      <c r="AI32" s="87">
        <f t="shared" si="92"/>
        <v>10470.9125</v>
      </c>
      <c r="AJ32" s="87">
        <f t="shared" si="92"/>
        <v>10479.01</v>
      </c>
      <c r="AK32" s="87">
        <f t="shared" si="92"/>
        <v>10470.16</v>
      </c>
      <c r="AL32" s="87">
        <f t="shared" si="92"/>
        <v>10579.617499999998</v>
      </c>
      <c r="AM32" s="87">
        <f t="shared" si="92"/>
        <v>10544.115000000002</v>
      </c>
      <c r="AN32" s="32">
        <f t="shared" si="92"/>
        <v>10506.797500000001</v>
      </c>
      <c r="AO32" s="32">
        <f t="shared" si="92"/>
        <v>0</v>
      </c>
      <c r="AP32" s="87">
        <f t="shared" si="92"/>
        <v>10544.115000000002</v>
      </c>
      <c r="AQ32" s="87">
        <f t="shared" si="92"/>
        <v>10382.4025</v>
      </c>
      <c r="AR32" s="87">
        <f t="shared" si="92"/>
        <v>10496.865</v>
      </c>
      <c r="AS32" s="87">
        <f t="shared" si="92"/>
        <v>10510.904999999999</v>
      </c>
      <c r="AT32" s="32">
        <f t="shared" si="92"/>
        <v>10542.17</v>
      </c>
      <c r="AU32" s="87">
        <f t="shared" si="92"/>
        <v>10716.154999999999</v>
      </c>
      <c r="AV32" s="87">
        <f t="shared" si="92"/>
        <v>10601.2</v>
      </c>
      <c r="AW32" s="87">
        <f t="shared" si="92"/>
        <v>10540.127500000001</v>
      </c>
      <c r="AX32" s="87">
        <f t="shared" si="92"/>
        <v>10452.9125</v>
      </c>
      <c r="AY32" s="32">
        <f t="shared" si="92"/>
        <v>9819.4950000000008</v>
      </c>
      <c r="AZ32" s="32">
        <f t="shared" si="92"/>
        <v>10382.264999999999</v>
      </c>
      <c r="BA32" s="87">
        <f t="shared" si="92"/>
        <v>10547.172500000001</v>
      </c>
      <c r="BB32" s="87">
        <f t="shared" si="92"/>
        <v>10631.26</v>
      </c>
      <c r="BC32" s="87">
        <f t="shared" si="92"/>
        <v>10696.977500000001</v>
      </c>
      <c r="BD32" s="87">
        <f t="shared" si="92"/>
        <v>10803.315000000001</v>
      </c>
      <c r="BE32" s="87">
        <f t="shared" si="92"/>
        <v>10828.7075</v>
      </c>
      <c r="BF32" s="87">
        <f t="shared" si="92"/>
        <v>10638.764999999999</v>
      </c>
      <c r="BG32" s="87">
        <f t="shared" si="92"/>
        <v>10831.032499999999</v>
      </c>
      <c r="BH32" s="87">
        <f t="shared" si="92"/>
        <v>10837.82</v>
      </c>
      <c r="BI32" s="87">
        <f t="shared" si="92"/>
        <v>10742.695</v>
      </c>
      <c r="BJ32" s="87">
        <f t="shared" si="92"/>
        <v>10527.23</v>
      </c>
      <c r="BK32" s="87">
        <f t="shared" si="92"/>
        <v>10635.840000000002</v>
      </c>
      <c r="BL32" s="87">
        <f>BL4-BL47/2</f>
        <v>10635.840000000002</v>
      </c>
      <c r="BM32" s="87">
        <f>BM4-BM47/2</f>
        <v>10442.305</v>
      </c>
      <c r="BN32" s="87">
        <f>BN4-BN47/2</f>
        <v>10420.834999999999</v>
      </c>
      <c r="BO32" s="87">
        <f>BO4-BO47/2</f>
        <v>10632.33</v>
      </c>
      <c r="BP32" s="87">
        <f t="shared" ref="BP32:BV32" si="93">BP4-BP49/2</f>
        <v>10527.837500000001</v>
      </c>
      <c r="BQ32" s="87">
        <f t="shared" si="93"/>
        <v>10770.442500000001</v>
      </c>
      <c r="BR32" s="87">
        <f t="shared" si="93"/>
        <v>10857.825000000001</v>
      </c>
      <c r="BS32" s="87">
        <f t="shared" si="93"/>
        <v>10855.735000000001</v>
      </c>
      <c r="BT32" s="87">
        <f t="shared" si="93"/>
        <v>10935.8675</v>
      </c>
      <c r="BU32" s="87">
        <f t="shared" si="93"/>
        <v>10906.325000000001</v>
      </c>
      <c r="BV32" s="87">
        <f t="shared" si="93"/>
        <v>10630.25</v>
      </c>
    </row>
    <row r="33" spans="1:74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94">AA32-1.168*(AA31-AA32)</f>
        <v>9678.0351999999984</v>
      </c>
      <c r="AB33" s="26">
        <f t="shared" si="94"/>
        <v>10041.954079999998</v>
      </c>
      <c r="AC33" s="26">
        <f t="shared" si="94"/>
        <v>10028.737560000001</v>
      </c>
      <c r="AD33" s="26">
        <f t="shared" si="94"/>
        <v>10102.785800000001</v>
      </c>
      <c r="AE33" s="26">
        <f t="shared" si="94"/>
        <v>10133.167920000002</v>
      </c>
      <c r="AF33" s="26">
        <f t="shared" si="94"/>
        <v>10293.33</v>
      </c>
      <c r="AG33" s="26">
        <f t="shared" si="94"/>
        <v>10041.954079999998</v>
      </c>
      <c r="AH33" s="26">
        <f t="shared" si="94"/>
        <v>0</v>
      </c>
      <c r="AI33" s="26">
        <f t="shared" si="94"/>
        <v>10422.973400000001</v>
      </c>
      <c r="AJ33" s="26">
        <f t="shared" si="94"/>
        <v>10452.735839999999</v>
      </c>
      <c r="AK33" s="26">
        <f t="shared" si="94"/>
        <v>10435.21344</v>
      </c>
      <c r="AL33" s="26">
        <f t="shared" si="94"/>
        <v>10568.648519999997</v>
      </c>
      <c r="AM33" s="26">
        <f t="shared" si="94"/>
        <v>10520.121360000003</v>
      </c>
      <c r="AN33" s="26">
        <f t="shared" si="94"/>
        <v>10461.01044</v>
      </c>
      <c r="AO33" s="26">
        <f t="shared" si="94"/>
        <v>0</v>
      </c>
      <c r="AP33" s="26">
        <f t="shared" si="94"/>
        <v>10520.121360000003</v>
      </c>
      <c r="AQ33" s="26">
        <f t="shared" si="94"/>
        <v>10324.12076</v>
      </c>
      <c r="AR33" s="26">
        <f t="shared" si="94"/>
        <v>10446.854160000001</v>
      </c>
      <c r="AS33" s="26">
        <f t="shared" si="94"/>
        <v>10472.714319999999</v>
      </c>
      <c r="AT33" s="26">
        <f t="shared" si="94"/>
        <v>10460.392479999999</v>
      </c>
      <c r="AU33" s="26">
        <f t="shared" si="94"/>
        <v>10688.563919999999</v>
      </c>
      <c r="AV33" s="26">
        <f t="shared" si="94"/>
        <v>10569.08</v>
      </c>
      <c r="AW33" s="26">
        <f t="shared" si="94"/>
        <v>10505.132760000002</v>
      </c>
      <c r="AX33" s="26">
        <f t="shared" si="94"/>
        <v>10409.791400000002</v>
      </c>
      <c r="AY33" s="26">
        <f t="shared" si="94"/>
        <v>9488.3056800000013</v>
      </c>
      <c r="AZ33" s="26">
        <f t="shared" si="94"/>
        <v>10297.885759999999</v>
      </c>
      <c r="BA33" s="93">
        <f t="shared" si="94"/>
        <v>10499.618839999999</v>
      </c>
      <c r="BB33" s="93">
        <f t="shared" si="94"/>
        <v>10599.525439999999</v>
      </c>
      <c r="BC33" s="93">
        <f t="shared" si="94"/>
        <v>10678.363960000001</v>
      </c>
      <c r="BD33" s="93">
        <f t="shared" si="94"/>
        <v>10770.970159999999</v>
      </c>
      <c r="BE33" s="93">
        <f t="shared" si="94"/>
        <v>10800.650680000001</v>
      </c>
      <c r="BF33" s="93">
        <f t="shared" si="94"/>
        <v>10499.78176</v>
      </c>
      <c r="BG33" s="93">
        <f t="shared" si="94"/>
        <v>10800.245479999998</v>
      </c>
      <c r="BH33" s="93">
        <f t="shared" si="94"/>
        <v>10819.318879999999</v>
      </c>
      <c r="BI33" s="93">
        <f t="shared" si="94"/>
        <v>10719.215279999999</v>
      </c>
      <c r="BJ33" s="93">
        <f t="shared" si="94"/>
        <v>10484.060719999998</v>
      </c>
      <c r="BK33" s="93">
        <f t="shared" si="94"/>
        <v>10602.049760000004</v>
      </c>
      <c r="BL33" s="93">
        <f>BL32-1.168*(BL31-BL32)</f>
        <v>10602.049760000004</v>
      </c>
      <c r="BM33" s="93">
        <f>BM32-1.168*(BM31-BM32)</f>
        <v>10415.356320000001</v>
      </c>
      <c r="BN33" s="93">
        <f>BN32-1.168*(BN31-BN32)</f>
        <v>10345.899039999998</v>
      </c>
      <c r="BO33" s="93">
        <f>BO32-1.168*(BO31-BO32)</f>
        <v>10570.85232</v>
      </c>
      <c r="BP33" s="93">
        <f>BP32-1.168*(BP31-BP32)</f>
        <v>10365.711800000003</v>
      </c>
      <c r="BQ33" s="93">
        <f t="shared" ref="BQ33:BV33" si="95">BQ32-1.168*(BQ31-BQ32)</f>
        <v>10749.998120000002</v>
      </c>
      <c r="BR33" s="93">
        <f t="shared" si="95"/>
        <v>10839.998400000002</v>
      </c>
      <c r="BS33" s="93">
        <f t="shared" si="95"/>
        <v>10824.80344</v>
      </c>
      <c r="BT33" s="93">
        <f t="shared" si="95"/>
        <v>10917.510920000001</v>
      </c>
      <c r="BU33" s="93">
        <f t="shared" si="95"/>
        <v>10879.826000000001</v>
      </c>
      <c r="BV33" s="93">
        <f t="shared" si="95"/>
        <v>10557.98</v>
      </c>
    </row>
    <row r="34" spans="1:74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96">AA4-(AA22-AA4)</f>
        <v>9624.9722876091364</v>
      </c>
      <c r="AB34" s="27">
        <f t="shared" si="96"/>
        <v>9935.2182059508887</v>
      </c>
      <c r="AC34" s="27">
        <f t="shared" si="96"/>
        <v>9990.0353370890243</v>
      </c>
      <c r="AD34" s="27">
        <f t="shared" si="96"/>
        <v>10088.40138570172</v>
      </c>
      <c r="AE34" s="27">
        <f t="shared" si="96"/>
        <v>10087.596334524151</v>
      </c>
      <c r="AF34" s="27">
        <f>AF4-(AF22-AF4)</f>
        <v>10280.077244510196</v>
      </c>
      <c r="AG34" s="27">
        <f t="shared" ref="AG34:AH34" si="97">AG4-(AG22-AG4)</f>
        <v>9935.2182059508887</v>
      </c>
      <c r="AH34" s="27" t="e">
        <f t="shared" si="97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98">AN4-(AN22-AN4)</f>
        <v>10441.177831440298</v>
      </c>
      <c r="AO34" s="27" t="e">
        <f t="shared" si="98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99">AT4-(AT22-AT4)</f>
        <v>10421.707198375565</v>
      </c>
      <c r="AU34" s="27">
        <f t="shared" si="99"/>
        <v>10676.900480877179</v>
      </c>
      <c r="AV34" s="27">
        <f t="shared" si="99"/>
        <v>10556.055744606869</v>
      </c>
      <c r="AW34" s="27">
        <f t="shared" si="99"/>
        <v>10490.711126785232</v>
      </c>
      <c r="AX34" s="27">
        <f t="shared" si="99"/>
        <v>10392.311625998858</v>
      </c>
      <c r="AY34" s="27">
        <f t="shared" si="99"/>
        <v>9316.1247402431891</v>
      </c>
      <c r="AZ34" s="27">
        <f t="shared" si="99"/>
        <v>10263.681390315829</v>
      </c>
      <c r="BA34" s="94">
        <f t="shared" si="99"/>
        <v>10478.59030196144</v>
      </c>
      <c r="BB34" s="94">
        <f t="shared" si="99"/>
        <v>10585.967836094505</v>
      </c>
      <c r="BC34" s="94">
        <f t="shared" si="99"/>
        <v>10670.742937050522</v>
      </c>
      <c r="BD34" s="94">
        <f t="shared" si="99"/>
        <v>10757.286941622189</v>
      </c>
      <c r="BE34" s="94">
        <f t="shared" si="99"/>
        <v>10789.064227602885</v>
      </c>
      <c r="BF34" s="94">
        <f t="shared" si="99"/>
        <v>10428.086330703782</v>
      </c>
      <c r="BG34" s="94">
        <f t="shared" si="99"/>
        <v>10787.560625060509</v>
      </c>
      <c r="BH34" s="94">
        <f t="shared" si="99"/>
        <v>10811.707793526472</v>
      </c>
      <c r="BI34" s="94">
        <f t="shared" si="99"/>
        <v>10709.562294670148</v>
      </c>
      <c r="BJ34" s="94">
        <f t="shared" si="99"/>
        <v>10466.586256227421</v>
      </c>
      <c r="BK34" s="94">
        <f t="shared" si="99"/>
        <v>10587.563563331716</v>
      </c>
      <c r="BL34" s="94">
        <f>BL4-(BL22-BL4)</f>
        <v>10587.563563331716</v>
      </c>
      <c r="BM34" s="94">
        <f>BM4-(BM22-BM4)</f>
        <v>10404.441870605589</v>
      </c>
      <c r="BN34" s="94">
        <f>BN4-(BN22-BN4)</f>
        <v>10310.989324646673</v>
      </c>
      <c r="BO34" s="94">
        <f>BO4-(BO22-BO4)</f>
        <v>10542.995742746762</v>
      </c>
      <c r="BP34" s="94">
        <f>BP4-(BP22-BP4)</f>
        <v>10277.66501303967</v>
      </c>
      <c r="BQ34" s="94">
        <f t="shared" ref="BQ34:BV34" si="100">BQ4-(BQ22-BQ4)</f>
        <v>10741.484180067151</v>
      </c>
      <c r="BR34" s="94">
        <f t="shared" si="100"/>
        <v>10832.627382813042</v>
      </c>
      <c r="BS34" s="94">
        <f t="shared" si="100"/>
        <v>10811.602477100683</v>
      </c>
      <c r="BT34" s="94">
        <f t="shared" si="100"/>
        <v>10909.944473371157</v>
      </c>
      <c r="BU34" s="94">
        <f t="shared" si="100"/>
        <v>10868.656700566635</v>
      </c>
      <c r="BV34" s="94">
        <f t="shared" si="100"/>
        <v>10528.678381360785</v>
      </c>
    </row>
    <row r="35" spans="1:74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</row>
    <row r="36" spans="1:74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  <c r="BL36" s="105"/>
      <c r="BM36" s="105">
        <v>10653.088400000001</v>
      </c>
      <c r="BN36" s="105">
        <v>10653.088400000001</v>
      </c>
      <c r="BO36" s="105"/>
      <c r="BP36" s="105"/>
      <c r="BQ36" s="105">
        <v>10884.142</v>
      </c>
      <c r="BR36" s="105"/>
      <c r="BS36" s="105"/>
      <c r="BT36" s="105"/>
      <c r="BU36" s="105"/>
      <c r="BV36" s="105"/>
    </row>
    <row r="37" spans="1:74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101">K4</f>
        <v>10316.450000000001</v>
      </c>
      <c r="L37" s="14">
        <f t="shared" si="101"/>
        <v>10348.049999999999</v>
      </c>
      <c r="M37" s="14">
        <f t="shared" si="101"/>
        <v>10301.049999999999</v>
      </c>
      <c r="N37" s="14">
        <f t="shared" si="101"/>
        <v>10460.1</v>
      </c>
      <c r="O37" s="14">
        <f t="shared" si="101"/>
        <v>10234.65</v>
      </c>
      <c r="P37" s="14">
        <f t="shared" si="101"/>
        <v>10472.5</v>
      </c>
      <c r="Q37" s="21"/>
      <c r="R37" s="21">
        <f t="shared" ref="R37:Y37" si="102">R4</f>
        <v>10584.75</v>
      </c>
      <c r="S37" s="21">
        <f t="shared" si="102"/>
        <v>10512.5</v>
      </c>
      <c r="T37" s="21">
        <f t="shared" si="102"/>
        <v>10584.75</v>
      </c>
      <c r="U37" s="21">
        <f t="shared" si="102"/>
        <v>10453.049999999999</v>
      </c>
      <c r="V37" s="21">
        <f t="shared" si="102"/>
        <v>10303.549999999999</v>
      </c>
      <c r="W37" s="91">
        <f t="shared" si="102"/>
        <v>10245.25</v>
      </c>
      <c r="X37" s="91">
        <f t="shared" si="102"/>
        <v>10146.799999999999</v>
      </c>
      <c r="Y37" s="91">
        <f t="shared" si="102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  <c r="BL37" s="89"/>
      <c r="BM37" s="89">
        <v>10585.0232</v>
      </c>
      <c r="BN37" s="89">
        <v>10585.0232</v>
      </c>
      <c r="BO37" s="89"/>
      <c r="BP37" s="105"/>
      <c r="BQ37" s="105">
        <v>10884.142</v>
      </c>
      <c r="BR37" s="105"/>
      <c r="BS37" s="105"/>
      <c r="BT37" s="105"/>
      <c r="BU37" s="105"/>
      <c r="BV37" s="105"/>
    </row>
    <row r="38" spans="1:74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  <c r="BL38" s="88"/>
      <c r="BM38" s="88">
        <v>10562.477999999999</v>
      </c>
      <c r="BN38" s="88">
        <v>10562.477999999999</v>
      </c>
      <c r="BO38" s="88"/>
      <c r="BP38" s="89"/>
      <c r="BQ38" s="89">
        <v>10868.000699999999</v>
      </c>
      <c r="BR38" s="89"/>
      <c r="BS38" s="89"/>
      <c r="BT38" s="89"/>
      <c r="BU38" s="89"/>
      <c r="BV38" s="89"/>
    </row>
    <row r="39" spans="1:74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  <c r="BL39" s="90"/>
      <c r="BM39" s="90">
        <v>10529.044</v>
      </c>
      <c r="BN39" s="90">
        <v>10529.044</v>
      </c>
      <c r="BO39" s="90"/>
      <c r="BP39" s="88"/>
      <c r="BQ39" s="88">
        <v>10840.724999999999</v>
      </c>
      <c r="BR39" s="88"/>
      <c r="BS39" s="88"/>
      <c r="BT39" s="88"/>
      <c r="BU39" s="88"/>
      <c r="BV39" s="88"/>
    </row>
    <row r="40" spans="1:74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103">AT4</f>
        <v>10682.2</v>
      </c>
      <c r="AU40" s="102">
        <f t="shared" si="103"/>
        <v>10763.4</v>
      </c>
      <c r="AV40" s="102">
        <f t="shared" si="103"/>
        <v>10656.2</v>
      </c>
      <c r="AW40" s="102">
        <f t="shared" si="103"/>
        <v>10600.05</v>
      </c>
      <c r="AX40" s="102">
        <f t="shared" si="103"/>
        <v>10526.75</v>
      </c>
      <c r="AY40" s="102">
        <f t="shared" si="103"/>
        <v>10386.6</v>
      </c>
      <c r="AZ40" s="102">
        <f t="shared" si="103"/>
        <v>10526.75</v>
      </c>
      <c r="BA40" s="102">
        <f t="shared" si="103"/>
        <v>10628.6</v>
      </c>
      <c r="BB40" s="102">
        <f t="shared" si="103"/>
        <v>10685.6</v>
      </c>
      <c r="BC40" s="102">
        <f t="shared" si="103"/>
        <v>10728.85</v>
      </c>
      <c r="BD40" s="102">
        <f t="shared" si="103"/>
        <v>10858.7</v>
      </c>
      <c r="BE40" s="102">
        <f t="shared" si="103"/>
        <v>10876.75</v>
      </c>
      <c r="BF40" s="102">
        <f t="shared" si="103"/>
        <v>10876.75</v>
      </c>
      <c r="BG40" s="102">
        <f t="shared" si="103"/>
        <v>10883.75</v>
      </c>
      <c r="BH40" s="102">
        <f t="shared" si="103"/>
        <v>10869.5</v>
      </c>
      <c r="BI40" s="102">
        <f t="shared" si="103"/>
        <v>10782.9</v>
      </c>
      <c r="BJ40" s="102">
        <f t="shared" si="103"/>
        <v>10601.15</v>
      </c>
      <c r="BK40" s="102">
        <f t="shared" si="103"/>
        <v>10693.7</v>
      </c>
      <c r="BL40" s="102">
        <f>BL4</f>
        <v>10693.7</v>
      </c>
      <c r="BM40" s="102">
        <f>BM4</f>
        <v>10488.45</v>
      </c>
      <c r="BN40" s="102">
        <f>BN4</f>
        <v>10549.15</v>
      </c>
      <c r="BO40" s="102">
        <f>BO4</f>
        <v>10737.6</v>
      </c>
      <c r="BP40" s="90"/>
      <c r="BQ40" s="90">
        <v>10815</v>
      </c>
      <c r="BR40" s="90"/>
      <c r="BS40" s="90"/>
      <c r="BT40" s="90"/>
      <c r="BU40" s="90"/>
      <c r="BV40" s="90"/>
    </row>
    <row r="41" spans="1:74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  <c r="BL41" s="92"/>
      <c r="BM41" s="92">
        <v>10473</v>
      </c>
      <c r="BN41" s="92">
        <v>10473</v>
      </c>
      <c r="BO41" s="92"/>
      <c r="BP41" s="102">
        <f t="shared" ref="BP41:BV41" si="104">BP4</f>
        <v>10805.45</v>
      </c>
      <c r="BQ41" s="102">
        <f t="shared" si="104"/>
        <v>10805.45</v>
      </c>
      <c r="BR41" s="102">
        <f t="shared" si="104"/>
        <v>10888.35</v>
      </c>
      <c r="BS41" s="102">
        <f t="shared" si="104"/>
        <v>10908.7</v>
      </c>
      <c r="BT41" s="102">
        <f t="shared" si="104"/>
        <v>10967.3</v>
      </c>
      <c r="BU41" s="102">
        <f t="shared" si="104"/>
        <v>10951.7</v>
      </c>
      <c r="BV41" s="102">
        <f t="shared" si="104"/>
        <v>10754</v>
      </c>
    </row>
    <row r="42" spans="1:74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  <c r="BL42" s="87"/>
      <c r="BM42" s="87">
        <v>10458</v>
      </c>
      <c r="BN42" s="87">
        <v>10458</v>
      </c>
      <c r="BO42" s="87"/>
      <c r="BP42" s="92"/>
      <c r="BQ42" s="92">
        <v>10757.2744</v>
      </c>
      <c r="BR42" s="92"/>
      <c r="BS42" s="92"/>
      <c r="BT42" s="92"/>
      <c r="BU42" s="92"/>
      <c r="BV42" s="92"/>
    </row>
    <row r="43" spans="1:74" x14ac:dyDescent="0.3">
      <c r="A43" s="80"/>
      <c r="B43" s="80"/>
      <c r="C43" s="81"/>
      <c r="D43" s="81" t="s">
        <v>10</v>
      </c>
      <c r="E43" s="3">
        <f t="shared" ref="E43:P43" si="105">ABS(E2-E3)</f>
        <v>183.80000000000109</v>
      </c>
      <c r="F43" s="3">
        <f t="shared" si="105"/>
        <v>320</v>
      </c>
      <c r="G43" s="3">
        <f t="shared" si="105"/>
        <v>214.10000000000036</v>
      </c>
      <c r="H43" s="3">
        <f t="shared" si="105"/>
        <v>145.29999999999927</v>
      </c>
      <c r="I43" s="3">
        <f t="shared" si="105"/>
        <v>207.45000000000073</v>
      </c>
      <c r="J43" s="3">
        <f t="shared" si="105"/>
        <v>773.75</v>
      </c>
      <c r="K43" s="3">
        <f t="shared" si="105"/>
        <v>278.75</v>
      </c>
      <c r="L43" s="3">
        <f t="shared" si="105"/>
        <v>199.95000000000073</v>
      </c>
      <c r="M43" s="3">
        <f t="shared" si="105"/>
        <v>118.25</v>
      </c>
      <c r="N43" s="3">
        <f t="shared" si="105"/>
        <v>164.10000000000036</v>
      </c>
      <c r="O43" s="3">
        <f t="shared" si="105"/>
        <v>197.35000000000036</v>
      </c>
      <c r="P43" s="3">
        <f t="shared" si="105"/>
        <v>170.30000000000109</v>
      </c>
      <c r="Q43" s="3">
        <f>ABS(Q2-Q3)</f>
        <v>402.04999999999927</v>
      </c>
      <c r="R43" s="3">
        <v>116.14999999999964</v>
      </c>
      <c r="S43" s="3">
        <f t="shared" ref="S43:Y43" si="106">ABS(S2-S3)</f>
        <v>116.14999999999964</v>
      </c>
      <c r="T43" s="3">
        <f t="shared" si="106"/>
        <v>79.600000000000364</v>
      </c>
      <c r="U43" s="3">
        <f t="shared" si="106"/>
        <v>273.69999999999891</v>
      </c>
      <c r="V43" s="3">
        <f t="shared" si="106"/>
        <v>130.5</v>
      </c>
      <c r="W43" s="3">
        <f t="shared" si="106"/>
        <v>184.54999999999927</v>
      </c>
      <c r="X43" s="3">
        <f t="shared" si="106"/>
        <v>119.75</v>
      </c>
      <c r="Y43" s="3">
        <f t="shared" si="10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  <c r="BL43" s="93"/>
      <c r="BM43" s="93">
        <v>10351</v>
      </c>
      <c r="BN43" s="93">
        <v>10351</v>
      </c>
      <c r="BO43" s="93"/>
      <c r="BP43" s="87"/>
      <c r="BQ43" s="87">
        <v>10719.479000000001</v>
      </c>
      <c r="BR43" s="87"/>
      <c r="BS43" s="87"/>
      <c r="BT43" s="87"/>
      <c r="BU43" s="87"/>
      <c r="BV43" s="87"/>
    </row>
    <row r="44" spans="1:74" x14ac:dyDescent="0.3">
      <c r="A44" s="80"/>
      <c r="B44" s="80"/>
      <c r="C44" s="81"/>
      <c r="D44" s="81" t="s">
        <v>9</v>
      </c>
      <c r="E44" s="14">
        <f t="shared" ref="E44:P44" si="107">E43*1.1</f>
        <v>202.18000000000123</v>
      </c>
      <c r="F44" s="14">
        <f t="shared" si="107"/>
        <v>352</v>
      </c>
      <c r="G44" s="14">
        <f t="shared" si="107"/>
        <v>235.51000000000042</v>
      </c>
      <c r="H44" s="14">
        <f t="shared" si="107"/>
        <v>159.82999999999922</v>
      </c>
      <c r="I44" s="14">
        <f t="shared" si="107"/>
        <v>228.19500000000082</v>
      </c>
      <c r="J44" s="14">
        <f t="shared" si="107"/>
        <v>851.12500000000011</v>
      </c>
      <c r="K44" s="14">
        <f t="shared" si="107"/>
        <v>306.625</v>
      </c>
      <c r="L44" s="14">
        <f t="shared" si="107"/>
        <v>219.94500000000082</v>
      </c>
      <c r="M44" s="14">
        <f t="shared" si="107"/>
        <v>130.07500000000002</v>
      </c>
      <c r="N44" s="14">
        <f t="shared" si="107"/>
        <v>180.51000000000042</v>
      </c>
      <c r="O44" s="14">
        <f t="shared" si="107"/>
        <v>217.08500000000041</v>
      </c>
      <c r="P44" s="14">
        <f t="shared" si="107"/>
        <v>187.33000000000121</v>
      </c>
      <c r="Q44" s="14">
        <f>Q43*1.1</f>
        <v>442.25499999999926</v>
      </c>
      <c r="R44" s="14">
        <v>127.76499999999962</v>
      </c>
      <c r="S44" s="14">
        <f t="shared" ref="S44:Y44" si="108">S43*1.1</f>
        <v>127.76499999999962</v>
      </c>
      <c r="T44" s="14">
        <f t="shared" si="108"/>
        <v>87.5600000000004</v>
      </c>
      <c r="U44" s="14">
        <f t="shared" si="108"/>
        <v>301.0699999999988</v>
      </c>
      <c r="V44" s="14">
        <f t="shared" si="108"/>
        <v>143.55000000000001</v>
      </c>
      <c r="W44" s="14">
        <f t="shared" si="108"/>
        <v>203.00499999999923</v>
      </c>
      <c r="X44" s="14">
        <f t="shared" si="108"/>
        <v>131.72500000000002</v>
      </c>
      <c r="Y44" s="14">
        <f t="shared" si="10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  <c r="BL44" s="94"/>
      <c r="BM44" s="94">
        <v>10362.504800000001</v>
      </c>
      <c r="BN44" s="94">
        <v>10362.504800000001</v>
      </c>
      <c r="BO44" s="94"/>
      <c r="BP44" s="93"/>
      <c r="BQ44" s="93">
        <v>10706</v>
      </c>
      <c r="BR44" s="93"/>
      <c r="BS44" s="93"/>
      <c r="BT44" s="93"/>
      <c r="BU44" s="93"/>
      <c r="BV44" s="93"/>
    </row>
    <row r="45" spans="1:74" x14ac:dyDescent="0.3">
      <c r="A45" s="80"/>
      <c r="B45" s="80"/>
      <c r="C45" s="81"/>
      <c r="D45" s="81" t="s">
        <v>11</v>
      </c>
      <c r="E45" s="3">
        <f t="shared" ref="E45:P45" si="109">(E2+E3)</f>
        <v>21884.400000000001</v>
      </c>
      <c r="F45" s="3">
        <f t="shared" si="109"/>
        <v>22020</v>
      </c>
      <c r="G45" s="3">
        <f t="shared" si="109"/>
        <v>21857.199999999997</v>
      </c>
      <c r="H45" s="3">
        <f t="shared" si="109"/>
        <v>21832.799999999999</v>
      </c>
      <c r="I45" s="3">
        <f t="shared" si="109"/>
        <v>21301.95</v>
      </c>
      <c r="J45" s="3">
        <f t="shared" si="109"/>
        <v>21297.55</v>
      </c>
      <c r="K45" s="3">
        <f t="shared" si="109"/>
        <v>20802.55</v>
      </c>
      <c r="L45" s="3">
        <f t="shared" si="109"/>
        <v>20596.75</v>
      </c>
      <c r="M45" s="3">
        <f t="shared" si="109"/>
        <v>20676.95</v>
      </c>
      <c r="N45" s="3">
        <f t="shared" si="109"/>
        <v>20800.599999999999</v>
      </c>
      <c r="O45" s="3">
        <f t="shared" si="109"/>
        <v>20474.550000000003</v>
      </c>
      <c r="P45" s="3">
        <f t="shared" si="109"/>
        <v>20814.599999999999</v>
      </c>
      <c r="Q45" s="3">
        <f>(Q2+Q3)</f>
        <v>20679.25</v>
      </c>
      <c r="R45" s="3">
        <v>20936.449999999997</v>
      </c>
      <c r="S45" s="3">
        <f t="shared" ref="S45:Y45" si="110">(S2+S3)</f>
        <v>20936.449999999997</v>
      </c>
      <c r="T45" s="3">
        <f t="shared" si="110"/>
        <v>21130.199999999997</v>
      </c>
      <c r="U45" s="3">
        <f t="shared" si="110"/>
        <v>21146.6</v>
      </c>
      <c r="V45" s="3">
        <f t="shared" si="110"/>
        <v>20629.7</v>
      </c>
      <c r="W45" s="3">
        <f t="shared" si="110"/>
        <v>20632.55</v>
      </c>
      <c r="X45" s="3">
        <f t="shared" si="110"/>
        <v>20324.45</v>
      </c>
      <c r="Y45" s="3">
        <f t="shared" si="11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94"/>
      <c r="BQ45" s="94">
        <v>10671.645199999999</v>
      </c>
      <c r="BR45" s="94"/>
      <c r="BS45" s="94"/>
      <c r="BT45" s="94"/>
      <c r="BU45" s="94"/>
      <c r="BV45" s="94"/>
    </row>
    <row r="46" spans="1:74" x14ac:dyDescent="0.3">
      <c r="A46" s="80"/>
      <c r="B46" s="80"/>
      <c r="C46" s="80"/>
      <c r="D46" s="81" t="s">
        <v>6</v>
      </c>
      <c r="E46" s="3">
        <f t="shared" ref="E46:P46" si="111">(E2+E3)/2</f>
        <v>10942.2</v>
      </c>
      <c r="F46" s="3">
        <f t="shared" si="111"/>
        <v>11010</v>
      </c>
      <c r="G46" s="3">
        <f t="shared" si="111"/>
        <v>10928.599999999999</v>
      </c>
      <c r="H46" s="3">
        <f t="shared" si="111"/>
        <v>10916.4</v>
      </c>
      <c r="I46" s="3">
        <f t="shared" si="111"/>
        <v>10650.975</v>
      </c>
      <c r="J46" s="3">
        <f t="shared" si="111"/>
        <v>10648.775</v>
      </c>
      <c r="K46" s="3">
        <f t="shared" si="111"/>
        <v>10401.275</v>
      </c>
      <c r="L46" s="3">
        <f t="shared" si="111"/>
        <v>10298.375</v>
      </c>
      <c r="M46" s="3">
        <f t="shared" si="111"/>
        <v>10338.475</v>
      </c>
      <c r="N46" s="3">
        <f t="shared" si="111"/>
        <v>10400.299999999999</v>
      </c>
      <c r="O46" s="3">
        <f t="shared" si="111"/>
        <v>10237.275000000001</v>
      </c>
      <c r="P46" s="3">
        <f t="shared" si="111"/>
        <v>10407.299999999999</v>
      </c>
      <c r="Q46" s="3">
        <f>(Q2+Q3)/2</f>
        <v>10339.625</v>
      </c>
      <c r="R46" s="3">
        <v>10468.224999999999</v>
      </c>
      <c r="S46" s="3">
        <f t="shared" ref="S46:Y46" si="112">(S2+S3)/2</f>
        <v>10468.224999999999</v>
      </c>
      <c r="T46" s="3">
        <f t="shared" si="112"/>
        <v>10565.099999999999</v>
      </c>
      <c r="U46" s="3">
        <f t="shared" si="112"/>
        <v>10573.3</v>
      </c>
      <c r="V46" s="3">
        <f t="shared" si="112"/>
        <v>10314.85</v>
      </c>
      <c r="W46" s="3">
        <f t="shared" si="112"/>
        <v>10316.275</v>
      </c>
      <c r="X46" s="3">
        <f t="shared" si="112"/>
        <v>10162.225</v>
      </c>
      <c r="Y46" s="3">
        <f t="shared" si="112"/>
        <v>10122.950000000001</v>
      </c>
      <c r="Z46" s="3">
        <f>(Z2+Z3)/2</f>
        <v>10066.700000000001</v>
      </c>
      <c r="AA46" s="3">
        <f t="shared" ref="AA46:BK46" si="113">ABS(AA2-AA3)</f>
        <v>404</v>
      </c>
      <c r="AB46" s="3">
        <f t="shared" si="113"/>
        <v>586.60000000000036</v>
      </c>
      <c r="AC46" s="3">
        <f t="shared" si="113"/>
        <v>254.94999999999891</v>
      </c>
      <c r="AD46" s="3">
        <f t="shared" si="113"/>
        <v>109.75</v>
      </c>
      <c r="AE46" s="3">
        <f t="shared" si="113"/>
        <v>290.89999999999964</v>
      </c>
      <c r="AF46" s="3">
        <f t="shared" si="113"/>
        <v>100</v>
      </c>
      <c r="AG46" s="3">
        <f t="shared" si="113"/>
        <v>586.60000000000036</v>
      </c>
      <c r="AH46" s="3">
        <f t="shared" si="113"/>
        <v>0</v>
      </c>
      <c r="AI46" s="3">
        <f t="shared" si="113"/>
        <v>149.25</v>
      </c>
      <c r="AJ46" s="3">
        <f t="shared" si="113"/>
        <v>81.799999999999272</v>
      </c>
      <c r="AK46" s="3">
        <f t="shared" si="113"/>
        <v>108.79999999999927</v>
      </c>
      <c r="AL46" s="3">
        <f t="shared" si="113"/>
        <v>34.150000000001455</v>
      </c>
      <c r="AM46" s="3">
        <f t="shared" si="113"/>
        <v>74.699999999998909</v>
      </c>
      <c r="AN46" s="3">
        <f t="shared" si="113"/>
        <v>142.54999999999927</v>
      </c>
      <c r="AO46" s="3">
        <f t="shared" si="113"/>
        <v>0</v>
      </c>
      <c r="AP46" s="3">
        <f t="shared" si="113"/>
        <v>74.699999999998909</v>
      </c>
      <c r="AQ46" s="3">
        <f t="shared" si="113"/>
        <v>181.45000000000073</v>
      </c>
      <c r="AR46" s="3">
        <f t="shared" si="113"/>
        <v>155.70000000000073</v>
      </c>
      <c r="AS46" s="3">
        <f t="shared" si="113"/>
        <v>118.89999999999964</v>
      </c>
      <c r="AT46" s="3">
        <f t="shared" si="113"/>
        <v>254.60000000000036</v>
      </c>
      <c r="AU46" s="3">
        <f t="shared" si="113"/>
        <v>85.900000000001455</v>
      </c>
      <c r="AV46" s="3">
        <f t="shared" si="113"/>
        <v>100</v>
      </c>
      <c r="AW46" s="3">
        <f t="shared" si="113"/>
        <v>108.94999999999891</v>
      </c>
      <c r="AX46" s="3">
        <f t="shared" si="113"/>
        <v>134.25</v>
      </c>
      <c r="AY46" s="3">
        <f t="shared" si="113"/>
        <v>1031.1000000000004</v>
      </c>
      <c r="AZ46" s="3">
        <f t="shared" si="113"/>
        <v>262.70000000000073</v>
      </c>
      <c r="BA46" s="124">
        <f t="shared" si="113"/>
        <v>148.04999999999927</v>
      </c>
      <c r="BB46" s="124">
        <f t="shared" si="113"/>
        <v>98.799999999999272</v>
      </c>
      <c r="BC46" s="124">
        <f t="shared" si="113"/>
        <v>57.949999999998909</v>
      </c>
      <c r="BD46" s="124">
        <f t="shared" si="113"/>
        <v>100.69999999999891</v>
      </c>
      <c r="BE46" s="124">
        <f t="shared" si="113"/>
        <v>87.350000000000364</v>
      </c>
      <c r="BF46" s="124">
        <f t="shared" si="113"/>
        <v>432.70000000000073</v>
      </c>
      <c r="BG46" s="124">
        <f t="shared" si="113"/>
        <v>95.850000000000364</v>
      </c>
      <c r="BH46" s="124">
        <f t="shared" si="113"/>
        <v>57.600000000000364</v>
      </c>
      <c r="BI46" s="124">
        <f t="shared" si="113"/>
        <v>73.099999999998545</v>
      </c>
      <c r="BJ46" s="124">
        <f t="shared" si="113"/>
        <v>134.39999999999964</v>
      </c>
      <c r="BK46" s="124">
        <f t="shared" si="113"/>
        <v>105.19999999999891</v>
      </c>
      <c r="BL46" s="124">
        <f>ABS(BL2-BL3)</f>
        <v>105.19999999999891</v>
      </c>
      <c r="BM46" s="124">
        <f>ABS(BM2-BM3)</f>
        <v>83.899999999999636</v>
      </c>
      <c r="BN46" s="124">
        <f>ABS(BN2-BN3)</f>
        <v>233.29999999999927</v>
      </c>
      <c r="BO46" s="124">
        <f>ABS(BO2-BO3)</f>
        <v>191.40000000000146</v>
      </c>
      <c r="BP46" s="94"/>
      <c r="BQ46" s="94">
        <v>10645.7855</v>
      </c>
      <c r="BR46" s="94"/>
      <c r="BS46" s="94"/>
      <c r="BT46" s="94"/>
      <c r="BU46" s="94"/>
      <c r="BV46" s="94"/>
    </row>
    <row r="47" spans="1:74" x14ac:dyDescent="0.3">
      <c r="AA47" s="14">
        <f t="shared" ref="AA47:BK47" si="114">AA46*1.1</f>
        <v>444.40000000000003</v>
      </c>
      <c r="AB47" s="14">
        <f t="shared" si="114"/>
        <v>645.26000000000045</v>
      </c>
      <c r="AC47" s="14">
        <f t="shared" si="114"/>
        <v>280.4449999999988</v>
      </c>
      <c r="AD47" s="14">
        <f t="shared" si="114"/>
        <v>120.72500000000001</v>
      </c>
      <c r="AE47" s="14">
        <f t="shared" si="114"/>
        <v>319.98999999999961</v>
      </c>
      <c r="AF47" s="14">
        <f t="shared" si="114"/>
        <v>110.00000000000001</v>
      </c>
      <c r="AG47" s="14">
        <f t="shared" si="114"/>
        <v>645.26000000000045</v>
      </c>
      <c r="AH47" s="14">
        <f t="shared" si="114"/>
        <v>0</v>
      </c>
      <c r="AI47" s="14">
        <f t="shared" si="114"/>
        <v>164.17500000000001</v>
      </c>
      <c r="AJ47" s="14">
        <f t="shared" si="114"/>
        <v>89.979999999999208</v>
      </c>
      <c r="AK47" s="14">
        <f t="shared" si="114"/>
        <v>119.67999999999921</v>
      </c>
      <c r="AL47" s="14">
        <f t="shared" si="114"/>
        <v>37.565000000001604</v>
      </c>
      <c r="AM47" s="14">
        <f t="shared" si="114"/>
        <v>82.169999999998808</v>
      </c>
      <c r="AN47" s="14">
        <f t="shared" si="114"/>
        <v>156.80499999999921</v>
      </c>
      <c r="AO47" s="14">
        <f t="shared" si="114"/>
        <v>0</v>
      </c>
      <c r="AP47" s="14">
        <f t="shared" si="114"/>
        <v>82.169999999998808</v>
      </c>
      <c r="AQ47" s="14">
        <f t="shared" si="114"/>
        <v>199.59500000000082</v>
      </c>
      <c r="AR47" s="14">
        <f t="shared" si="114"/>
        <v>171.27000000000081</v>
      </c>
      <c r="AS47" s="14">
        <f t="shared" si="114"/>
        <v>130.78999999999962</v>
      </c>
      <c r="AT47" s="14">
        <f t="shared" si="114"/>
        <v>280.0600000000004</v>
      </c>
      <c r="AU47" s="14">
        <f t="shared" si="114"/>
        <v>94.490000000001615</v>
      </c>
      <c r="AV47" s="14">
        <f t="shared" si="114"/>
        <v>110.00000000000001</v>
      </c>
      <c r="AW47" s="14">
        <f t="shared" si="114"/>
        <v>119.84499999999881</v>
      </c>
      <c r="AX47" s="14">
        <f t="shared" si="114"/>
        <v>147.67500000000001</v>
      </c>
      <c r="AY47" s="14">
        <f t="shared" si="114"/>
        <v>1134.2100000000005</v>
      </c>
      <c r="AZ47" s="14">
        <f t="shared" si="114"/>
        <v>288.97000000000082</v>
      </c>
      <c r="BA47" s="123">
        <f t="shared" si="114"/>
        <v>162.85499999999922</v>
      </c>
      <c r="BB47" s="123">
        <f t="shared" si="114"/>
        <v>108.67999999999921</v>
      </c>
      <c r="BC47" s="123">
        <f t="shared" si="114"/>
        <v>63.744999999998804</v>
      </c>
      <c r="BD47" s="123">
        <f t="shared" si="114"/>
        <v>110.7699999999988</v>
      </c>
      <c r="BE47" s="123">
        <f t="shared" si="114"/>
        <v>96.085000000000406</v>
      </c>
      <c r="BF47" s="123">
        <f t="shared" si="114"/>
        <v>475.97000000000082</v>
      </c>
      <c r="BG47" s="123">
        <f t="shared" si="114"/>
        <v>105.43500000000041</v>
      </c>
      <c r="BH47" s="123">
        <f t="shared" si="114"/>
        <v>63.360000000000404</v>
      </c>
      <c r="BI47" s="123">
        <f t="shared" si="114"/>
        <v>80.409999999998405</v>
      </c>
      <c r="BJ47" s="123">
        <f t="shared" si="114"/>
        <v>147.83999999999961</v>
      </c>
      <c r="BK47" s="123">
        <f t="shared" si="114"/>
        <v>115.71999999999881</v>
      </c>
      <c r="BL47" s="123">
        <f>BL46*1.1</f>
        <v>115.71999999999881</v>
      </c>
      <c r="BM47" s="123">
        <f>BM46*1.1</f>
        <v>92.289999999999608</v>
      </c>
      <c r="BN47" s="123">
        <f>BN46*1.1</f>
        <v>256.6299999999992</v>
      </c>
      <c r="BO47" s="123">
        <f>BO46*1.1</f>
        <v>210.54000000000161</v>
      </c>
      <c r="BP47" s="123"/>
      <c r="BQ47" s="123"/>
      <c r="BR47" s="123"/>
      <c r="BS47" s="123"/>
      <c r="BT47" s="123"/>
      <c r="BU47" s="123"/>
      <c r="BV47" s="123"/>
    </row>
    <row r="48" spans="1:74" x14ac:dyDescent="0.3">
      <c r="AA48" s="3">
        <f t="shared" ref="AA48:BK48" si="115">(AA2+AA3)</f>
        <v>20413.099999999999</v>
      </c>
      <c r="AB48" s="3">
        <f t="shared" si="115"/>
        <v>20627.300000000003</v>
      </c>
      <c r="AC48" s="3">
        <f t="shared" si="115"/>
        <v>20295.650000000001</v>
      </c>
      <c r="AD48" s="3">
        <f t="shared" si="115"/>
        <v>20460.45</v>
      </c>
      <c r="AE48" s="3">
        <f t="shared" si="115"/>
        <v>20501.099999999999</v>
      </c>
      <c r="AF48" s="3">
        <f t="shared" si="115"/>
        <v>20783.8</v>
      </c>
      <c r="AG48" s="3">
        <f t="shared" si="115"/>
        <v>20627.300000000003</v>
      </c>
      <c r="AH48" s="3">
        <f t="shared" si="115"/>
        <v>0</v>
      </c>
      <c r="AI48" s="3">
        <f t="shared" si="115"/>
        <v>21064.65</v>
      </c>
      <c r="AJ48" s="3">
        <f t="shared" si="115"/>
        <v>21035.8</v>
      </c>
      <c r="AK48" s="3">
        <f t="shared" si="115"/>
        <v>21091.7</v>
      </c>
      <c r="AL48" s="3">
        <f t="shared" si="115"/>
        <v>21198.75</v>
      </c>
      <c r="AM48" s="3">
        <f t="shared" si="115"/>
        <v>21164.400000000001</v>
      </c>
      <c r="AN48" s="3">
        <f t="shared" si="115"/>
        <v>21096.55</v>
      </c>
      <c r="AO48" s="3">
        <f t="shared" si="115"/>
        <v>0</v>
      </c>
      <c r="AP48" s="3">
        <f t="shared" si="115"/>
        <v>21164.400000000001</v>
      </c>
      <c r="AQ48" s="3">
        <f t="shared" si="115"/>
        <v>21109.55</v>
      </c>
      <c r="AR48" s="3">
        <f t="shared" si="115"/>
        <v>21036.799999999999</v>
      </c>
      <c r="AS48" s="3">
        <f t="shared" si="115"/>
        <v>21184.300000000003</v>
      </c>
      <c r="AT48" s="3">
        <f t="shared" si="115"/>
        <v>21135.699999999997</v>
      </c>
      <c r="AU48" s="3">
        <f t="shared" si="115"/>
        <v>21463.5</v>
      </c>
      <c r="AV48" s="3">
        <f t="shared" si="115"/>
        <v>21381.7</v>
      </c>
      <c r="AW48" s="3">
        <f t="shared" si="115"/>
        <v>21233.65</v>
      </c>
      <c r="AX48" s="3">
        <f t="shared" si="115"/>
        <v>21158.25</v>
      </c>
      <c r="AY48" s="3">
        <f t="shared" si="115"/>
        <v>21040.199999999997</v>
      </c>
      <c r="AZ48" s="3">
        <f t="shared" si="115"/>
        <v>21286.7</v>
      </c>
      <c r="BA48" s="124">
        <f t="shared" si="115"/>
        <v>21127.55</v>
      </c>
      <c r="BB48" s="124">
        <f t="shared" si="115"/>
        <v>21291.5</v>
      </c>
      <c r="BC48" s="124">
        <f t="shared" si="115"/>
        <v>21457.65</v>
      </c>
      <c r="BD48" s="124">
        <f t="shared" si="115"/>
        <v>21665.4</v>
      </c>
      <c r="BE48" s="124">
        <f t="shared" si="115"/>
        <v>21757.550000000003</v>
      </c>
      <c r="BF48" s="124">
        <f t="shared" si="115"/>
        <v>21412.2</v>
      </c>
      <c r="BG48" s="124">
        <f t="shared" si="115"/>
        <v>21786.550000000003</v>
      </c>
      <c r="BH48" s="124">
        <f t="shared" si="115"/>
        <v>21724.300000000003</v>
      </c>
      <c r="BI48" s="124">
        <f t="shared" si="115"/>
        <v>21569</v>
      </c>
      <c r="BJ48" s="124">
        <f t="shared" si="115"/>
        <v>21310.9</v>
      </c>
      <c r="BK48" s="124">
        <f t="shared" si="115"/>
        <v>21303.9</v>
      </c>
      <c r="BL48" s="124">
        <f>(BL2+BL3)</f>
        <v>21303.9</v>
      </c>
      <c r="BM48" s="124">
        <f>(BM2+BM3)</f>
        <v>21033.800000000003</v>
      </c>
      <c r="BN48" s="124">
        <f>(BN2+BN3)</f>
        <v>20901</v>
      </c>
      <c r="BO48" s="124">
        <f>(BO2+BO3)</f>
        <v>21313</v>
      </c>
      <c r="BP48" s="124">
        <f t="shared" ref="BP48:BV48" si="116">ABS(BP2-BP3)</f>
        <v>504.75</v>
      </c>
      <c r="BQ48" s="124">
        <f t="shared" si="116"/>
        <v>63.649999999999636</v>
      </c>
      <c r="BR48" s="124">
        <f t="shared" si="116"/>
        <v>55.5</v>
      </c>
      <c r="BS48" s="124">
        <f t="shared" si="116"/>
        <v>96.299999999999272</v>
      </c>
      <c r="BT48" s="124">
        <f t="shared" si="116"/>
        <v>57.149999999999636</v>
      </c>
      <c r="BU48" s="124">
        <f t="shared" si="116"/>
        <v>82.5</v>
      </c>
      <c r="BV48" s="124">
        <f t="shared" si="116"/>
        <v>225</v>
      </c>
    </row>
    <row r="49" spans="27:74" x14ac:dyDescent="0.3">
      <c r="AA49" s="3">
        <f t="shared" ref="AA49:BK49" si="117">(AA2+AA3)/2</f>
        <v>10206.549999999999</v>
      </c>
      <c r="AB49" s="3">
        <f t="shared" si="117"/>
        <v>10313.650000000001</v>
      </c>
      <c r="AC49" s="3">
        <f t="shared" si="117"/>
        <v>10147.825000000001</v>
      </c>
      <c r="AD49" s="3">
        <f t="shared" si="117"/>
        <v>10230.225</v>
      </c>
      <c r="AE49" s="3">
        <f t="shared" si="117"/>
        <v>10250.549999999999</v>
      </c>
      <c r="AF49" s="3">
        <f t="shared" si="117"/>
        <v>10391.9</v>
      </c>
      <c r="AG49" s="3">
        <f t="shared" si="117"/>
        <v>10313.650000000001</v>
      </c>
      <c r="AH49" s="3">
        <f t="shared" si="117"/>
        <v>0</v>
      </c>
      <c r="AI49" s="3">
        <f t="shared" si="117"/>
        <v>10532.325000000001</v>
      </c>
      <c r="AJ49" s="3">
        <f t="shared" si="117"/>
        <v>10517.9</v>
      </c>
      <c r="AK49" s="3">
        <f t="shared" si="117"/>
        <v>10545.85</v>
      </c>
      <c r="AL49" s="3">
        <f t="shared" si="117"/>
        <v>10599.375</v>
      </c>
      <c r="AM49" s="3">
        <f t="shared" si="117"/>
        <v>10582.2</v>
      </c>
      <c r="AN49" s="3">
        <f t="shared" si="117"/>
        <v>10548.275</v>
      </c>
      <c r="AO49" s="3">
        <f t="shared" si="117"/>
        <v>0</v>
      </c>
      <c r="AP49" s="3">
        <f t="shared" si="117"/>
        <v>10582.2</v>
      </c>
      <c r="AQ49" s="3">
        <f t="shared" si="117"/>
        <v>10554.775</v>
      </c>
      <c r="AR49" s="3">
        <f t="shared" si="117"/>
        <v>10518.4</v>
      </c>
      <c r="AS49" s="3">
        <f t="shared" si="117"/>
        <v>10592.150000000001</v>
      </c>
      <c r="AT49" s="3">
        <f t="shared" si="117"/>
        <v>10567.849999999999</v>
      </c>
      <c r="AU49" s="3">
        <f t="shared" si="117"/>
        <v>10731.75</v>
      </c>
      <c r="AV49" s="3">
        <f t="shared" si="117"/>
        <v>10690.85</v>
      </c>
      <c r="AW49" s="3">
        <f t="shared" si="117"/>
        <v>10616.825000000001</v>
      </c>
      <c r="AX49" s="3">
        <f t="shared" si="117"/>
        <v>10579.125</v>
      </c>
      <c r="AY49" s="3">
        <f t="shared" si="117"/>
        <v>10520.099999999999</v>
      </c>
      <c r="AZ49" s="3">
        <f t="shared" si="117"/>
        <v>10643.35</v>
      </c>
      <c r="BA49" s="124">
        <f t="shared" si="117"/>
        <v>10563.775</v>
      </c>
      <c r="BB49" s="124">
        <f t="shared" si="117"/>
        <v>10645.75</v>
      </c>
      <c r="BC49" s="124">
        <f t="shared" si="117"/>
        <v>10728.825000000001</v>
      </c>
      <c r="BD49" s="124">
        <f t="shared" si="117"/>
        <v>10832.7</v>
      </c>
      <c r="BE49" s="124">
        <f t="shared" si="117"/>
        <v>10878.775000000001</v>
      </c>
      <c r="BF49" s="124">
        <f t="shared" si="117"/>
        <v>10706.1</v>
      </c>
      <c r="BG49" s="124">
        <f t="shared" si="117"/>
        <v>10893.275000000001</v>
      </c>
      <c r="BH49" s="124">
        <f t="shared" si="117"/>
        <v>10862.150000000001</v>
      </c>
      <c r="BI49" s="124">
        <f t="shared" si="117"/>
        <v>10784.5</v>
      </c>
      <c r="BJ49" s="124">
        <f t="shared" si="117"/>
        <v>10655.45</v>
      </c>
      <c r="BK49" s="124">
        <f t="shared" si="117"/>
        <v>10651.95</v>
      </c>
      <c r="BL49" s="124">
        <f>(BL2+BL3)/2</f>
        <v>10651.95</v>
      </c>
      <c r="BM49" s="124">
        <f>(BM2+BM3)/2</f>
        <v>10516.900000000001</v>
      </c>
      <c r="BN49" s="124">
        <f>(BN2+BN3)/2</f>
        <v>10450.5</v>
      </c>
      <c r="BO49" s="124">
        <f>(BO2+BO3)/2</f>
        <v>10656.5</v>
      </c>
      <c r="BP49" s="123">
        <f>BP48*1.1</f>
        <v>555.22500000000002</v>
      </c>
      <c r="BQ49" s="123">
        <f t="shared" ref="BQ49:BV49" si="118">BQ48*1.1</f>
        <v>70.014999999999603</v>
      </c>
      <c r="BR49" s="123">
        <f t="shared" si="118"/>
        <v>61.050000000000004</v>
      </c>
      <c r="BS49" s="123">
        <f t="shared" si="118"/>
        <v>105.92999999999921</v>
      </c>
      <c r="BT49" s="123">
        <f t="shared" si="118"/>
        <v>62.864999999999604</v>
      </c>
      <c r="BU49" s="123">
        <f t="shared" si="118"/>
        <v>90.750000000000014</v>
      </c>
      <c r="BV49" s="123">
        <f t="shared" si="118"/>
        <v>247.50000000000003</v>
      </c>
    </row>
    <row r="50" spans="27:74" x14ac:dyDescent="0.3">
      <c r="BA50" s="125"/>
      <c r="BB50" s="125"/>
      <c r="BF50" s="125"/>
      <c r="BP50" s="124">
        <f t="shared" ref="BP50:BV50" si="119">(BP2+BP3)</f>
        <v>21172.45</v>
      </c>
      <c r="BQ50" s="124">
        <f t="shared" si="119"/>
        <v>21567.85</v>
      </c>
      <c r="BR50" s="124">
        <f t="shared" si="119"/>
        <v>21745.200000000001</v>
      </c>
      <c r="BS50" s="124">
        <f t="shared" si="119"/>
        <v>21734.5</v>
      </c>
      <c r="BT50" s="124">
        <f t="shared" si="119"/>
        <v>21913.15</v>
      </c>
      <c r="BU50" s="124">
        <f t="shared" si="119"/>
        <v>21842.6</v>
      </c>
      <c r="BV50" s="124">
        <f t="shared" si="119"/>
        <v>21702.3</v>
      </c>
    </row>
    <row r="51" spans="27:74" x14ac:dyDescent="0.3">
      <c r="BA51" s="125"/>
      <c r="BB51" s="125"/>
      <c r="BF51" s="125"/>
      <c r="BP51" s="124">
        <f t="shared" ref="BP51:BV51" si="120">(BP2+BP3)/2</f>
        <v>10586.225</v>
      </c>
      <c r="BQ51" s="124">
        <f t="shared" si="120"/>
        <v>10783.924999999999</v>
      </c>
      <c r="BR51" s="124">
        <f t="shared" si="120"/>
        <v>10872.6</v>
      </c>
      <c r="BS51" s="124">
        <f t="shared" si="120"/>
        <v>10867.25</v>
      </c>
      <c r="BT51" s="124">
        <f t="shared" si="120"/>
        <v>10956.575000000001</v>
      </c>
      <c r="BU51" s="124">
        <f t="shared" si="120"/>
        <v>10921.3</v>
      </c>
      <c r="BV51" s="124">
        <f t="shared" si="120"/>
        <v>10851.15</v>
      </c>
    </row>
    <row r="52" spans="27:74" x14ac:dyDescent="0.3">
      <c r="AA52" s="15">
        <f t="shared" ref="AA52:BK52" si="121">AA13+AA55/2</f>
        <v>10206.549999999999</v>
      </c>
      <c r="AB52" s="15">
        <f t="shared" si="121"/>
        <v>10473.216666666667</v>
      </c>
      <c r="AC52" s="15">
        <f t="shared" si="121"/>
        <v>10216.508333333331</v>
      </c>
      <c r="AD52" s="15">
        <f t="shared" si="121"/>
        <v>10230.225</v>
      </c>
      <c r="AE52" s="15">
        <f t="shared" si="121"/>
        <v>10341.25</v>
      </c>
      <c r="AF52" s="15">
        <f t="shared" si="121"/>
        <v>10391.9</v>
      </c>
      <c r="AG52" s="15">
        <f t="shared" si="121"/>
        <v>10473.216666666667</v>
      </c>
      <c r="AH52" s="15">
        <f t="shared" si="121"/>
        <v>0</v>
      </c>
      <c r="AI52" s="15">
        <f t="shared" si="121"/>
        <v>10546.108333333334</v>
      </c>
      <c r="AJ52" s="15">
        <f t="shared" si="121"/>
        <v>10521.966666666665</v>
      </c>
      <c r="AK52" s="15">
        <f t="shared" si="121"/>
        <v>10545.85</v>
      </c>
      <c r="AL52" s="15">
        <f t="shared" si="121"/>
        <v>10599.375</v>
      </c>
      <c r="AM52" s="15">
        <f t="shared" si="121"/>
        <v>10584.2</v>
      </c>
      <c r="AN52" s="15">
        <f t="shared" si="121"/>
        <v>10572.891666666668</v>
      </c>
      <c r="AO52" s="15">
        <f t="shared" si="121"/>
        <v>0</v>
      </c>
      <c r="AP52" s="15">
        <f t="shared" si="121"/>
        <v>10584.2</v>
      </c>
      <c r="AQ52" s="15">
        <f t="shared" si="121"/>
        <v>10554.775</v>
      </c>
      <c r="AR52" s="15">
        <f t="shared" si="121"/>
        <v>10561.133333333333</v>
      </c>
      <c r="AS52" s="15">
        <f t="shared" si="121"/>
        <v>10592.150000000001</v>
      </c>
      <c r="AT52" s="15">
        <f t="shared" si="121"/>
        <v>10644.083333333332</v>
      </c>
      <c r="AU52" s="15">
        <f t="shared" si="121"/>
        <v>10752.850000000002</v>
      </c>
      <c r="AV52" s="15">
        <f t="shared" si="121"/>
        <v>10690.85</v>
      </c>
      <c r="AW52" s="15">
        <f t="shared" si="121"/>
        <v>10616.825000000001</v>
      </c>
      <c r="AX52" s="15">
        <f t="shared" si="121"/>
        <v>10579.125</v>
      </c>
      <c r="AY52" s="15">
        <f t="shared" si="121"/>
        <v>10520.099999999999</v>
      </c>
      <c r="AZ52" s="15">
        <f t="shared" si="121"/>
        <v>10643.35</v>
      </c>
      <c r="BA52" s="126">
        <f t="shared" si="121"/>
        <v>10606.991666666667</v>
      </c>
      <c r="BB52" s="126">
        <f t="shared" si="121"/>
        <v>10672.316666666666</v>
      </c>
      <c r="BC52" s="126">
        <f t="shared" si="121"/>
        <v>10728.841666666667</v>
      </c>
      <c r="BD52" s="126">
        <f t="shared" si="121"/>
        <v>10850.033333333333</v>
      </c>
      <c r="BE52" s="126">
        <f t="shared" si="121"/>
        <v>10878.775000000001</v>
      </c>
      <c r="BF52" s="126">
        <f t="shared" si="121"/>
        <v>10819.866666666667</v>
      </c>
      <c r="BG52" s="126">
        <f t="shared" si="121"/>
        <v>10893.275000000001</v>
      </c>
      <c r="BH52" s="126">
        <f t="shared" si="121"/>
        <v>10867.05</v>
      </c>
      <c r="BI52" s="126">
        <f t="shared" si="121"/>
        <v>10784.5</v>
      </c>
      <c r="BJ52" s="126">
        <f t="shared" si="121"/>
        <v>10655.45</v>
      </c>
      <c r="BK52" s="126">
        <f t="shared" si="121"/>
        <v>10679.783333333333</v>
      </c>
      <c r="BL52" s="126">
        <f>BL13+BL55/2</f>
        <v>10679.783333333333</v>
      </c>
      <c r="BM52" s="126">
        <f>BM13+BM55/2</f>
        <v>10516.900000000001</v>
      </c>
      <c r="BN52" s="126">
        <f>BN13+BN55/2</f>
        <v>10516.266666666666</v>
      </c>
      <c r="BO52" s="126">
        <f>BO13+BO55/2</f>
        <v>10710.566666666666</v>
      </c>
      <c r="BP52" s="125"/>
    </row>
    <row r="53" spans="27:74" x14ac:dyDescent="0.3">
      <c r="AA53" s="34">
        <f>AA13</f>
        <v>10147.699999999999</v>
      </c>
      <c r="AB53" s="34">
        <f t="shared" ref="AB53:BK53" si="122">AB13</f>
        <v>10393.433333333334</v>
      </c>
      <c r="AC53" s="34">
        <f t="shared" si="122"/>
        <v>10182.166666666666</v>
      </c>
      <c r="AD53" s="34">
        <f t="shared" si="122"/>
        <v>10219.616666666667</v>
      </c>
      <c r="AE53" s="34">
        <f t="shared" si="122"/>
        <v>10295.9</v>
      </c>
      <c r="AF53" s="34">
        <f t="shared" si="122"/>
        <v>10388.083333333334</v>
      </c>
      <c r="AG53" s="34">
        <f t="shared" si="122"/>
        <v>10393.433333333334</v>
      </c>
      <c r="AH53" s="34">
        <f t="shared" si="122"/>
        <v>0</v>
      </c>
      <c r="AI53" s="34">
        <f t="shared" si="122"/>
        <v>10539.216666666667</v>
      </c>
      <c r="AJ53" s="34">
        <f t="shared" si="122"/>
        <v>10519.933333333332</v>
      </c>
      <c r="AK53" s="34">
        <f t="shared" si="122"/>
        <v>10540.566666666668</v>
      </c>
      <c r="AL53" s="34">
        <f t="shared" si="122"/>
        <v>10599.050000000001</v>
      </c>
      <c r="AM53" s="34">
        <f t="shared" si="122"/>
        <v>10583.2</v>
      </c>
      <c r="AN53" s="34">
        <f t="shared" si="122"/>
        <v>10560.583333333334</v>
      </c>
      <c r="AO53" s="34">
        <f t="shared" si="122"/>
        <v>0</v>
      </c>
      <c r="AP53" s="34">
        <f t="shared" si="122"/>
        <v>10583.2</v>
      </c>
      <c r="AQ53" s="34">
        <f t="shared" si="122"/>
        <v>10530.583333333334</v>
      </c>
      <c r="AR53" s="34">
        <f t="shared" si="122"/>
        <v>10539.766666666666</v>
      </c>
      <c r="AS53" s="34">
        <f t="shared" si="122"/>
        <v>10586.866666666667</v>
      </c>
      <c r="AT53" s="34">
        <f t="shared" si="122"/>
        <v>10605.966666666665</v>
      </c>
      <c r="AU53" s="34">
        <f t="shared" si="122"/>
        <v>10742.300000000001</v>
      </c>
      <c r="AV53" s="34">
        <f t="shared" si="122"/>
        <v>10679.300000000001</v>
      </c>
      <c r="AW53" s="34">
        <f t="shared" si="122"/>
        <v>10611.233333333334</v>
      </c>
      <c r="AX53" s="34">
        <f t="shared" si="122"/>
        <v>10561.666666666666</v>
      </c>
      <c r="AY53" s="34">
        <f t="shared" si="122"/>
        <v>10475.599999999999</v>
      </c>
      <c r="AZ53" s="34">
        <f t="shared" si="122"/>
        <v>10604.483333333334</v>
      </c>
      <c r="BA53" s="127">
        <f t="shared" si="122"/>
        <v>10585.383333333333</v>
      </c>
      <c r="BB53" s="127">
        <f t="shared" si="122"/>
        <v>10659.033333333333</v>
      </c>
      <c r="BC53" s="127">
        <f t="shared" si="122"/>
        <v>10728.833333333334</v>
      </c>
      <c r="BD53" s="127">
        <f t="shared" si="122"/>
        <v>10841.366666666667</v>
      </c>
      <c r="BE53" s="127">
        <f t="shared" si="122"/>
        <v>10878.1</v>
      </c>
      <c r="BF53" s="127">
        <f t="shared" si="122"/>
        <v>10762.983333333334</v>
      </c>
      <c r="BG53" s="127">
        <f t="shared" si="122"/>
        <v>10890.1</v>
      </c>
      <c r="BH53" s="127">
        <f t="shared" si="122"/>
        <v>10864.6</v>
      </c>
      <c r="BI53" s="127">
        <f t="shared" si="122"/>
        <v>10783.966666666667</v>
      </c>
      <c r="BJ53" s="127">
        <f t="shared" si="122"/>
        <v>10637.35</v>
      </c>
      <c r="BK53" s="127">
        <f t="shared" si="122"/>
        <v>10665.866666666667</v>
      </c>
      <c r="BL53" s="127">
        <f>BL13</f>
        <v>10665.866666666667</v>
      </c>
      <c r="BM53" s="127">
        <f>BM13</f>
        <v>10507.416666666668</v>
      </c>
      <c r="BN53" s="127">
        <f>BN13</f>
        <v>10483.383333333333</v>
      </c>
      <c r="BO53" s="127">
        <f>BO13</f>
        <v>10683.533333333333</v>
      </c>
      <c r="BP53" s="125"/>
    </row>
    <row r="54" spans="27:74" x14ac:dyDescent="0.3">
      <c r="AA54" s="16">
        <f t="shared" ref="AA54:BK54" si="123">AA13-AA55/2</f>
        <v>10088.849999999999</v>
      </c>
      <c r="AB54" s="16">
        <f t="shared" si="123"/>
        <v>10313.650000000001</v>
      </c>
      <c r="AC54" s="16">
        <f t="shared" si="123"/>
        <v>10147.825000000001</v>
      </c>
      <c r="AD54" s="16">
        <f t="shared" si="123"/>
        <v>10209.008333333333</v>
      </c>
      <c r="AE54" s="16">
        <f t="shared" si="123"/>
        <v>10250.549999999999</v>
      </c>
      <c r="AF54" s="16">
        <f t="shared" si="123"/>
        <v>10384.266666666668</v>
      </c>
      <c r="AG54" s="16">
        <f t="shared" si="123"/>
        <v>10313.650000000001</v>
      </c>
      <c r="AH54" s="16">
        <f t="shared" si="123"/>
        <v>0</v>
      </c>
      <c r="AI54" s="16">
        <f t="shared" si="123"/>
        <v>10532.325000000001</v>
      </c>
      <c r="AJ54" s="16">
        <f t="shared" si="123"/>
        <v>10517.9</v>
      </c>
      <c r="AK54" s="16">
        <f t="shared" si="123"/>
        <v>10535.283333333335</v>
      </c>
      <c r="AL54" s="16">
        <f t="shared" si="123"/>
        <v>10598.725000000002</v>
      </c>
      <c r="AM54" s="16">
        <f t="shared" si="123"/>
        <v>10582.2</v>
      </c>
      <c r="AN54" s="16">
        <f t="shared" si="123"/>
        <v>10548.275</v>
      </c>
      <c r="AO54" s="16">
        <f t="shared" si="123"/>
        <v>0</v>
      </c>
      <c r="AP54" s="16">
        <f t="shared" si="123"/>
        <v>10582.2</v>
      </c>
      <c r="AQ54" s="16">
        <f t="shared" si="123"/>
        <v>10506.391666666668</v>
      </c>
      <c r="AR54" s="16">
        <f t="shared" si="123"/>
        <v>10518.4</v>
      </c>
      <c r="AS54" s="16">
        <f t="shared" si="123"/>
        <v>10581.583333333332</v>
      </c>
      <c r="AT54" s="16">
        <f t="shared" si="123"/>
        <v>10567.849999999999</v>
      </c>
      <c r="AU54" s="16">
        <f t="shared" si="123"/>
        <v>10731.75</v>
      </c>
      <c r="AV54" s="16">
        <f t="shared" si="123"/>
        <v>10667.750000000002</v>
      </c>
      <c r="AW54" s="16">
        <f t="shared" si="123"/>
        <v>10605.641666666666</v>
      </c>
      <c r="AX54" s="16">
        <f t="shared" si="123"/>
        <v>10544.208333333332</v>
      </c>
      <c r="AY54" s="16">
        <f t="shared" si="123"/>
        <v>10431.099999999999</v>
      </c>
      <c r="AZ54" s="16">
        <f t="shared" si="123"/>
        <v>10565.616666666667</v>
      </c>
      <c r="BA54" s="128">
        <f t="shared" si="123"/>
        <v>10563.775</v>
      </c>
      <c r="BB54" s="128">
        <f t="shared" si="123"/>
        <v>10645.75</v>
      </c>
      <c r="BC54" s="128">
        <f t="shared" si="123"/>
        <v>10728.825000000001</v>
      </c>
      <c r="BD54" s="128">
        <f t="shared" si="123"/>
        <v>10832.7</v>
      </c>
      <c r="BE54" s="128">
        <f t="shared" si="123"/>
        <v>10877.424999999999</v>
      </c>
      <c r="BF54" s="128">
        <f t="shared" si="123"/>
        <v>10706.1</v>
      </c>
      <c r="BG54" s="128">
        <f t="shared" si="123"/>
        <v>10886.924999999999</v>
      </c>
      <c r="BH54" s="128">
        <f t="shared" si="123"/>
        <v>10862.150000000001</v>
      </c>
      <c r="BI54" s="128">
        <f t="shared" si="123"/>
        <v>10783.433333333334</v>
      </c>
      <c r="BJ54" s="128">
        <f t="shared" si="123"/>
        <v>10619.25</v>
      </c>
      <c r="BK54" s="128">
        <f t="shared" si="123"/>
        <v>10651.95</v>
      </c>
      <c r="BL54" s="128">
        <f>BL13-BL55/2</f>
        <v>10651.95</v>
      </c>
      <c r="BM54" s="128">
        <f>BM13-BM55/2</f>
        <v>10497.933333333334</v>
      </c>
      <c r="BN54" s="128">
        <f>BN13-BN55/2</f>
        <v>10450.5</v>
      </c>
      <c r="BO54" s="128">
        <f>BO13-BO55/2</f>
        <v>10656.5</v>
      </c>
      <c r="BP54" s="126">
        <f t="shared" ref="BP54:BV54" si="124">BP13+BP57/2</f>
        <v>10732.375000000002</v>
      </c>
      <c r="BQ54" s="126">
        <f t="shared" si="124"/>
        <v>10798.275000000001</v>
      </c>
      <c r="BR54" s="126">
        <f t="shared" si="124"/>
        <v>10883.1</v>
      </c>
      <c r="BS54" s="126">
        <f t="shared" si="124"/>
        <v>10894.883333333335</v>
      </c>
      <c r="BT54" s="126">
        <f t="shared" si="124"/>
        <v>10963.724999999999</v>
      </c>
      <c r="BU54" s="126">
        <f t="shared" si="124"/>
        <v>10941.566666666669</v>
      </c>
      <c r="BV54" s="126">
        <f t="shared" si="124"/>
        <v>10851.15</v>
      </c>
    </row>
    <row r="55" spans="27:74" x14ac:dyDescent="0.3">
      <c r="AA55" s="33">
        <f t="shared" ref="AA55:BK55" si="125">ABS((AA13-AA49)*2)</f>
        <v>117.70000000000073</v>
      </c>
      <c r="AB55" s="33">
        <f t="shared" si="125"/>
        <v>159.5666666666657</v>
      </c>
      <c r="AC55" s="33">
        <f t="shared" si="125"/>
        <v>68.683333333330665</v>
      </c>
      <c r="AD55" s="33">
        <f t="shared" si="125"/>
        <v>21.216666666667152</v>
      </c>
      <c r="AE55" s="33">
        <f t="shared" si="125"/>
        <v>90.700000000000728</v>
      </c>
      <c r="AF55" s="33">
        <f t="shared" si="125"/>
        <v>7.6333333333313931</v>
      </c>
      <c r="AG55" s="33">
        <f t="shared" si="125"/>
        <v>159.5666666666657</v>
      </c>
      <c r="AH55" s="33">
        <f t="shared" si="125"/>
        <v>0</v>
      </c>
      <c r="AI55" s="33">
        <f t="shared" si="125"/>
        <v>13.783333333332848</v>
      </c>
      <c r="AJ55" s="33">
        <f t="shared" si="125"/>
        <v>4.0666666666656965</v>
      </c>
      <c r="AK55" s="33">
        <f t="shared" si="125"/>
        <v>10.566666666665697</v>
      </c>
      <c r="AL55" s="33">
        <f t="shared" si="125"/>
        <v>0.64999999999781721</v>
      </c>
      <c r="AM55" s="33">
        <f t="shared" si="125"/>
        <v>2</v>
      </c>
      <c r="AN55" s="33">
        <f t="shared" si="125"/>
        <v>24.616666666668607</v>
      </c>
      <c r="AO55" s="33">
        <f t="shared" si="125"/>
        <v>0</v>
      </c>
      <c r="AP55" s="33">
        <f t="shared" si="125"/>
        <v>2</v>
      </c>
      <c r="AQ55" s="33">
        <f t="shared" si="125"/>
        <v>48.383333333331393</v>
      </c>
      <c r="AR55" s="33">
        <f t="shared" si="125"/>
        <v>42.733333333333576</v>
      </c>
      <c r="AS55" s="33">
        <f t="shared" si="125"/>
        <v>10.566666666669335</v>
      </c>
      <c r="AT55" s="33">
        <f t="shared" si="125"/>
        <v>76.233333333333576</v>
      </c>
      <c r="AU55" s="33">
        <f t="shared" si="125"/>
        <v>21.100000000002183</v>
      </c>
      <c r="AV55" s="33">
        <f t="shared" si="125"/>
        <v>23.099999999998545</v>
      </c>
      <c r="AW55" s="33">
        <f t="shared" si="125"/>
        <v>11.183333333334303</v>
      </c>
      <c r="AX55" s="33">
        <f t="shared" si="125"/>
        <v>34.916666666667879</v>
      </c>
      <c r="AY55" s="33">
        <f t="shared" si="125"/>
        <v>89</v>
      </c>
      <c r="AZ55" s="33">
        <f t="shared" si="125"/>
        <v>77.733333333333576</v>
      </c>
      <c r="BA55" s="129">
        <f t="shared" si="125"/>
        <v>43.216666666667152</v>
      </c>
      <c r="BB55" s="129">
        <f t="shared" si="125"/>
        <v>26.566666666665697</v>
      </c>
      <c r="BC55" s="129">
        <f t="shared" si="125"/>
        <v>1.6666666666424135E-2</v>
      </c>
      <c r="BD55" s="129">
        <f t="shared" si="125"/>
        <v>17.333333333332121</v>
      </c>
      <c r="BE55" s="129">
        <f t="shared" si="125"/>
        <v>1.3500000000021828</v>
      </c>
      <c r="BF55" s="129">
        <f t="shared" si="125"/>
        <v>113.76666666666642</v>
      </c>
      <c r="BG55" s="129">
        <f t="shared" si="125"/>
        <v>6.3500000000021828</v>
      </c>
      <c r="BH55" s="129">
        <f t="shared" si="125"/>
        <v>4.8999999999978172</v>
      </c>
      <c r="BI55" s="129">
        <f t="shared" si="125"/>
        <v>1.0666666666656965</v>
      </c>
      <c r="BJ55" s="129">
        <f t="shared" si="125"/>
        <v>36.200000000000728</v>
      </c>
      <c r="BK55" s="129">
        <f t="shared" si="125"/>
        <v>27.833333333332121</v>
      </c>
      <c r="BL55" s="129">
        <f>ABS((BL13-BL49)*2)</f>
        <v>27.833333333332121</v>
      </c>
      <c r="BM55" s="129">
        <f>ABS((BM13-BM49)*2)</f>
        <v>18.966666666667152</v>
      </c>
      <c r="BN55" s="129">
        <f>ABS((BN13-BN49)*2)</f>
        <v>65.766666666666424</v>
      </c>
      <c r="BO55" s="129">
        <f>ABS((BO13-BO49)*2)</f>
        <v>54.066666666665697</v>
      </c>
      <c r="BP55" s="127">
        <f t="shared" ref="BP55:BV55" si="126">BP13</f>
        <v>10659.300000000001</v>
      </c>
      <c r="BQ55" s="127">
        <f t="shared" si="126"/>
        <v>10791.1</v>
      </c>
      <c r="BR55" s="127">
        <f t="shared" si="126"/>
        <v>10877.85</v>
      </c>
      <c r="BS55" s="127">
        <f t="shared" si="126"/>
        <v>10881.066666666668</v>
      </c>
      <c r="BT55" s="127">
        <f t="shared" si="126"/>
        <v>10960.15</v>
      </c>
      <c r="BU55" s="127">
        <f t="shared" si="126"/>
        <v>10931.433333333334</v>
      </c>
      <c r="BV55" s="127">
        <f t="shared" si="126"/>
        <v>10818.766666666666</v>
      </c>
    </row>
    <row r="56" spans="27:74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  <c r="BL56" s="130"/>
      <c r="BM56" s="130"/>
      <c r="BN56" s="130"/>
      <c r="BO56" s="130"/>
      <c r="BP56" s="128">
        <f t="shared" ref="BP56:BV56" si="127">BP13-BP57/2</f>
        <v>10586.225</v>
      </c>
      <c r="BQ56" s="128">
        <f t="shared" si="127"/>
        <v>10783.924999999999</v>
      </c>
      <c r="BR56" s="128">
        <f t="shared" si="127"/>
        <v>10872.6</v>
      </c>
      <c r="BS56" s="128">
        <f t="shared" si="127"/>
        <v>10867.25</v>
      </c>
      <c r="BT56" s="128">
        <f t="shared" si="127"/>
        <v>10956.575000000001</v>
      </c>
      <c r="BU56" s="128">
        <f t="shared" si="127"/>
        <v>10921.3</v>
      </c>
      <c r="BV56" s="128">
        <f t="shared" si="127"/>
        <v>10786.383333333333</v>
      </c>
    </row>
    <row r="57" spans="27:74" x14ac:dyDescent="0.3">
      <c r="BF57" s="125"/>
      <c r="BP57" s="129">
        <f t="shared" ref="BP57:BV57" si="128">ABS((BP13-BP51)*2)</f>
        <v>146.15000000000146</v>
      </c>
      <c r="BQ57" s="129">
        <f t="shared" si="128"/>
        <v>14.350000000002183</v>
      </c>
      <c r="BR57" s="129">
        <f t="shared" si="128"/>
        <v>10.5</v>
      </c>
      <c r="BS57" s="129">
        <f t="shared" si="128"/>
        <v>27.633333333335031</v>
      </c>
      <c r="BT57" s="129">
        <f t="shared" si="128"/>
        <v>7.1499999999978172</v>
      </c>
      <c r="BU57" s="129">
        <f t="shared" si="128"/>
        <v>20.266666666670062</v>
      </c>
      <c r="BV57" s="129">
        <f t="shared" si="128"/>
        <v>64.766666666666424</v>
      </c>
    </row>
    <row r="58" spans="27:74" x14ac:dyDescent="0.3">
      <c r="BF58" s="125"/>
      <c r="BP58" s="125"/>
      <c r="BQ58" s="130"/>
      <c r="BR58" s="130"/>
      <c r="BS58" s="130"/>
      <c r="BT58" s="130"/>
      <c r="BU58" s="130"/>
      <c r="BV58" s="130"/>
    </row>
    <row r="59" spans="27:74" x14ac:dyDescent="0.3">
      <c r="BF59" s="125"/>
      <c r="BP59" s="125"/>
    </row>
    <row r="60" spans="27:74" x14ac:dyDescent="0.3">
      <c r="BF60" s="125"/>
      <c r="BP60" s="125"/>
    </row>
    <row r="61" spans="27:74" x14ac:dyDescent="0.3">
      <c r="BF61" s="125"/>
      <c r="BP61" s="125"/>
    </row>
    <row r="62" spans="27:74" x14ac:dyDescent="0.3">
      <c r="BF62" s="125"/>
      <c r="BP62" s="125"/>
    </row>
    <row r="63" spans="27:74" x14ac:dyDescent="0.3">
      <c r="BF63" s="125"/>
      <c r="BP63" s="125"/>
    </row>
    <row r="64" spans="27:74" x14ac:dyDescent="0.3">
      <c r="BF64" s="125"/>
      <c r="BP64" s="125"/>
    </row>
    <row r="65" spans="58:68" x14ac:dyDescent="0.3">
      <c r="BF65" s="125"/>
      <c r="BP65" s="125"/>
    </row>
    <row r="66" spans="58:68" x14ac:dyDescent="0.3">
      <c r="BF66" s="125"/>
      <c r="BP66" s="125"/>
    </row>
    <row r="67" spans="58:68" x14ac:dyDescent="0.3">
      <c r="BF67" s="125"/>
      <c r="BP67" s="125"/>
    </row>
    <row r="68" spans="58:68" x14ac:dyDescent="0.3">
      <c r="BF68" s="125"/>
      <c r="BP68" s="125"/>
    </row>
    <row r="69" spans="58:68" x14ac:dyDescent="0.3">
      <c r="BF69" s="125"/>
      <c r="BP69" s="125"/>
    </row>
    <row r="70" spans="58:68" x14ac:dyDescent="0.3">
      <c r="BF70" s="125"/>
      <c r="BP70" s="125"/>
    </row>
    <row r="71" spans="58:68" x14ac:dyDescent="0.3">
      <c r="BF71" s="125"/>
      <c r="BP71" s="125"/>
    </row>
    <row r="72" spans="58:68" x14ac:dyDescent="0.3">
      <c r="BF72" s="125"/>
      <c r="BP72" s="125"/>
    </row>
    <row r="73" spans="58:68" x14ac:dyDescent="0.3">
      <c r="BF73" s="125"/>
      <c r="BP73" s="125"/>
    </row>
    <row r="74" spans="58:68" x14ac:dyDescent="0.3">
      <c r="BF74" s="125"/>
      <c r="BP74" s="125"/>
    </row>
    <row r="75" spans="58:68" x14ac:dyDescent="0.3">
      <c r="BF75" s="125"/>
      <c r="BP75" s="125"/>
    </row>
    <row r="76" spans="58:68" x14ac:dyDescent="0.3">
      <c r="BF76" s="125"/>
      <c r="BP76" s="125"/>
    </row>
    <row r="77" spans="58:68" x14ac:dyDescent="0.3">
      <c r="BF77" s="125"/>
      <c r="BP77" s="125"/>
    </row>
    <row r="78" spans="58:68" x14ac:dyDescent="0.3">
      <c r="BF78" s="125"/>
      <c r="BP78" s="125"/>
    </row>
    <row r="79" spans="58:68" x14ac:dyDescent="0.3">
      <c r="BP79" s="125"/>
    </row>
    <row r="80" spans="58:68" x14ac:dyDescent="0.3">
      <c r="BP80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10849</v>
      </c>
      <c r="F6" s="45"/>
      <c r="G6" s="47">
        <v>10004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10985</v>
      </c>
      <c r="D9" s="45"/>
      <c r="E9" s="46">
        <v>10649</v>
      </c>
      <c r="F9" s="45"/>
      <c r="G9" s="47">
        <v>10941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10831.328600000001</v>
      </c>
      <c r="D16" s="71"/>
      <c r="E16" s="70">
        <f>VALUE(23.6/100*(E6-E9)+E9)</f>
        <v>10696.2</v>
      </c>
      <c r="F16" s="72"/>
      <c r="G16" s="73">
        <f>VALUE(23.6/100*(G6-G9)+G9)</f>
        <v>10719.868</v>
      </c>
    </row>
    <row r="17" spans="2:7" x14ac:dyDescent="0.3">
      <c r="B17" s="64">
        <v>0.38200000000000001</v>
      </c>
      <c r="C17" s="65">
        <f>38.2/100*(C6-C9)+C9</f>
        <v>10736.260700000001</v>
      </c>
      <c r="D17" s="66"/>
      <c r="E17" s="65">
        <f>VALUE(38.2/100*(E6-E9)+E9)</f>
        <v>10725.4</v>
      </c>
      <c r="F17" s="67"/>
      <c r="G17" s="68">
        <f>VALUE(38.2/100*(G6-G9)+G9)</f>
        <v>10583.066000000001</v>
      </c>
    </row>
    <row r="18" spans="2:7" x14ac:dyDescent="0.3">
      <c r="B18" s="69">
        <v>0.5</v>
      </c>
      <c r="C18" s="70">
        <f>VALUE(50/100*(C6-C9)+C9)</f>
        <v>10659.424999999999</v>
      </c>
      <c r="D18" s="71"/>
      <c r="E18" s="70">
        <f>VALUE(50/100*(E6-E9)+E9)</f>
        <v>10749</v>
      </c>
      <c r="F18" s="72"/>
      <c r="G18" s="73">
        <f>VALUE(50/100*(G6-G9)+G9)</f>
        <v>10472.5</v>
      </c>
    </row>
    <row r="19" spans="2:7" x14ac:dyDescent="0.3">
      <c r="B19" s="69">
        <v>0.61799999999999999</v>
      </c>
      <c r="C19" s="70">
        <f>VALUE(61.8/100*(C6-C9)+C9)</f>
        <v>10582.5893</v>
      </c>
      <c r="D19" s="71"/>
      <c r="E19" s="70">
        <f>VALUE(61.8/100*(E6-E9)+E9)</f>
        <v>10772.6</v>
      </c>
      <c r="F19" s="72"/>
      <c r="G19" s="73">
        <f>VALUE(61.8/100*(G6-G9)+G9)</f>
        <v>10361.933999999999</v>
      </c>
    </row>
    <row r="20" spans="2:7" x14ac:dyDescent="0.3">
      <c r="B20" s="53">
        <v>0.70699999999999996</v>
      </c>
      <c r="C20" s="54">
        <f>VALUE(70.7/100*(C6-C9)+C9)</f>
        <v>10524.63695</v>
      </c>
      <c r="D20" s="55"/>
      <c r="E20" s="54">
        <f>VALUE(70.7/100*(E6-E9)+E9)</f>
        <v>10790.4</v>
      </c>
      <c r="F20" s="56"/>
      <c r="G20" s="57">
        <f>VALUE(70.7/100*(G6-G9)+G9)</f>
        <v>10278.540999999999</v>
      </c>
    </row>
    <row r="21" spans="2:7" x14ac:dyDescent="0.3">
      <c r="B21" s="53">
        <v>0.78600000000000003</v>
      </c>
      <c r="C21" s="54">
        <f>VALUE(78.6/100*(C6-C9)+C9)</f>
        <v>10473.196100000001</v>
      </c>
      <c r="D21" s="55"/>
      <c r="E21" s="54">
        <f>VALUE(78.6/100*(E6-E9)+E9)</f>
        <v>10806.2</v>
      </c>
      <c r="F21" s="56"/>
      <c r="G21" s="57">
        <f>VALUE(78.6/100*(G6-G9)+G9)</f>
        <v>10204.518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10849</v>
      </c>
      <c r="F22" s="56"/>
      <c r="G22" s="57">
        <f>VALUE(100/100*(G6-G9)+G9)</f>
        <v>10004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248.73929999999987</v>
      </c>
      <c r="D25" s="84"/>
      <c r="E25" s="62">
        <f>VALUE(E12-38.2/100*(E6-E9))</f>
        <v>-76.400000000000006</v>
      </c>
      <c r="F25" s="85"/>
      <c r="G25" s="62">
        <f>VALUE(G12-38.2/100*(G6-G9))</f>
        <v>357.93400000000003</v>
      </c>
    </row>
    <row r="26" spans="2:7" x14ac:dyDescent="0.3">
      <c r="B26" s="59">
        <v>0.5</v>
      </c>
      <c r="C26" s="62">
        <f>VALUE(C12-50/100*(C6-C9))</f>
        <v>325.57499999999982</v>
      </c>
      <c r="D26" s="84"/>
      <c r="E26" s="62">
        <f>VALUE(E12-50/100*(E6-E9))</f>
        <v>-100</v>
      </c>
      <c r="F26" s="85"/>
      <c r="G26" s="62">
        <f>VALUE(G12-50/100*(G6-G9))</f>
        <v>468.5</v>
      </c>
    </row>
    <row r="27" spans="2:7" x14ac:dyDescent="0.3">
      <c r="B27" s="59">
        <v>0.61799999999999999</v>
      </c>
      <c r="C27" s="62">
        <f>VALUE(C12-61.8/100*(C6-C9))</f>
        <v>402.41069999999979</v>
      </c>
      <c r="D27" s="84"/>
      <c r="E27" s="62">
        <f>VALUE(E12-61.8/100*(E6-E9))</f>
        <v>-123.6</v>
      </c>
      <c r="F27" s="85"/>
      <c r="G27" s="62">
        <f>VALUE(G12-61.8/100*(G6-G9))</f>
        <v>579.06600000000003</v>
      </c>
    </row>
    <row r="28" spans="2:7" x14ac:dyDescent="0.3">
      <c r="B28" s="53">
        <v>0.70699999999999996</v>
      </c>
      <c r="C28" s="57">
        <f>VALUE(C12-70.07/100*(C6-C9))</f>
        <v>456.26080499999966</v>
      </c>
      <c r="D28" s="55"/>
      <c r="E28" s="57">
        <f>VALUE(E12-70.07/100*(E6-E9))</f>
        <v>-140.13999999999999</v>
      </c>
      <c r="F28" s="56"/>
      <c r="G28" s="57">
        <f>VALUE(G12-70.07/100*(G6-G9))</f>
        <v>656.55589999999984</v>
      </c>
    </row>
    <row r="29" spans="2:7" x14ac:dyDescent="0.3">
      <c r="B29" s="59">
        <v>1</v>
      </c>
      <c r="C29" s="62">
        <f>VALUE(C12-100/100*(C6-C9))</f>
        <v>651.14999999999964</v>
      </c>
      <c r="D29" s="84"/>
      <c r="E29" s="62">
        <f>VALUE(E12-100/100*(E6-E9))</f>
        <v>-200</v>
      </c>
      <c r="F29" s="85"/>
      <c r="G29" s="62">
        <f>VALUE(G12-100/100*(G6-G9))</f>
        <v>937</v>
      </c>
    </row>
    <row r="30" spans="2:7" x14ac:dyDescent="0.3">
      <c r="B30" s="53">
        <v>1.236</v>
      </c>
      <c r="C30" s="57">
        <f>VALUE(C12-123.6/100*(C6-C9))</f>
        <v>804.82139999999958</v>
      </c>
      <c r="D30" s="55"/>
      <c r="E30" s="57">
        <f>VALUE(E12-123.6/100*(E6-E9))</f>
        <v>-247.2</v>
      </c>
      <c r="F30" s="56"/>
      <c r="G30" s="57">
        <f>VALUE(G12-123.6/100*(G6-G9))</f>
        <v>1158.1320000000001</v>
      </c>
    </row>
    <row r="31" spans="2:7" x14ac:dyDescent="0.3">
      <c r="B31" s="53">
        <v>1.3819999999999999</v>
      </c>
      <c r="C31" s="57">
        <f>VALUE(C12-138.2/100*(C6-C9))</f>
        <v>899.88929999999948</v>
      </c>
      <c r="D31" s="55"/>
      <c r="E31" s="57">
        <f>VALUE(E12-138.2/100*(E6-E9))</f>
        <v>-276.39999999999998</v>
      </c>
      <c r="F31" s="56"/>
      <c r="G31" s="57">
        <f>VALUE(G12-138.2/100*(G6-G9))</f>
        <v>1294.934</v>
      </c>
    </row>
    <row r="32" spans="2:7" x14ac:dyDescent="0.3">
      <c r="B32" s="53">
        <v>1.5</v>
      </c>
      <c r="C32" s="57">
        <f>VALUE(C12-150/100*(C6-C9))</f>
        <v>976.72499999999945</v>
      </c>
      <c r="D32" s="55"/>
      <c r="E32" s="57">
        <f>VALUE(E12-150/100*(E6-E9))</f>
        <v>-300</v>
      </c>
      <c r="F32" s="56"/>
      <c r="G32" s="57">
        <f>VALUE(G12-150/100*(G6-G9))</f>
        <v>1405.5</v>
      </c>
    </row>
    <row r="33" spans="2:7" x14ac:dyDescent="0.3">
      <c r="B33" s="59">
        <v>1.6180000000000001</v>
      </c>
      <c r="C33" s="62">
        <f>VALUE(C12-161.8/100*(C6-C9))</f>
        <v>1053.5606999999995</v>
      </c>
      <c r="D33" s="84"/>
      <c r="E33" s="62">
        <f>VALUE(E12-161.8/100*(E6-E9))</f>
        <v>-323.60000000000002</v>
      </c>
      <c r="F33" s="85"/>
      <c r="G33" s="62">
        <f>VALUE(G12-161.8/100*(G6-G9))</f>
        <v>1516.066</v>
      </c>
    </row>
    <row r="34" spans="2:7" x14ac:dyDescent="0.3">
      <c r="B34" s="53">
        <v>1.7070000000000001</v>
      </c>
      <c r="C34" s="57">
        <f>VALUE(C12-170.07/100*(C6-C9))</f>
        <v>1107.4108049999993</v>
      </c>
      <c r="D34" s="55"/>
      <c r="E34" s="57">
        <f>VALUE(E12-170.07/100*(E6-E9))</f>
        <v>-340.14</v>
      </c>
      <c r="F34" s="56"/>
      <c r="G34" s="57">
        <f>VALUE(G12-170.07/100*(G6-G9))</f>
        <v>1593.5558999999998</v>
      </c>
    </row>
    <row r="35" spans="2:7" x14ac:dyDescent="0.3">
      <c r="B35" s="59">
        <v>2</v>
      </c>
      <c r="C35" s="62">
        <f>VALUE(C12-200/100*(C6-C9))</f>
        <v>1302.2999999999993</v>
      </c>
      <c r="D35" s="84"/>
      <c r="E35" s="62">
        <f>VALUE(E12-200/100*(E6-E9))</f>
        <v>-400</v>
      </c>
      <c r="F35" s="85"/>
      <c r="G35" s="62">
        <f>VALUE(G12-200/100*(G6-G9))</f>
        <v>1874</v>
      </c>
    </row>
    <row r="36" spans="2:7" x14ac:dyDescent="0.3">
      <c r="B36" s="53">
        <v>2.2360000000000002</v>
      </c>
      <c r="C36" s="57">
        <f>VALUE(C12-223.6/100*(C6-C9))</f>
        <v>1455.971399999999</v>
      </c>
      <c r="D36" s="55"/>
      <c r="E36" s="57">
        <f>VALUE(E12-223.6/100*(E6-E9))</f>
        <v>-447.19999999999993</v>
      </c>
      <c r="F36" s="56"/>
      <c r="G36" s="57">
        <f>VALUE(G12-223.6/100*(G6-G9))</f>
        <v>2095.1319999999996</v>
      </c>
    </row>
    <row r="37" spans="2:7" x14ac:dyDescent="0.3">
      <c r="B37" s="59">
        <v>2.3820000000000001</v>
      </c>
      <c r="C37" s="62">
        <f>VALUE(C12-238.2/100*(C6-C9))</f>
        <v>1551.039299999999</v>
      </c>
      <c r="D37" s="84"/>
      <c r="E37" s="62">
        <f>VALUE(E12-238.2/100*(E6-E9))</f>
        <v>-476.39999999999992</v>
      </c>
      <c r="F37" s="85"/>
      <c r="G37" s="62">
        <f>VALUE(G12-238.2/100*(G6-G9))</f>
        <v>2231.9339999999997</v>
      </c>
    </row>
    <row r="38" spans="2:7" x14ac:dyDescent="0.3">
      <c r="B38" s="59">
        <v>2.6179999999999999</v>
      </c>
      <c r="C38" s="62">
        <f>VALUE(C12-261.8/100*(C6-C9))</f>
        <v>1704.7106999999992</v>
      </c>
      <c r="D38" s="84"/>
      <c r="E38" s="62">
        <f>VALUE(E12-261.8/100*(E6-E9))</f>
        <v>-523.6</v>
      </c>
      <c r="F38" s="85"/>
      <c r="G38" s="62">
        <f>VALUE(G12-261.8/100*(G6-G9))</f>
        <v>2453.0660000000003</v>
      </c>
    </row>
    <row r="39" spans="2:7" x14ac:dyDescent="0.3">
      <c r="B39" s="59">
        <v>3</v>
      </c>
      <c r="C39" s="62">
        <f>VALUE(C12-300/100*(C6-C9))</f>
        <v>1953.4499999999989</v>
      </c>
      <c r="D39" s="84"/>
      <c r="E39" s="62">
        <f>VALUE(E12-300/100*(E6-E9))</f>
        <v>-600</v>
      </c>
      <c r="F39" s="85"/>
      <c r="G39" s="62">
        <f>VALUE(G12-300/100*(G6-G9))</f>
        <v>2811</v>
      </c>
    </row>
    <row r="40" spans="2:7" x14ac:dyDescent="0.3">
      <c r="B40" s="53">
        <v>3.2360000000000002</v>
      </c>
      <c r="C40" s="57">
        <f>VALUE(C12-323.6/100*(C6-C9))</f>
        <v>2107.1213999999991</v>
      </c>
      <c r="D40" s="55"/>
      <c r="E40" s="57">
        <f>VALUE(E12-323.6/100*(E6-E9))</f>
        <v>-647.20000000000005</v>
      </c>
      <c r="F40" s="56"/>
      <c r="G40" s="57">
        <f>VALUE(G12-323.6/100*(G6-G9))</f>
        <v>3032.1320000000001</v>
      </c>
    </row>
    <row r="41" spans="2:7" x14ac:dyDescent="0.3">
      <c r="B41" s="59">
        <v>3.3820000000000001</v>
      </c>
      <c r="C41" s="62">
        <f>VALUE(C12-338.2/100*(C6-C9))</f>
        <v>2202.1892999999986</v>
      </c>
      <c r="D41" s="84"/>
      <c r="E41" s="62">
        <f>VALUE(E12-338.2/100*(E6-E9))</f>
        <v>-676.4</v>
      </c>
      <c r="F41" s="85"/>
      <c r="G41" s="62">
        <f>VALUE(G12-338.2/100*(G6-G9))</f>
        <v>3168.9339999999997</v>
      </c>
    </row>
    <row r="42" spans="2:7" x14ac:dyDescent="0.3">
      <c r="B42" s="59">
        <v>3.6179999999999999</v>
      </c>
      <c r="C42" s="62">
        <f>VALUE(C12-361.8/100*(C6-C9))</f>
        <v>2355.8606999999988</v>
      </c>
      <c r="D42" s="84"/>
      <c r="E42" s="62">
        <f>VALUE(E12-361.8/100*(E6-E9))</f>
        <v>-723.6</v>
      </c>
      <c r="F42" s="85"/>
      <c r="G42" s="62">
        <f>VALUE(G12-361.8/100*(G6-G9))</f>
        <v>3390.0660000000003</v>
      </c>
    </row>
    <row r="43" spans="2:7" x14ac:dyDescent="0.3">
      <c r="B43" s="59">
        <v>4</v>
      </c>
      <c r="C43" s="62">
        <f>VALUE(C12-400/100*(C6-C9))</f>
        <v>2604.5999999999985</v>
      </c>
      <c r="D43" s="84"/>
      <c r="E43" s="62">
        <f>VALUE(E12-400/100*(E6-E9))</f>
        <v>-800</v>
      </c>
      <c r="F43" s="85"/>
      <c r="G43" s="62">
        <f>VALUE(G12-400/100*(G6-G9))</f>
        <v>3748</v>
      </c>
    </row>
    <row r="44" spans="2:7" x14ac:dyDescent="0.3">
      <c r="B44" s="53">
        <v>4.2359999999999998</v>
      </c>
      <c r="C44" s="57">
        <f>VALUE(C12-423.6/100*(C6-C9))</f>
        <v>2758.2713999999987</v>
      </c>
      <c r="D44" s="55"/>
      <c r="E44" s="57">
        <f>VALUE(E12-423.6/100*(E6-E9))</f>
        <v>-847.20000000000016</v>
      </c>
      <c r="F44" s="56"/>
      <c r="G44" s="57">
        <f>VALUE(G12-423.6/100*(G6-G9))</f>
        <v>3969.1320000000005</v>
      </c>
    </row>
    <row r="45" spans="2:7" x14ac:dyDescent="0.3">
      <c r="B45" s="53">
        <v>4.3819999999999997</v>
      </c>
      <c r="C45" s="57">
        <f>VALUE(C12-438.2/100*(C6-C9))</f>
        <v>2853.3392999999983</v>
      </c>
      <c r="D45" s="55"/>
      <c r="E45" s="57">
        <f>VALUE(E12-438.2/100*(E6-E9))</f>
        <v>-876.4</v>
      </c>
      <c r="F45" s="56"/>
      <c r="G45" s="57">
        <f>VALUE(G12-438.2/100*(G6-G9))</f>
        <v>4105.9339999999993</v>
      </c>
    </row>
    <row r="46" spans="2:7" x14ac:dyDescent="0.3">
      <c r="B46" s="53">
        <v>4.6180000000000003</v>
      </c>
      <c r="C46" s="57">
        <f>VALUE(C12-461.8/100*(C6-C9))</f>
        <v>3007.0106999999985</v>
      </c>
      <c r="D46" s="55"/>
      <c r="E46" s="57">
        <f>VALUE(E12-461.8/100*(E6-E9))</f>
        <v>-923.6</v>
      </c>
      <c r="F46" s="56"/>
      <c r="G46" s="57">
        <f>VALUE(G12-461.8/100*(G6-G9))</f>
        <v>4327.0660000000007</v>
      </c>
    </row>
    <row r="47" spans="2:7" x14ac:dyDescent="0.3">
      <c r="B47" s="53">
        <v>5</v>
      </c>
      <c r="C47" s="57">
        <f>VALUE(C12-500/100*(C6-C9))</f>
        <v>3255.7499999999982</v>
      </c>
      <c r="D47" s="55"/>
      <c r="E47" s="57">
        <f>VALUE(E12-500/100*(E6-E9))</f>
        <v>-1000</v>
      </c>
      <c r="F47" s="56"/>
      <c r="G47" s="57">
        <f>VALUE(G12-500/100*(G6-G9))</f>
        <v>4685</v>
      </c>
    </row>
    <row r="48" spans="2:7" x14ac:dyDescent="0.3">
      <c r="B48" s="53">
        <v>5.2359999999999998</v>
      </c>
      <c r="C48" s="57">
        <f>VALUE(C12-523.6/100*(C6-C9))</f>
        <v>3409.4213999999984</v>
      </c>
      <c r="D48" s="55"/>
      <c r="E48" s="57">
        <f>VALUE(E12-523.6/100*(E6-E9))</f>
        <v>-1047.2</v>
      </c>
      <c r="F48" s="56"/>
      <c r="G48" s="57">
        <f>VALUE(G12-523.6/100*(G6-G9))</f>
        <v>4906.1320000000005</v>
      </c>
    </row>
    <row r="49" spans="2:7" x14ac:dyDescent="0.3">
      <c r="B49" s="53">
        <v>5.3819999999999997</v>
      </c>
      <c r="C49" s="57">
        <f>VALUE(C12-538.2/100*(C6-C9))</f>
        <v>3504.4892999999984</v>
      </c>
      <c r="D49" s="55"/>
      <c r="E49" s="57">
        <f>VALUE(E12-538.2/100*(E6-E9))</f>
        <v>-1076.4000000000001</v>
      </c>
      <c r="F49" s="56"/>
      <c r="G49" s="57">
        <f>VALUE(G12-538.2/100*(G6-G9))</f>
        <v>5042.9340000000002</v>
      </c>
    </row>
    <row r="50" spans="2:7" x14ac:dyDescent="0.3">
      <c r="B50" s="53">
        <v>5.6180000000000003</v>
      </c>
      <c r="C50" s="57">
        <f>VALUE(C12-561.8/100*(C6-C9))</f>
        <v>3658.1606999999976</v>
      </c>
      <c r="D50" s="55"/>
      <c r="E50" s="57">
        <f>VALUE(E12-561.8/100*(E6-E9))</f>
        <v>-1123.5999999999999</v>
      </c>
      <c r="F50" s="56"/>
      <c r="G50" s="57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10333.85</v>
      </c>
      <c r="D6" s="45"/>
      <c r="E6" s="46">
        <v>10494</v>
      </c>
      <c r="F6" s="45"/>
      <c r="G6" s="47">
        <v>10838.6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10838.6</v>
      </c>
      <c r="D9" s="45"/>
      <c r="E9" s="46">
        <v>10838.6</v>
      </c>
      <c r="F9" s="45"/>
      <c r="G9" s="47">
        <v>10750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10815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10719.479000000001</v>
      </c>
      <c r="D16" s="71"/>
      <c r="E16" s="70">
        <f>VALUE(23.6/100*(E6-E9)+E9)</f>
        <v>10757.2744</v>
      </c>
      <c r="F16" s="72"/>
      <c r="G16" s="73">
        <f>VALUE(23.6/100*(G6-G9)+G9)</f>
        <v>10770.909600000001</v>
      </c>
    </row>
    <row r="17" spans="2:7" x14ac:dyDescent="0.3">
      <c r="B17" s="64">
        <v>0.38200000000000001</v>
      </c>
      <c r="C17" s="65">
        <f>38.2/100*(C6-C9)+C9</f>
        <v>10645.7855</v>
      </c>
      <c r="D17" s="66"/>
      <c r="E17" s="65">
        <f>VALUE(38.2/100*(E6-E9)+E9)</f>
        <v>10706.962799999999</v>
      </c>
      <c r="F17" s="67"/>
      <c r="G17" s="68">
        <f>VALUE(38.2/100*(G6-G9)+G9)</f>
        <v>10783.8452</v>
      </c>
    </row>
    <row r="18" spans="2:7" x14ac:dyDescent="0.3">
      <c r="B18" s="69">
        <v>0.5</v>
      </c>
      <c r="C18" s="70">
        <f>VALUE(50/100*(C6-C9)+C9)</f>
        <v>10586.225</v>
      </c>
      <c r="D18" s="71"/>
      <c r="E18" s="70">
        <f>VALUE(50/100*(E6-E9)+E9)</f>
        <v>10666.3</v>
      </c>
      <c r="F18" s="72"/>
      <c r="G18" s="73">
        <f>VALUE(50/100*(G6-G9)+G9)</f>
        <v>10794.3</v>
      </c>
    </row>
    <row r="19" spans="2:7" x14ac:dyDescent="0.3">
      <c r="B19" s="69">
        <v>0.61799999999999999</v>
      </c>
      <c r="C19" s="70">
        <f>VALUE(61.8/100*(C6-C9)+C9)</f>
        <v>10526.664500000001</v>
      </c>
      <c r="D19" s="71"/>
      <c r="E19" s="70">
        <f>VALUE(61.8/100*(E6-E9)+E9)</f>
        <v>10625.637200000001</v>
      </c>
      <c r="F19" s="72"/>
      <c r="G19" s="73">
        <f>VALUE(61.8/100*(G6-G9)+G9)</f>
        <v>10804.754800000001</v>
      </c>
    </row>
    <row r="20" spans="2:7" x14ac:dyDescent="0.3">
      <c r="B20" s="53">
        <v>0.70699999999999996</v>
      </c>
      <c r="C20" s="54">
        <f>VALUE(70.7/100*(C6-C9)+C9)</f>
        <v>10481.741750000001</v>
      </c>
      <c r="D20" s="55"/>
      <c r="E20" s="54">
        <f>VALUE(70.7/100*(E6-E9)+E9)</f>
        <v>10594.9678</v>
      </c>
      <c r="F20" s="56"/>
      <c r="G20" s="57">
        <f>VALUE(70.7/100*(G6-G9)+G9)</f>
        <v>10812.6402</v>
      </c>
    </row>
    <row r="21" spans="2:7" x14ac:dyDescent="0.3">
      <c r="B21" s="53">
        <v>0.78600000000000003</v>
      </c>
      <c r="C21" s="54">
        <f>VALUE(78.6/100*(C6-C9)+C9)</f>
        <v>10441.8665</v>
      </c>
      <c r="D21" s="55"/>
      <c r="E21" s="54">
        <f>VALUE(78.6/100*(E6-E9)+E9)</f>
        <v>10567.7444</v>
      </c>
      <c r="F21" s="56"/>
      <c r="G21" s="57">
        <f>VALUE(78.6/100*(G6-G9)+G9)</f>
        <v>10819.6396</v>
      </c>
    </row>
    <row r="22" spans="2:7" x14ac:dyDescent="0.3">
      <c r="B22" s="53">
        <v>1</v>
      </c>
      <c r="C22" s="54">
        <f>VALUE(100/100*(C6-C9)+C9)</f>
        <v>10333.85</v>
      </c>
      <c r="D22" s="55"/>
      <c r="E22" s="54">
        <f>VALUE(100/100*(E6-E9)+E9)</f>
        <v>10494</v>
      </c>
      <c r="F22" s="56"/>
      <c r="G22" s="57">
        <f>VALUE(100/100*(G6-G9)+G9)</f>
        <v>10838.6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192.81450000000001</v>
      </c>
      <c r="D25" s="84"/>
      <c r="E25" s="62">
        <f>VALUE(E12-38.2/100*(E6-E9))</f>
        <v>131.63720000000015</v>
      </c>
      <c r="F25" s="85"/>
      <c r="G25" s="62">
        <f>VALUE(G12-38.2/100*(G6-G9))</f>
        <v>10781.1548</v>
      </c>
    </row>
    <row r="26" spans="2:7" x14ac:dyDescent="0.3">
      <c r="B26" s="59">
        <v>0.5</v>
      </c>
      <c r="C26" s="62">
        <f>VALUE(C12-50/100*(C6-C9))</f>
        <v>252.375</v>
      </c>
      <c r="D26" s="84"/>
      <c r="E26" s="62">
        <f>VALUE(E12-50/100*(E6-E9))</f>
        <v>172.30000000000018</v>
      </c>
      <c r="F26" s="85"/>
      <c r="G26" s="62">
        <f>VALUE(G12-50/100*(G6-G9))</f>
        <v>10770.7</v>
      </c>
    </row>
    <row r="27" spans="2:7" x14ac:dyDescent="0.3">
      <c r="B27" s="59">
        <v>0.61799999999999999</v>
      </c>
      <c r="C27" s="62">
        <f>VALUE(C12-61.8/100*(C6-C9))</f>
        <v>311.93549999999999</v>
      </c>
      <c r="D27" s="84"/>
      <c r="E27" s="62">
        <f>VALUE(E12-61.8/100*(E6-E9))</f>
        <v>212.96280000000021</v>
      </c>
      <c r="F27" s="85"/>
      <c r="G27" s="62">
        <f>VALUE(G12-61.8/100*(G6-G9))</f>
        <v>10760.245199999999</v>
      </c>
    </row>
    <row r="28" spans="2:7" x14ac:dyDescent="0.3">
      <c r="B28" s="53">
        <v>0.70699999999999996</v>
      </c>
      <c r="C28" s="57">
        <f>VALUE(C12-70.07/100*(C6-C9))</f>
        <v>353.67832499999992</v>
      </c>
      <c r="D28" s="55"/>
      <c r="E28" s="57">
        <f>VALUE(E12-70.07/100*(E6-E9))</f>
        <v>241.46122000000022</v>
      </c>
      <c r="F28" s="56"/>
      <c r="G28" s="57">
        <f>VALUE(G12-70.07/100*(G6-G9))</f>
        <v>10752.91798</v>
      </c>
    </row>
    <row r="29" spans="2:7" x14ac:dyDescent="0.3">
      <c r="B29" s="59">
        <v>1</v>
      </c>
      <c r="C29" s="62">
        <f>VALUE(C12-100/100*(C6-C9))</f>
        <v>504.75</v>
      </c>
      <c r="D29" s="84"/>
      <c r="E29" s="62">
        <f>VALUE(E12-100/100*(E6-E9))</f>
        <v>344.60000000000036</v>
      </c>
      <c r="F29" s="85"/>
      <c r="G29" s="62">
        <f>VALUE(G12-100/100*(G6-G9))</f>
        <v>10726.4</v>
      </c>
    </row>
    <row r="30" spans="2:7" x14ac:dyDescent="0.3">
      <c r="B30" s="53">
        <v>1.236</v>
      </c>
      <c r="C30" s="57">
        <f>VALUE(C12-123.6/100*(C6-C9))</f>
        <v>623.87099999999998</v>
      </c>
      <c r="D30" s="55"/>
      <c r="E30" s="57">
        <f>VALUE(E12-123.6/100*(E6-E9))</f>
        <v>425.92560000000043</v>
      </c>
      <c r="F30" s="56"/>
      <c r="G30" s="57">
        <f>VALUE(G12-123.6/100*(G6-G9))</f>
        <v>10705.490399999999</v>
      </c>
    </row>
    <row r="31" spans="2:7" x14ac:dyDescent="0.3">
      <c r="B31" s="53">
        <v>1.3819999999999999</v>
      </c>
      <c r="C31" s="57">
        <f>VALUE(C12-138.2/100*(C6-C9))</f>
        <v>697.56449999999995</v>
      </c>
      <c r="D31" s="55"/>
      <c r="E31" s="57">
        <f>VALUE(E12-138.2/100*(E6-E9))</f>
        <v>476.23720000000048</v>
      </c>
      <c r="F31" s="56"/>
      <c r="G31" s="57">
        <f>VALUE(G12-138.2/100*(G6-G9))</f>
        <v>10692.5548</v>
      </c>
    </row>
    <row r="32" spans="2:7" x14ac:dyDescent="0.3">
      <c r="B32" s="53">
        <v>1.5</v>
      </c>
      <c r="C32" s="57">
        <f>VALUE(C12-150/100*(C6-C9))</f>
        <v>757.125</v>
      </c>
      <c r="D32" s="55"/>
      <c r="E32" s="57">
        <f>VALUE(E12-150/100*(E6-E9))</f>
        <v>516.90000000000055</v>
      </c>
      <c r="F32" s="56"/>
      <c r="G32" s="57">
        <f>VALUE(G12-150/100*(G6-G9))</f>
        <v>10682.099999999999</v>
      </c>
    </row>
    <row r="33" spans="2:7" x14ac:dyDescent="0.3">
      <c r="B33" s="59">
        <v>1.6180000000000001</v>
      </c>
      <c r="C33" s="62">
        <f>VALUE(C12-161.8/100*(C6-C9))</f>
        <v>816.68550000000005</v>
      </c>
      <c r="D33" s="84"/>
      <c r="E33" s="62">
        <f>VALUE(E12-161.8/100*(E6-E9))</f>
        <v>557.56280000000061</v>
      </c>
      <c r="F33" s="85"/>
      <c r="G33" s="62">
        <f>VALUE(G12-161.8/100*(G6-G9))</f>
        <v>10671.645199999999</v>
      </c>
    </row>
    <row r="34" spans="2:7" x14ac:dyDescent="0.3">
      <c r="B34" s="53">
        <v>1.7070000000000001</v>
      </c>
      <c r="C34" s="57">
        <f>VALUE(C12-170.07/100*(C6-C9))</f>
        <v>858.42832499999997</v>
      </c>
      <c r="D34" s="55"/>
      <c r="E34" s="57">
        <f>VALUE(E12-170.07/100*(E6-E9))</f>
        <v>586.06122000000062</v>
      </c>
      <c r="F34" s="56"/>
      <c r="G34" s="57">
        <f>VALUE(G12-170.07/100*(G6-G9))</f>
        <v>10664.31798</v>
      </c>
    </row>
    <row r="35" spans="2:7" x14ac:dyDescent="0.3">
      <c r="B35" s="59">
        <v>2</v>
      </c>
      <c r="C35" s="62">
        <f>VALUE(C12-200/100*(C6-C9))</f>
        <v>1009.5</v>
      </c>
      <c r="D35" s="84"/>
      <c r="E35" s="62">
        <f>VALUE(E12-200/100*(E6-E9))</f>
        <v>689.20000000000073</v>
      </c>
      <c r="F35" s="85"/>
      <c r="G35" s="62">
        <f>VALUE(G12-200/100*(G6-G9))</f>
        <v>10637.8</v>
      </c>
    </row>
    <row r="36" spans="2:7" x14ac:dyDescent="0.3">
      <c r="B36" s="53">
        <v>2.2360000000000002</v>
      </c>
      <c r="C36" s="57">
        <f>VALUE(C12-223.6/100*(C6-C9))</f>
        <v>1128.6209999999999</v>
      </c>
      <c r="D36" s="55"/>
      <c r="E36" s="57">
        <f>VALUE(E12-223.6/100*(E6-E9))</f>
        <v>770.52560000000074</v>
      </c>
      <c r="F36" s="56"/>
      <c r="G36" s="57">
        <f>VALUE(G12-223.6/100*(G6-G9))</f>
        <v>10616.890399999998</v>
      </c>
    </row>
    <row r="37" spans="2:7" x14ac:dyDescent="0.3">
      <c r="B37" s="59">
        <v>2.3820000000000001</v>
      </c>
      <c r="C37" s="62">
        <f>VALUE(C12-238.2/100*(C6-C9))</f>
        <v>1202.3144999999997</v>
      </c>
      <c r="D37" s="84"/>
      <c r="E37" s="62">
        <f>VALUE(E12-238.2/100*(E6-E9))</f>
        <v>820.83720000000073</v>
      </c>
      <c r="F37" s="85"/>
      <c r="G37" s="62">
        <f>VALUE(G12-238.2/100*(G6-G9))</f>
        <v>10603.9548</v>
      </c>
    </row>
    <row r="38" spans="2:7" x14ac:dyDescent="0.3">
      <c r="B38" s="59">
        <v>2.6179999999999999</v>
      </c>
      <c r="C38" s="62">
        <f>VALUE(C12-261.8/100*(C6-C9))</f>
        <v>1321.4355000000003</v>
      </c>
      <c r="D38" s="84"/>
      <c r="E38" s="62">
        <f>VALUE(E12-261.8/100*(E6-E9))</f>
        <v>902.16280000000108</v>
      </c>
      <c r="F38" s="85"/>
      <c r="G38" s="62">
        <f>VALUE(G12-261.8/100*(G6-G9))</f>
        <v>10583.045199999999</v>
      </c>
    </row>
    <row r="39" spans="2:7" x14ac:dyDescent="0.3">
      <c r="B39" s="59">
        <v>3</v>
      </c>
      <c r="C39" s="62">
        <f>VALUE(C12-300/100*(C6-C9))</f>
        <v>1514.25</v>
      </c>
      <c r="D39" s="84"/>
      <c r="E39" s="62">
        <f>VALUE(E12-300/100*(E6-E9))</f>
        <v>1033.8000000000011</v>
      </c>
      <c r="F39" s="85"/>
      <c r="G39" s="62">
        <f>VALUE(G12-300/100*(G6-G9))</f>
        <v>10549.199999999999</v>
      </c>
    </row>
    <row r="40" spans="2:7" x14ac:dyDescent="0.3">
      <c r="B40" s="53">
        <v>3.2360000000000002</v>
      </c>
      <c r="C40" s="57">
        <f>VALUE(C12-323.6/100*(C6-C9))</f>
        <v>1633.3710000000001</v>
      </c>
      <c r="D40" s="55"/>
      <c r="E40" s="57">
        <f>VALUE(E12-323.6/100*(E6-E9))</f>
        <v>1115.1256000000012</v>
      </c>
      <c r="F40" s="56"/>
      <c r="G40" s="57">
        <f>VALUE(G12-323.6/100*(G6-G9))</f>
        <v>10528.290399999998</v>
      </c>
    </row>
    <row r="41" spans="2:7" x14ac:dyDescent="0.3">
      <c r="B41" s="59">
        <v>3.3820000000000001</v>
      </c>
      <c r="C41" s="62">
        <f>VALUE(C12-338.2/100*(C6-C9))</f>
        <v>1707.0644999999997</v>
      </c>
      <c r="D41" s="84"/>
      <c r="E41" s="62">
        <f>VALUE(E12-338.2/100*(E6-E9))</f>
        <v>1165.4372000000012</v>
      </c>
      <c r="F41" s="85"/>
      <c r="G41" s="62">
        <f>VALUE(G12-338.2/100*(G6-G9))</f>
        <v>10515.354799999999</v>
      </c>
    </row>
    <row r="42" spans="2:7" x14ac:dyDescent="0.3">
      <c r="B42" s="59">
        <v>3.6179999999999999</v>
      </c>
      <c r="C42" s="62">
        <f>VALUE(C12-361.8/100*(C6-C9))</f>
        <v>1826.1855000000003</v>
      </c>
      <c r="D42" s="84"/>
      <c r="E42" s="62">
        <f>VALUE(E12-361.8/100*(E6-E9))</f>
        <v>1246.7628000000013</v>
      </c>
      <c r="F42" s="85"/>
      <c r="G42" s="62">
        <f>VALUE(G12-361.8/100*(G6-G9))</f>
        <v>10494.445199999998</v>
      </c>
    </row>
    <row r="43" spans="2:7" x14ac:dyDescent="0.3">
      <c r="B43" s="59">
        <v>4</v>
      </c>
      <c r="C43" s="62">
        <f>VALUE(C12-400/100*(C6-C9))</f>
        <v>2019</v>
      </c>
      <c r="D43" s="84"/>
      <c r="E43" s="62">
        <f>VALUE(E12-400/100*(E6-E9))</f>
        <v>1378.4000000000015</v>
      </c>
      <c r="F43" s="85"/>
      <c r="G43" s="62">
        <f>VALUE(G12-400/100*(G6-G9))</f>
        <v>10460.599999999999</v>
      </c>
    </row>
    <row r="44" spans="2:7" x14ac:dyDescent="0.3">
      <c r="B44" s="53">
        <v>4.2359999999999998</v>
      </c>
      <c r="C44" s="57">
        <f>VALUE(C12-423.6/100*(C6-C9))</f>
        <v>2138.1210000000005</v>
      </c>
      <c r="D44" s="55"/>
      <c r="E44" s="57">
        <f>VALUE(E12-423.6/100*(E6-E9))</f>
        <v>1459.7256000000018</v>
      </c>
      <c r="F44" s="56"/>
      <c r="G44" s="57">
        <f>VALUE(G12-423.6/100*(G6-G9))</f>
        <v>10439.690399999998</v>
      </c>
    </row>
    <row r="45" spans="2:7" x14ac:dyDescent="0.3">
      <c r="B45" s="53">
        <v>4.3819999999999997</v>
      </c>
      <c r="C45" s="57">
        <f>VALUE(C12-438.2/100*(C6-C9))</f>
        <v>2211.8145</v>
      </c>
      <c r="D45" s="55"/>
      <c r="E45" s="57">
        <f>VALUE(E12-438.2/100*(E6-E9))</f>
        <v>1510.0372000000016</v>
      </c>
      <c r="F45" s="56"/>
      <c r="G45" s="57">
        <f>VALUE(G12-438.2/100*(G6-G9))</f>
        <v>10426.754799999999</v>
      </c>
    </row>
    <row r="46" spans="2:7" x14ac:dyDescent="0.3">
      <c r="B46" s="53">
        <v>4.6180000000000003</v>
      </c>
      <c r="C46" s="57">
        <f>VALUE(C12-461.8/100*(C6-C9))</f>
        <v>2330.9355</v>
      </c>
      <c r="D46" s="55"/>
      <c r="E46" s="57">
        <f>VALUE(E12-461.8/100*(E6-E9))</f>
        <v>1591.3628000000017</v>
      </c>
      <c r="F46" s="56"/>
      <c r="G46" s="57">
        <f>VALUE(G12-461.8/100*(G6-G9))</f>
        <v>10405.845199999998</v>
      </c>
    </row>
    <row r="47" spans="2:7" x14ac:dyDescent="0.3">
      <c r="B47" s="53">
        <v>5</v>
      </c>
      <c r="C47" s="57">
        <f>VALUE(C12-500/100*(C6-C9))</f>
        <v>2523.75</v>
      </c>
      <c r="D47" s="55"/>
      <c r="E47" s="57">
        <f>VALUE(E12-500/100*(E6-E9))</f>
        <v>1723.0000000000018</v>
      </c>
      <c r="F47" s="56"/>
      <c r="G47" s="57">
        <f>VALUE(G12-500/100*(G6-G9))</f>
        <v>10371.999999999998</v>
      </c>
    </row>
    <row r="48" spans="2:7" x14ac:dyDescent="0.3">
      <c r="B48" s="53">
        <v>5.2359999999999998</v>
      </c>
      <c r="C48" s="57">
        <f>VALUE(C12-523.6/100*(C6-C9))</f>
        <v>2642.8710000000005</v>
      </c>
      <c r="D48" s="55"/>
      <c r="E48" s="57">
        <f>VALUE(E12-523.6/100*(E6-E9))</f>
        <v>1804.3256000000022</v>
      </c>
      <c r="F48" s="56"/>
      <c r="G48" s="57">
        <f>VALUE(G12-523.6/100*(G6-G9))</f>
        <v>10351.090399999997</v>
      </c>
    </row>
    <row r="49" spans="2:7" x14ac:dyDescent="0.3">
      <c r="B49" s="53">
        <v>5.3819999999999997</v>
      </c>
      <c r="C49" s="57">
        <f>VALUE(C12-538.2/100*(C6-C9))</f>
        <v>2716.5645000000004</v>
      </c>
      <c r="D49" s="55"/>
      <c r="E49" s="57">
        <f>VALUE(E12-538.2/100*(E6-E9))</f>
        <v>1854.6372000000022</v>
      </c>
      <c r="F49" s="56"/>
      <c r="G49" s="57">
        <f>VALUE(G12-538.2/100*(G6-G9))</f>
        <v>10338.154799999998</v>
      </c>
    </row>
    <row r="50" spans="2:7" x14ac:dyDescent="0.3">
      <c r="B50" s="53">
        <v>5.6180000000000003</v>
      </c>
      <c r="C50" s="57">
        <f>VALUE(C12-561.8/100*(C6-C9))</f>
        <v>2835.6854999999996</v>
      </c>
      <c r="D50" s="55"/>
      <c r="E50" s="57">
        <f>VALUE(E12-561.8/100*(E6-E9))</f>
        <v>1935.9628000000018</v>
      </c>
      <c r="F50" s="56"/>
      <c r="G50" s="57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2019-01-01T19:17:34Z</dcterms:modified>
</cp:coreProperties>
</file>