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Desktop\"/>
    </mc:Choice>
  </mc:AlternateContent>
  <bookViews>
    <workbookView xWindow="0" yWindow="0" windowWidth="9500" windowHeight="7490"/>
  </bookViews>
  <sheets>
    <sheet name="Nifty" sheetId="1" r:id="rId1"/>
    <sheet name="Fibonacci-1" sheetId="6" r:id="rId2"/>
    <sheet name="Fibonacci-2" sheetId="7" r:id="rId3"/>
    <sheet name="Fibonacci-3" sheetId="8" r:id="rId4"/>
    <sheet name="Archives" sheetId="11" r:id="rId5"/>
    <sheet name="Emeter"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5" i="1" l="1"/>
  <c r="J53" i="1"/>
  <c r="J56" i="1" s="1"/>
  <c r="J54" i="1" s="1"/>
  <c r="J57" i="1" s="1"/>
  <c r="J52" i="1"/>
  <c r="J50" i="1"/>
  <c r="J51" i="1" s="1"/>
  <c r="J43" i="1"/>
  <c r="J30" i="1"/>
  <c r="J24" i="1"/>
  <c r="J36" i="1" s="1"/>
  <c r="J14" i="1"/>
  <c r="J20" i="1" l="1"/>
  <c r="J29" i="1"/>
  <c r="J28" i="1"/>
  <c r="J26" i="1"/>
  <c r="J27" i="1"/>
  <c r="J34" i="1"/>
  <c r="J33" i="1"/>
  <c r="J32" i="1"/>
  <c r="J31" i="1"/>
  <c r="J13" i="1"/>
  <c r="J15" i="1"/>
  <c r="J8" i="1"/>
  <c r="J18" i="1"/>
  <c r="J17" i="1" s="1"/>
  <c r="J10" i="1"/>
  <c r="I43" i="1"/>
  <c r="I55" i="1"/>
  <c r="I53" i="1"/>
  <c r="I56" i="1" s="1"/>
  <c r="I52" i="1"/>
  <c r="I50" i="1"/>
  <c r="I51" i="1" s="1"/>
  <c r="I30" i="1"/>
  <c r="I24" i="1"/>
  <c r="I36" i="1" s="1"/>
  <c r="I14" i="1"/>
  <c r="I18" i="1" s="1"/>
  <c r="J25" i="1" l="1"/>
  <c r="I10" i="1"/>
  <c r="I6" i="1" s="1"/>
  <c r="I54" i="1"/>
  <c r="I57" i="1" s="1"/>
  <c r="I13" i="1" s="1"/>
  <c r="J11" i="1"/>
  <c r="J6" i="1"/>
  <c r="J7" i="1" s="1"/>
  <c r="J9" i="1"/>
  <c r="J19" i="1"/>
  <c r="J22" i="1"/>
  <c r="J21" i="1" s="1"/>
  <c r="J35" i="1"/>
  <c r="I20" i="1"/>
  <c r="I19" i="1" s="1"/>
  <c r="I22" i="1"/>
  <c r="I28" i="1"/>
  <c r="I27" i="1"/>
  <c r="I34" i="1"/>
  <c r="I26" i="1"/>
  <c r="I33" i="1"/>
  <c r="I32" i="1"/>
  <c r="I29" i="1"/>
  <c r="I31" i="1"/>
  <c r="I11" i="1"/>
  <c r="I15" i="1"/>
  <c r="I17" i="1"/>
  <c r="I8" i="1"/>
  <c r="I9" i="1" s="1"/>
  <c r="H55" i="1"/>
  <c r="H53" i="1"/>
  <c r="H56" i="1" s="1"/>
  <c r="H54" i="1" s="1"/>
  <c r="H57" i="1" s="1"/>
  <c r="H52" i="1"/>
  <c r="H50" i="1"/>
  <c r="H20" i="1" s="1"/>
  <c r="H43" i="1"/>
  <c r="H30" i="1"/>
  <c r="H24" i="1"/>
  <c r="H36" i="1" s="1"/>
  <c r="H18" i="1"/>
  <c r="H14" i="1"/>
  <c r="H10" i="1"/>
  <c r="H11" i="1" s="1"/>
  <c r="I21" i="1" l="1"/>
  <c r="I7" i="1"/>
  <c r="I25" i="1"/>
  <c r="I35" i="1"/>
  <c r="H19" i="1"/>
  <c r="H17" i="1"/>
  <c r="H15" i="1"/>
  <c r="H13" i="1"/>
  <c r="H8" i="1"/>
  <c r="H9" i="1" s="1"/>
  <c r="H22" i="1"/>
  <c r="H21" i="1" s="1"/>
  <c r="H51" i="1"/>
  <c r="H6" i="1"/>
  <c r="G55" i="1"/>
  <c r="G53" i="1"/>
  <c r="G56" i="1" s="1"/>
  <c r="G52" i="1"/>
  <c r="G50" i="1"/>
  <c r="G51" i="1" s="1"/>
  <c r="G43" i="1"/>
  <c r="G30" i="1"/>
  <c r="G24" i="1"/>
  <c r="G36" i="1" s="1"/>
  <c r="G14" i="1"/>
  <c r="AW56" i="11"/>
  <c r="AU56" i="11"/>
  <c r="AU54" i="11" s="1"/>
  <c r="AU57" i="11" s="1"/>
  <c r="AS56" i="11"/>
  <c r="AW55" i="11"/>
  <c r="AV55" i="11"/>
  <c r="AU55" i="11"/>
  <c r="AT55" i="11"/>
  <c r="AT54" i="11" s="1"/>
  <c r="AT57" i="11" s="1"/>
  <c r="AS55" i="11"/>
  <c r="AW54" i="11"/>
  <c r="AW57" i="11" s="1"/>
  <c r="AS54" i="11"/>
  <c r="AS57" i="11" s="1"/>
  <c r="AW53" i="11"/>
  <c r="AV53" i="11"/>
  <c r="AV56" i="11" s="1"/>
  <c r="AU53" i="11"/>
  <c r="AT53" i="11"/>
  <c r="AT56" i="11" s="1"/>
  <c r="AS53" i="11"/>
  <c r="AW52" i="11"/>
  <c r="AV52" i="11"/>
  <c r="AU52" i="11"/>
  <c r="AT52" i="11"/>
  <c r="AS52" i="11"/>
  <c r="AV51" i="11"/>
  <c r="AV34" i="11" s="1"/>
  <c r="AT51" i="11"/>
  <c r="AT32" i="11" s="1"/>
  <c r="AW50" i="11"/>
  <c r="AW51" i="11" s="1"/>
  <c r="AV50" i="11"/>
  <c r="AU50" i="11"/>
  <c r="AU51" i="11" s="1"/>
  <c r="AT50" i="11"/>
  <c r="AS50" i="11"/>
  <c r="AS51" i="11" s="1"/>
  <c r="AW43" i="11"/>
  <c r="AV43" i="11"/>
  <c r="AU43" i="11"/>
  <c r="AT43" i="11"/>
  <c r="AS43" i="11"/>
  <c r="AT33" i="11"/>
  <c r="AV31" i="11"/>
  <c r="AT31" i="11"/>
  <c r="AW30" i="11"/>
  <c r="AV30" i="11"/>
  <c r="AU30" i="11"/>
  <c r="AT30" i="11"/>
  <c r="AS30" i="11"/>
  <c r="AT29" i="11"/>
  <c r="AV27" i="11"/>
  <c r="AT27" i="11"/>
  <c r="AW24" i="11"/>
  <c r="AW36" i="11" s="1"/>
  <c r="AV24" i="11"/>
  <c r="AV36" i="11" s="1"/>
  <c r="AU24" i="11"/>
  <c r="AU36" i="11" s="1"/>
  <c r="AT24" i="11"/>
  <c r="AT36" i="11" s="1"/>
  <c r="AS24" i="11"/>
  <c r="AS36" i="11" s="1"/>
  <c r="AV20" i="11"/>
  <c r="AT20" i="11"/>
  <c r="AV18" i="11"/>
  <c r="AV19" i="11" s="1"/>
  <c r="AT18" i="11"/>
  <c r="AT19" i="11" s="1"/>
  <c r="AW14" i="11"/>
  <c r="AW20" i="11" s="1"/>
  <c r="AV14" i="11"/>
  <c r="AV17" i="11" s="1"/>
  <c r="AU14" i="11"/>
  <c r="AU18" i="11" s="1"/>
  <c r="AT14" i="11"/>
  <c r="AT17" i="11" s="1"/>
  <c r="AS14" i="11"/>
  <c r="AS20" i="11" s="1"/>
  <c r="AV10" i="11"/>
  <c r="AV11" i="11" s="1"/>
  <c r="AT10" i="11"/>
  <c r="AT11" i="11" s="1"/>
  <c r="AV8" i="11"/>
  <c r="AV9" i="11" s="1"/>
  <c r="AT8" i="11"/>
  <c r="AT9" i="11" s="1"/>
  <c r="AV6" i="11"/>
  <c r="AV7" i="11" s="1"/>
  <c r="AT6" i="11"/>
  <c r="AT7" i="11" s="1"/>
  <c r="H7" i="1" l="1"/>
  <c r="H33" i="1"/>
  <c r="H29" i="1"/>
  <c r="H27" i="1"/>
  <c r="H34" i="1"/>
  <c r="H26" i="1"/>
  <c r="H32" i="1"/>
  <c r="H28" i="1"/>
  <c r="H31" i="1"/>
  <c r="G20" i="1"/>
  <c r="G54" i="1"/>
  <c r="G57" i="1" s="1"/>
  <c r="G13" i="1" s="1"/>
  <c r="G33" i="1"/>
  <c r="G29" i="1"/>
  <c r="G28" i="1"/>
  <c r="G32" i="1"/>
  <c r="G31" i="1"/>
  <c r="G27" i="1"/>
  <c r="G34" i="1"/>
  <c r="G26" i="1"/>
  <c r="G8" i="1"/>
  <c r="G9" i="1" s="1"/>
  <c r="G18" i="1"/>
  <c r="G10" i="1"/>
  <c r="AT13" i="11"/>
  <c r="AT15" i="11"/>
  <c r="AU22" i="11"/>
  <c r="AS33" i="11"/>
  <c r="AS29" i="11"/>
  <c r="AS32" i="11"/>
  <c r="AS28" i="11"/>
  <c r="AS31" i="11"/>
  <c r="AS27" i="11"/>
  <c r="AS34" i="11"/>
  <c r="AS35" i="11" s="1"/>
  <c r="AS26" i="11"/>
  <c r="AW33" i="11"/>
  <c r="AW29" i="11"/>
  <c r="AW26" i="11"/>
  <c r="AW25" i="11" s="1"/>
  <c r="AW32" i="11"/>
  <c r="AW28" i="11"/>
  <c r="AW31" i="11"/>
  <c r="AW27" i="11"/>
  <c r="AW34" i="11"/>
  <c r="AV21" i="11"/>
  <c r="AU31" i="11"/>
  <c r="AU27" i="11"/>
  <c r="AU32" i="11"/>
  <c r="AU28" i="11"/>
  <c r="AU34" i="11"/>
  <c r="AU26" i="11"/>
  <c r="AU25" i="11" s="1"/>
  <c r="AU33" i="11"/>
  <c r="AU29" i="11"/>
  <c r="AV54" i="11"/>
  <c r="AV57" i="11" s="1"/>
  <c r="AV22" i="11"/>
  <c r="AS8" i="11"/>
  <c r="AS9" i="11" s="1"/>
  <c r="AW8" i="11"/>
  <c r="AU10" i="11"/>
  <c r="AS13" i="11"/>
  <c r="AW13" i="11"/>
  <c r="AU15" i="11"/>
  <c r="AS18" i="11"/>
  <c r="AW18" i="11"/>
  <c r="AU20" i="11"/>
  <c r="AU21" i="11" s="1"/>
  <c r="AT26" i="11"/>
  <c r="AT25" i="11" s="1"/>
  <c r="AV28" i="11"/>
  <c r="AV32" i="11"/>
  <c r="AT34" i="11"/>
  <c r="AT35" i="11" s="1"/>
  <c r="AU17" i="11"/>
  <c r="AT22" i="11"/>
  <c r="AT21" i="11" s="1"/>
  <c r="AV29" i="11"/>
  <c r="AV33" i="11"/>
  <c r="AV35" i="11" s="1"/>
  <c r="AU8" i="11"/>
  <c r="AS10" i="11"/>
  <c r="AW10" i="11"/>
  <c r="AU13" i="11"/>
  <c r="AS15" i="11"/>
  <c r="AW15" i="11"/>
  <c r="AV26" i="11"/>
  <c r="AV25" i="11" s="1"/>
  <c r="AT28" i="11"/>
  <c r="AR55" i="11"/>
  <c r="AR53" i="11"/>
  <c r="AR56" i="11" s="1"/>
  <c r="AR54" i="11" s="1"/>
  <c r="AR57" i="11" s="1"/>
  <c r="AR13" i="11" s="1"/>
  <c r="AR52" i="11"/>
  <c r="AR50" i="11"/>
  <c r="AR51" i="11" s="1"/>
  <c r="AR43" i="11"/>
  <c r="AR30" i="11"/>
  <c r="AR24" i="11"/>
  <c r="AR36" i="11" s="1"/>
  <c r="AR14" i="11"/>
  <c r="AR20" i="11" s="1"/>
  <c r="G15" i="1" l="1"/>
  <c r="H35" i="1"/>
  <c r="H25" i="1"/>
  <c r="G35" i="1"/>
  <c r="G19" i="1"/>
  <c r="G22" i="1"/>
  <c r="G21" i="1" s="1"/>
  <c r="G17" i="1"/>
  <c r="G6" i="1"/>
  <c r="G7" i="1" s="1"/>
  <c r="G11" i="1"/>
  <c r="G25" i="1"/>
  <c r="AW6" i="11"/>
  <c r="AW7" i="11" s="1"/>
  <c r="AW11" i="11"/>
  <c r="AW17" i="11"/>
  <c r="AW19" i="11"/>
  <c r="AW22" i="11"/>
  <c r="AW21" i="11" s="1"/>
  <c r="AU11" i="11"/>
  <c r="AU6" i="11"/>
  <c r="AU7" i="11" s="1"/>
  <c r="AV15" i="11"/>
  <c r="AV13" i="11"/>
  <c r="AS6" i="11"/>
  <c r="AS7" i="11" s="1"/>
  <c r="AS11" i="11"/>
  <c r="AS19" i="11"/>
  <c r="AS17" i="11"/>
  <c r="AS22" i="11"/>
  <c r="AS21" i="11" s="1"/>
  <c r="AU9" i="11"/>
  <c r="AW9" i="11"/>
  <c r="AU35" i="11"/>
  <c r="AW35" i="11"/>
  <c r="AS25" i="11"/>
  <c r="AU19" i="11"/>
  <c r="AR29" i="11"/>
  <c r="AR28" i="11"/>
  <c r="AR31" i="11"/>
  <c r="AR27" i="11"/>
  <c r="AR34" i="11"/>
  <c r="AR26" i="11"/>
  <c r="AR25" i="11" s="1"/>
  <c r="AR33" i="11"/>
  <c r="AR32" i="11"/>
  <c r="AR15" i="11"/>
  <c r="AR18" i="11"/>
  <c r="AR17" i="11" s="1"/>
  <c r="AR8" i="11"/>
  <c r="AR9" i="11" s="1"/>
  <c r="AR10" i="11"/>
  <c r="AR11" i="11" l="1"/>
  <c r="AR6" i="11"/>
  <c r="AR7" i="11" s="1"/>
  <c r="AR35" i="11"/>
  <c r="AR22" i="11"/>
  <c r="AR21" i="11" s="1"/>
  <c r="AR19" i="11"/>
  <c r="AQ56" i="11" l="1"/>
  <c r="AQ55" i="11"/>
  <c r="AQ54" i="11" s="1"/>
  <c r="AQ57" i="11" s="1"/>
  <c r="AP55" i="11"/>
  <c r="AO55" i="11"/>
  <c r="AN55" i="11"/>
  <c r="AM55" i="11"/>
  <c r="AQ53" i="11"/>
  <c r="AP53" i="11"/>
  <c r="AP56" i="11" s="1"/>
  <c r="AO53" i="11"/>
  <c r="AO56" i="11" s="1"/>
  <c r="AO54" i="11" s="1"/>
  <c r="AO57" i="11" s="1"/>
  <c r="AN53" i="11"/>
  <c r="AN56" i="11" s="1"/>
  <c r="AM53" i="11"/>
  <c r="AM56" i="11" s="1"/>
  <c r="AQ52" i="11"/>
  <c r="AP52" i="11"/>
  <c r="AO52" i="11"/>
  <c r="AN52" i="11"/>
  <c r="AM52" i="11"/>
  <c r="AQ50" i="11"/>
  <c r="AQ51" i="11" s="1"/>
  <c r="AP50" i="11"/>
  <c r="AP51" i="11" s="1"/>
  <c r="AO50" i="11"/>
  <c r="AO51" i="11" s="1"/>
  <c r="AN50" i="11"/>
  <c r="AN51" i="11" s="1"/>
  <c r="AM50" i="11"/>
  <c r="AM51" i="11" s="1"/>
  <c r="AQ43" i="11"/>
  <c r="AP43" i="11"/>
  <c r="AO43" i="11"/>
  <c r="AN43" i="11"/>
  <c r="AM43" i="11"/>
  <c r="AQ30" i="11"/>
  <c r="AP30" i="11"/>
  <c r="AO30" i="11"/>
  <c r="AN30" i="11"/>
  <c r="AM30" i="11"/>
  <c r="AQ24" i="11"/>
  <c r="AQ36" i="11" s="1"/>
  <c r="AP24" i="11"/>
  <c r="AP36" i="11" s="1"/>
  <c r="AO24" i="11"/>
  <c r="AO36" i="11" s="1"/>
  <c r="AN24" i="11"/>
  <c r="AN36" i="11" s="1"/>
  <c r="AM24" i="11"/>
  <c r="AM36" i="11" s="1"/>
  <c r="AQ14" i="11"/>
  <c r="AQ20" i="11" s="1"/>
  <c r="AP14" i="11"/>
  <c r="AP18" i="11" s="1"/>
  <c r="AP22" i="11" s="1"/>
  <c r="AO14" i="11"/>
  <c r="AO18" i="11" s="1"/>
  <c r="AN14" i="11"/>
  <c r="AN10" i="11" s="1"/>
  <c r="AM14" i="11"/>
  <c r="AM20" i="11" s="1"/>
  <c r="AP10" i="11"/>
  <c r="AP11" i="11" s="1"/>
  <c r="AP8" i="11"/>
  <c r="AP9" i="11" s="1"/>
  <c r="AN11" i="11" l="1"/>
  <c r="AN6" i="11"/>
  <c r="AN32" i="11"/>
  <c r="AN33" i="11"/>
  <c r="AN29" i="11"/>
  <c r="AN31" i="11"/>
  <c r="AN27" i="11"/>
  <c r="AP34" i="11"/>
  <c r="AP31" i="11"/>
  <c r="AP27" i="11"/>
  <c r="AM54" i="11"/>
  <c r="AM57" i="11" s="1"/>
  <c r="AN54" i="11"/>
  <c r="AN57" i="11" s="1"/>
  <c r="AN15" i="11" s="1"/>
  <c r="AN17" i="11"/>
  <c r="AN18" i="11"/>
  <c r="AP17" i="11"/>
  <c r="AN20" i="11"/>
  <c r="AN21" i="11" s="1"/>
  <c r="AP6" i="11"/>
  <c r="AP7" i="11" s="1"/>
  <c r="AN8" i="11"/>
  <c r="AN9" i="11" s="1"/>
  <c r="AP20" i="11"/>
  <c r="AN13" i="11"/>
  <c r="AO22" i="11"/>
  <c r="AM33" i="11"/>
  <c r="AM29" i="11"/>
  <c r="AM28" i="11"/>
  <c r="AM32" i="11"/>
  <c r="AM31" i="11"/>
  <c r="AM27" i="11"/>
  <c r="AM34" i="11"/>
  <c r="AM26" i="11"/>
  <c r="AQ33" i="11"/>
  <c r="AQ29" i="11"/>
  <c r="AQ32" i="11"/>
  <c r="AQ28" i="11"/>
  <c r="AQ26" i="11"/>
  <c r="AQ31" i="11"/>
  <c r="AQ27" i="11"/>
  <c r="AQ34" i="11"/>
  <c r="AP21" i="11"/>
  <c r="AO31" i="11"/>
  <c r="AO27" i="11"/>
  <c r="AO34" i="11"/>
  <c r="AO26" i="11"/>
  <c r="AO25" i="11" s="1"/>
  <c r="AO33" i="11"/>
  <c r="AO29" i="11"/>
  <c r="AO32" i="11"/>
  <c r="AO28" i="11"/>
  <c r="AP54" i="11"/>
  <c r="AP57" i="11" s="1"/>
  <c r="AM8" i="11"/>
  <c r="AQ8" i="11"/>
  <c r="AO10" i="11"/>
  <c r="AM13" i="11"/>
  <c r="AQ13" i="11"/>
  <c r="AO15" i="11"/>
  <c r="AM18" i="11"/>
  <c r="AQ18" i="11"/>
  <c r="AP19" i="11"/>
  <c r="AO20" i="11"/>
  <c r="AO21" i="11" s="1"/>
  <c r="AN26" i="11"/>
  <c r="AN25" i="11" s="1"/>
  <c r="AP28" i="11"/>
  <c r="AP32" i="11"/>
  <c r="AN34" i="11"/>
  <c r="AO17" i="11"/>
  <c r="AN22" i="11"/>
  <c r="AP29" i="11"/>
  <c r="AP33" i="11"/>
  <c r="AO8" i="11"/>
  <c r="AO9" i="11" s="1"/>
  <c r="AM10" i="11"/>
  <c r="AQ10" i="11"/>
  <c r="AO13" i="11"/>
  <c r="AM15" i="11"/>
  <c r="AQ15" i="11"/>
  <c r="AP26" i="11"/>
  <c r="AP25" i="11" s="1"/>
  <c r="AN28" i="11"/>
  <c r="AP35" i="11" l="1"/>
  <c r="AN35" i="11"/>
  <c r="AQ9" i="11"/>
  <c r="AO35" i="11"/>
  <c r="AM9" i="11"/>
  <c r="AM35" i="11"/>
  <c r="AN19" i="11"/>
  <c r="AN7" i="11"/>
  <c r="AQ19" i="11"/>
  <c r="AQ22" i="11"/>
  <c r="AQ21" i="11" s="1"/>
  <c r="AQ17" i="11"/>
  <c r="AP15" i="11"/>
  <c r="AP13" i="11"/>
  <c r="AQ25" i="11"/>
  <c r="AQ6" i="11"/>
  <c r="AQ7" i="11" s="1"/>
  <c r="AQ11" i="11"/>
  <c r="AM6" i="11"/>
  <c r="AM7" i="11" s="1"/>
  <c r="AM11" i="11"/>
  <c r="AM19" i="11"/>
  <c r="AM22" i="11"/>
  <c r="AM21" i="11" s="1"/>
  <c r="AM17" i="11"/>
  <c r="AO11" i="11"/>
  <c r="AO6" i="11"/>
  <c r="AO7" i="11" s="1"/>
  <c r="AQ35" i="11"/>
  <c r="AM25" i="11"/>
  <c r="AO19" i="11"/>
  <c r="AL55" i="11" l="1"/>
  <c r="AK55" i="11"/>
  <c r="AL53" i="11"/>
  <c r="AL56" i="11" s="1"/>
  <c r="AK53" i="11"/>
  <c r="AK56" i="11" s="1"/>
  <c r="AL52" i="11"/>
  <c r="AK52" i="11"/>
  <c r="AL50" i="11"/>
  <c r="AL51" i="11" s="1"/>
  <c r="AL31" i="11" s="1"/>
  <c r="AK50" i="11"/>
  <c r="AK51" i="11" s="1"/>
  <c r="AL43" i="11"/>
  <c r="AK43" i="11"/>
  <c r="AL30" i="11"/>
  <c r="AK30" i="11"/>
  <c r="AL24" i="11"/>
  <c r="AL36" i="11" s="1"/>
  <c r="AK24" i="11"/>
  <c r="AK36" i="11" s="1"/>
  <c r="AL14" i="11"/>
  <c r="AL10" i="11" s="1"/>
  <c r="AL11" i="11" s="1"/>
  <c r="AK14" i="11"/>
  <c r="AK54" i="11" l="1"/>
  <c r="AK57" i="11" s="1"/>
  <c r="AK13" i="11" s="1"/>
  <c r="AL18" i="11"/>
  <c r="AL8" i="11"/>
  <c r="AL9" i="11" s="1"/>
  <c r="AL22" i="11"/>
  <c r="AL20" i="11"/>
  <c r="AL19" i="11" s="1"/>
  <c r="AK20" i="11"/>
  <c r="AL6" i="11"/>
  <c r="AL7" i="11" s="1"/>
  <c r="AL17" i="11"/>
  <c r="AK33" i="11"/>
  <c r="AK31" i="11"/>
  <c r="AK29" i="11"/>
  <c r="AK27" i="11"/>
  <c r="AK32" i="11"/>
  <c r="AK28" i="11"/>
  <c r="AK34" i="11"/>
  <c r="AK26" i="11"/>
  <c r="AK25" i="11" s="1"/>
  <c r="AL54" i="11"/>
  <c r="AL57" i="11" s="1"/>
  <c r="AL27" i="11"/>
  <c r="AL33" i="11"/>
  <c r="AL26" i="11"/>
  <c r="AL28" i="11"/>
  <c r="AL32" i="11"/>
  <c r="AL34" i="11"/>
  <c r="AL35" i="11" s="1"/>
  <c r="AL29" i="11"/>
  <c r="AK8" i="11"/>
  <c r="AK10" i="11"/>
  <c r="AK15" i="11"/>
  <c r="AK18" i="11"/>
  <c r="AK17" i="11" s="1"/>
  <c r="AH14" i="11"/>
  <c r="AH10" i="11" s="1"/>
  <c r="AI14" i="11"/>
  <c r="AJ14" i="11"/>
  <c r="AH24" i="11"/>
  <c r="AH36" i="11" s="1"/>
  <c r="AI24" i="11"/>
  <c r="AI36" i="11" s="1"/>
  <c r="AJ24" i="11"/>
  <c r="AJ36" i="11" s="1"/>
  <c r="AH30" i="11"/>
  <c r="AI30" i="11"/>
  <c r="AJ30" i="11"/>
  <c r="AH43" i="11"/>
  <c r="AI43" i="11"/>
  <c r="AJ43" i="11"/>
  <c r="AH50" i="11"/>
  <c r="AI50" i="11"/>
  <c r="AI51" i="11" s="1"/>
  <c r="AI26" i="11" s="1"/>
  <c r="AJ50" i="11"/>
  <c r="AJ51" i="11" s="1"/>
  <c r="AH52" i="11"/>
  <c r="AI52" i="11"/>
  <c r="AJ52" i="11"/>
  <c r="AH53" i="11"/>
  <c r="AH56" i="11" s="1"/>
  <c r="AI53" i="11"/>
  <c r="AI56" i="11" s="1"/>
  <c r="AJ53" i="11"/>
  <c r="AJ56" i="11" s="1"/>
  <c r="AH55" i="11"/>
  <c r="AI55" i="11"/>
  <c r="AJ55" i="11"/>
  <c r="AJ8" i="11" l="1"/>
  <c r="AL21" i="11"/>
  <c r="AH54" i="11"/>
  <c r="AH57" i="11" s="1"/>
  <c r="AH15" i="11" s="1"/>
  <c r="AK35" i="11"/>
  <c r="AH18" i="11"/>
  <c r="AH17" i="11" s="1"/>
  <c r="AL25" i="11"/>
  <c r="AJ54" i="11"/>
  <c r="AJ57" i="11" s="1"/>
  <c r="AJ15" i="11" s="1"/>
  <c r="AI20" i="11"/>
  <c r="AI18" i="11"/>
  <c r="AI54" i="11"/>
  <c r="AI57" i="11" s="1"/>
  <c r="AI13" i="11" s="1"/>
  <c r="AI8" i="11"/>
  <c r="AK6" i="11"/>
  <c r="AK7" i="11" s="1"/>
  <c r="AK11" i="11"/>
  <c r="AK22" i="11"/>
  <c r="AK21" i="11" s="1"/>
  <c r="AK19" i="11"/>
  <c r="AK9" i="11"/>
  <c r="AL15" i="11"/>
  <c r="AL13" i="11"/>
  <c r="AH6" i="11"/>
  <c r="AH11" i="11"/>
  <c r="AJ27" i="11"/>
  <c r="AJ31" i="11"/>
  <c r="AJ26" i="11"/>
  <c r="AJ34" i="11"/>
  <c r="AJ28" i="11"/>
  <c r="AJ32" i="11"/>
  <c r="AJ29" i="11"/>
  <c r="AJ33" i="11"/>
  <c r="AI31" i="11"/>
  <c r="AI27" i="11"/>
  <c r="AI25" i="11" s="1"/>
  <c r="AH51" i="11"/>
  <c r="AI32" i="11"/>
  <c r="AI28" i="11"/>
  <c r="AJ20" i="11"/>
  <c r="AH13" i="11"/>
  <c r="AJ10" i="11"/>
  <c r="AJ9" i="11" s="1"/>
  <c r="AH8" i="11"/>
  <c r="AH9" i="11" s="1"/>
  <c r="AI33" i="11"/>
  <c r="AI29" i="11"/>
  <c r="AI10" i="11"/>
  <c r="AI34" i="11"/>
  <c r="AH20" i="11"/>
  <c r="AJ18" i="11"/>
  <c r="AJ13" i="11"/>
  <c r="AI15" i="11" l="1"/>
  <c r="AI9" i="11"/>
  <c r="AH22" i="11"/>
  <c r="AH21" i="11" s="1"/>
  <c r="AI35" i="11"/>
  <c r="AI19" i="11"/>
  <c r="AI22" i="11"/>
  <c r="AI21" i="11" s="1"/>
  <c r="AJ25" i="11"/>
  <c r="AI17" i="11"/>
  <c r="AI11" i="11"/>
  <c r="AI6" i="11"/>
  <c r="AI7" i="11" s="1"/>
  <c r="AH7" i="11"/>
  <c r="AJ35" i="11"/>
  <c r="AH29" i="11"/>
  <c r="AH33" i="11"/>
  <c r="AH26" i="11"/>
  <c r="AH34" i="11"/>
  <c r="AH28" i="11"/>
  <c r="AH32" i="11"/>
  <c r="AH27" i="11"/>
  <c r="AH31" i="11"/>
  <c r="AJ22" i="11"/>
  <c r="AJ21" i="11" s="1"/>
  <c r="AJ19" i="11"/>
  <c r="AJ17" i="11"/>
  <c r="AJ11" i="11"/>
  <c r="AJ6" i="11"/>
  <c r="AJ7" i="11" s="1"/>
  <c r="AH19" i="11"/>
  <c r="AH35" i="11" l="1"/>
  <c r="AH25" i="11"/>
  <c r="AG55" i="11" l="1"/>
  <c r="AF55" i="11"/>
  <c r="AE55" i="11"/>
  <c r="AD55" i="11"/>
  <c r="AC55" i="11"/>
  <c r="AG53" i="11"/>
  <c r="AG56" i="11" s="1"/>
  <c r="AF53" i="11"/>
  <c r="AF56" i="11" s="1"/>
  <c r="AE53" i="11"/>
  <c r="AE56" i="11" s="1"/>
  <c r="AE54" i="11" s="1"/>
  <c r="AE57" i="11" s="1"/>
  <c r="AD53" i="11"/>
  <c r="AD56" i="11" s="1"/>
  <c r="AC53" i="11"/>
  <c r="AC56" i="11" s="1"/>
  <c r="AG52" i="11"/>
  <c r="AF52" i="11"/>
  <c r="AE52" i="11"/>
  <c r="AD52" i="11"/>
  <c r="AC52" i="11"/>
  <c r="AG50" i="11"/>
  <c r="AG51" i="11" s="1"/>
  <c r="AF50" i="11"/>
  <c r="AE50" i="11"/>
  <c r="AE51" i="11" s="1"/>
  <c r="AD50" i="11"/>
  <c r="AD51" i="11" s="1"/>
  <c r="AC50" i="11"/>
  <c r="AC51" i="11" s="1"/>
  <c r="AG43" i="11"/>
  <c r="AF43" i="11"/>
  <c r="AE43" i="11"/>
  <c r="AD43" i="11"/>
  <c r="AC43" i="11"/>
  <c r="AG30" i="11"/>
  <c r="AF30" i="11"/>
  <c r="AE30" i="11"/>
  <c r="AD30" i="11"/>
  <c r="AC30" i="11"/>
  <c r="AG24" i="11"/>
  <c r="AG36" i="11" s="1"/>
  <c r="AF24" i="11"/>
  <c r="AF36" i="11" s="1"/>
  <c r="AE24" i="11"/>
  <c r="AE36" i="11" s="1"/>
  <c r="AD24" i="11"/>
  <c r="AD36" i="11" s="1"/>
  <c r="AC24" i="11"/>
  <c r="AC36" i="11" s="1"/>
  <c r="AG14" i="11"/>
  <c r="AG20" i="11" s="1"/>
  <c r="AF14" i="11"/>
  <c r="AF18" i="11" s="1"/>
  <c r="AF17" i="11" s="1"/>
  <c r="AE14" i="11"/>
  <c r="AE18" i="11" s="1"/>
  <c r="AD14" i="11"/>
  <c r="AC14" i="11"/>
  <c r="AC20" i="11" s="1"/>
  <c r="AF10" i="11" l="1"/>
  <c r="AF8" i="11"/>
  <c r="AF20" i="11"/>
  <c r="AF51" i="11"/>
  <c r="AF28" i="11" s="1"/>
  <c r="AD8" i="11"/>
  <c r="AD32" i="11"/>
  <c r="AD31" i="11"/>
  <c r="AD33" i="11"/>
  <c r="AD27" i="11"/>
  <c r="AD29" i="11"/>
  <c r="AC54" i="11"/>
  <c r="AC57" i="11" s="1"/>
  <c r="AC13" i="11" s="1"/>
  <c r="AG54" i="11"/>
  <c r="AG57" i="11" s="1"/>
  <c r="AG13" i="11" s="1"/>
  <c r="AD18" i="11"/>
  <c r="AD17" i="11" s="1"/>
  <c r="AD10" i="11"/>
  <c r="AD20" i="11"/>
  <c r="AC33" i="11"/>
  <c r="AC29" i="11"/>
  <c r="AC32" i="11"/>
  <c r="AC28" i="11"/>
  <c r="AC31" i="11"/>
  <c r="AC27" i="11"/>
  <c r="AC34" i="11"/>
  <c r="AC26" i="11"/>
  <c r="AD54" i="11"/>
  <c r="AD57" i="11" s="1"/>
  <c r="AE22" i="11"/>
  <c r="AE31" i="11"/>
  <c r="AE27" i="11"/>
  <c r="AE34" i="11"/>
  <c r="AE26" i="11"/>
  <c r="AE33" i="11"/>
  <c r="AE29" i="11"/>
  <c r="AE32" i="11"/>
  <c r="AE28" i="11"/>
  <c r="AG33" i="11"/>
  <c r="AG29" i="11"/>
  <c r="AG32" i="11"/>
  <c r="AG28" i="11"/>
  <c r="AG31" i="11"/>
  <c r="AG27" i="11"/>
  <c r="AG34" i="11"/>
  <c r="AG26" i="11"/>
  <c r="AF54" i="11"/>
  <c r="AF57" i="11" s="1"/>
  <c r="AF22" i="11"/>
  <c r="AF21" i="11" s="1"/>
  <c r="AC8" i="11"/>
  <c r="AG8" i="11"/>
  <c r="AE10" i="11"/>
  <c r="AE15" i="11"/>
  <c r="AC18" i="11"/>
  <c r="AG18" i="11"/>
  <c r="AF19" i="11"/>
  <c r="AE20" i="11"/>
  <c r="AD26" i="11"/>
  <c r="AD34" i="11"/>
  <c r="AE17" i="11"/>
  <c r="AE8" i="11"/>
  <c r="AC10" i="11"/>
  <c r="AG10" i="11"/>
  <c r="AE13" i="11"/>
  <c r="AC15" i="11"/>
  <c r="AD28" i="11"/>
  <c r="H14" i="11"/>
  <c r="I14" i="11"/>
  <c r="I10" i="11" s="1"/>
  <c r="J14" i="11"/>
  <c r="J18" i="11" s="1"/>
  <c r="J17" i="11" s="1"/>
  <c r="K14" i="11"/>
  <c r="K10" i="11" s="1"/>
  <c r="K11" i="11" s="1"/>
  <c r="L14" i="11"/>
  <c r="M14" i="11"/>
  <c r="M10" i="11" s="1"/>
  <c r="N14" i="11"/>
  <c r="N18" i="11" s="1"/>
  <c r="O14" i="11"/>
  <c r="O18" i="11" s="1"/>
  <c r="P14" i="11"/>
  <c r="Q14" i="11"/>
  <c r="Q10" i="11" s="1"/>
  <c r="R14" i="11"/>
  <c r="R18" i="11" s="1"/>
  <c r="S14" i="11"/>
  <c r="S10" i="11" s="1"/>
  <c r="T14" i="11"/>
  <c r="U14" i="11"/>
  <c r="U10" i="11" s="1"/>
  <c r="V14" i="11"/>
  <c r="W14" i="11"/>
  <c r="W18" i="11" s="1"/>
  <c r="X14" i="11"/>
  <c r="Y14" i="11"/>
  <c r="Y10" i="11" s="1"/>
  <c r="Z14" i="11"/>
  <c r="Z18" i="11" s="1"/>
  <c r="Z17" i="11" s="1"/>
  <c r="AA14" i="11"/>
  <c r="AA10" i="11" s="1"/>
  <c r="AA11" i="11" s="1"/>
  <c r="AB14" i="11"/>
  <c r="I18" i="11"/>
  <c r="I17" i="11" s="1"/>
  <c r="V18" i="11"/>
  <c r="V17" i="11" s="1"/>
  <c r="H24" i="11"/>
  <c r="H36" i="11" s="1"/>
  <c r="I24" i="11"/>
  <c r="I36" i="11" s="1"/>
  <c r="J24" i="11"/>
  <c r="J36" i="11" s="1"/>
  <c r="K24" i="11"/>
  <c r="K36" i="11" s="1"/>
  <c r="L24" i="11"/>
  <c r="L36" i="11" s="1"/>
  <c r="M24" i="11"/>
  <c r="M36" i="11" s="1"/>
  <c r="N24" i="11"/>
  <c r="N36" i="11" s="1"/>
  <c r="O24" i="11"/>
  <c r="O36" i="11" s="1"/>
  <c r="P24" i="11"/>
  <c r="P36" i="11" s="1"/>
  <c r="Q24" i="11"/>
  <c r="Q36" i="11" s="1"/>
  <c r="R24" i="11"/>
  <c r="R36" i="11" s="1"/>
  <c r="S24" i="11"/>
  <c r="S36" i="11" s="1"/>
  <c r="T24" i="11"/>
  <c r="T36" i="11" s="1"/>
  <c r="U24" i="11"/>
  <c r="U36" i="11" s="1"/>
  <c r="V24" i="11"/>
  <c r="V36" i="11" s="1"/>
  <c r="W24" i="11"/>
  <c r="X24" i="11"/>
  <c r="X36" i="11" s="1"/>
  <c r="Y24" i="11"/>
  <c r="Y36" i="11" s="1"/>
  <c r="Z24" i="11"/>
  <c r="Z36" i="11" s="1"/>
  <c r="AA24" i="11"/>
  <c r="AA36" i="11" s="1"/>
  <c r="AB24" i="11"/>
  <c r="AB36" i="11" s="1"/>
  <c r="H30" i="11"/>
  <c r="I30" i="11"/>
  <c r="J30" i="11"/>
  <c r="K30" i="11"/>
  <c r="L30" i="11"/>
  <c r="M30" i="11"/>
  <c r="N30" i="11"/>
  <c r="O30" i="11"/>
  <c r="P30" i="11"/>
  <c r="Q30" i="11"/>
  <c r="R30" i="11"/>
  <c r="S30" i="11"/>
  <c r="T30" i="11"/>
  <c r="U30" i="11"/>
  <c r="V30" i="11"/>
  <c r="W30" i="11"/>
  <c r="X30" i="11"/>
  <c r="Y30" i="11"/>
  <c r="Z30" i="11"/>
  <c r="AA30" i="11"/>
  <c r="AB30" i="11"/>
  <c r="W36" i="11"/>
  <c r="H43" i="11"/>
  <c r="I43" i="11"/>
  <c r="J43" i="11"/>
  <c r="K43" i="11"/>
  <c r="L43" i="11"/>
  <c r="M43" i="11"/>
  <c r="N43" i="11"/>
  <c r="O43" i="11"/>
  <c r="P43" i="11"/>
  <c r="Q43" i="11"/>
  <c r="R43" i="11"/>
  <c r="S43" i="11"/>
  <c r="T43" i="11"/>
  <c r="U43" i="11"/>
  <c r="V43" i="11"/>
  <c r="W43" i="11"/>
  <c r="X43" i="11"/>
  <c r="Y43" i="11"/>
  <c r="Z43" i="11"/>
  <c r="AA43" i="11"/>
  <c r="AB43" i="11"/>
  <c r="H50" i="11"/>
  <c r="I50" i="11"/>
  <c r="J50" i="11"/>
  <c r="J20" i="11" s="1"/>
  <c r="K50" i="11"/>
  <c r="L50" i="11"/>
  <c r="M50" i="11"/>
  <c r="M51" i="11" s="1"/>
  <c r="M32" i="11" s="1"/>
  <c r="N50" i="11"/>
  <c r="N20" i="11" s="1"/>
  <c r="O50" i="11"/>
  <c r="P50" i="11"/>
  <c r="Q50" i="11"/>
  <c r="Q51" i="11" s="1"/>
  <c r="Q27" i="11" s="1"/>
  <c r="R50" i="11"/>
  <c r="R20" i="11" s="1"/>
  <c r="S50" i="11"/>
  <c r="T50" i="11"/>
  <c r="T51" i="11" s="1"/>
  <c r="U50" i="11"/>
  <c r="U51" i="11" s="1"/>
  <c r="U32" i="11" s="1"/>
  <c r="V50" i="11"/>
  <c r="V51" i="11" s="1"/>
  <c r="V31" i="11" s="1"/>
  <c r="W50" i="11"/>
  <c r="X50" i="11"/>
  <c r="Y50" i="11"/>
  <c r="Y51" i="11" s="1"/>
  <c r="Z50" i="11"/>
  <c r="Z20" i="11" s="1"/>
  <c r="AA50" i="11"/>
  <c r="AB50" i="11"/>
  <c r="AB51" i="11" s="1"/>
  <c r="I51" i="11"/>
  <c r="H52" i="11"/>
  <c r="I52" i="11"/>
  <c r="J52" i="11"/>
  <c r="K52" i="11"/>
  <c r="L52" i="11"/>
  <c r="M52" i="11"/>
  <c r="N52" i="11"/>
  <c r="O52" i="11"/>
  <c r="P52" i="11"/>
  <c r="Q52" i="11"/>
  <c r="R52" i="11"/>
  <c r="S52" i="11"/>
  <c r="T52" i="11"/>
  <c r="U52" i="11"/>
  <c r="V52" i="11"/>
  <c r="W52" i="11"/>
  <c r="X52" i="11"/>
  <c r="Y52" i="11"/>
  <c r="Z52" i="11"/>
  <c r="AA52" i="11"/>
  <c r="AB52" i="11"/>
  <c r="H53" i="11"/>
  <c r="H56" i="11" s="1"/>
  <c r="I53" i="11"/>
  <c r="I56" i="11" s="1"/>
  <c r="J53" i="11"/>
  <c r="J56" i="11" s="1"/>
  <c r="K53" i="11"/>
  <c r="K56" i="11" s="1"/>
  <c r="L53" i="11"/>
  <c r="L56" i="11" s="1"/>
  <c r="M53" i="11"/>
  <c r="M56" i="11" s="1"/>
  <c r="N53" i="11"/>
  <c r="N56" i="11" s="1"/>
  <c r="O53" i="11"/>
  <c r="O56" i="11" s="1"/>
  <c r="P53" i="11"/>
  <c r="P56" i="11" s="1"/>
  <c r="Q53" i="11"/>
  <c r="Q56" i="11" s="1"/>
  <c r="R53" i="11"/>
  <c r="R56" i="11" s="1"/>
  <c r="S53" i="11"/>
  <c r="S56" i="11" s="1"/>
  <c r="T53" i="11"/>
  <c r="T56" i="11" s="1"/>
  <c r="U53" i="11"/>
  <c r="U56" i="11" s="1"/>
  <c r="V53" i="11"/>
  <c r="W53" i="11"/>
  <c r="W56" i="11" s="1"/>
  <c r="X53" i="11"/>
  <c r="X56" i="11" s="1"/>
  <c r="Y53" i="11"/>
  <c r="Y56" i="11" s="1"/>
  <c r="Z53" i="11"/>
  <c r="Z56" i="11" s="1"/>
  <c r="AA53" i="11"/>
  <c r="AA56" i="11" s="1"/>
  <c r="AB53" i="11"/>
  <c r="AB56" i="11" s="1"/>
  <c r="H55" i="11"/>
  <c r="I55" i="11"/>
  <c r="J55" i="11"/>
  <c r="K55" i="11"/>
  <c r="L55" i="11"/>
  <c r="M55" i="11"/>
  <c r="N55" i="11"/>
  <c r="O55" i="11"/>
  <c r="P55" i="11"/>
  <c r="Q55" i="11"/>
  <c r="R55" i="11"/>
  <c r="S55" i="11"/>
  <c r="T55" i="11"/>
  <c r="U55" i="11"/>
  <c r="V55" i="11"/>
  <c r="W55" i="11"/>
  <c r="X55" i="11"/>
  <c r="Y55" i="11"/>
  <c r="Z55" i="11"/>
  <c r="AA55" i="11"/>
  <c r="AB55" i="11"/>
  <c r="V56" i="11"/>
  <c r="G55" i="11"/>
  <c r="F55" i="11"/>
  <c r="E55" i="11"/>
  <c r="G53" i="11"/>
  <c r="G56" i="11" s="1"/>
  <c r="F53" i="11"/>
  <c r="F56" i="11" s="1"/>
  <c r="E53" i="11"/>
  <c r="E56" i="11" s="1"/>
  <c r="G52" i="11"/>
  <c r="F52" i="11"/>
  <c r="E52" i="11"/>
  <c r="G50" i="11"/>
  <c r="G51" i="11" s="1"/>
  <c r="F50" i="11"/>
  <c r="F51" i="11" s="1"/>
  <c r="E50" i="11"/>
  <c r="E51" i="11" s="1"/>
  <c r="G43" i="11"/>
  <c r="F43" i="11"/>
  <c r="E43" i="11"/>
  <c r="G30" i="11"/>
  <c r="F30" i="11"/>
  <c r="E30" i="11"/>
  <c r="G24" i="11"/>
  <c r="G36" i="11" s="1"/>
  <c r="F24" i="11"/>
  <c r="F36" i="11" s="1"/>
  <c r="E24" i="11"/>
  <c r="E36" i="11" s="1"/>
  <c r="G14" i="11"/>
  <c r="G20" i="11" s="1"/>
  <c r="F14" i="11"/>
  <c r="F20" i="11" s="1"/>
  <c r="E14" i="11"/>
  <c r="E18" i="11" s="1"/>
  <c r="AF9" i="11" l="1"/>
  <c r="S18" i="11"/>
  <c r="AF26" i="11"/>
  <c r="AD35" i="11"/>
  <c r="AG15" i="11"/>
  <c r="AF32" i="11"/>
  <c r="AE21" i="11"/>
  <c r="AF11" i="11"/>
  <c r="AF6" i="11"/>
  <c r="AF7" i="11" s="1"/>
  <c r="AD22" i="11"/>
  <c r="AD21" i="11" s="1"/>
  <c r="X20" i="11"/>
  <c r="P20" i="11"/>
  <c r="L20" i="11"/>
  <c r="H20" i="11"/>
  <c r="AD25" i="11"/>
  <c r="AD9" i="11"/>
  <c r="AF34" i="11"/>
  <c r="AF29" i="11"/>
  <c r="AF33" i="11"/>
  <c r="AF27" i="11"/>
  <c r="AF31" i="11"/>
  <c r="AE35" i="11"/>
  <c r="AD11" i="11"/>
  <c r="AD6" i="11"/>
  <c r="AD7" i="11" s="1"/>
  <c r="AE25" i="11"/>
  <c r="AE19" i="11"/>
  <c r="AC35" i="11"/>
  <c r="AD19" i="11"/>
  <c r="AG6" i="11"/>
  <c r="AG7" i="11" s="1"/>
  <c r="AG11" i="11"/>
  <c r="AF15" i="11"/>
  <c r="AF13" i="11"/>
  <c r="Y18" i="11"/>
  <c r="Y17" i="11" s="1"/>
  <c r="AC6" i="11"/>
  <c r="AC7" i="11" s="1"/>
  <c r="AC11" i="11"/>
  <c r="AG9" i="11"/>
  <c r="AE9" i="11"/>
  <c r="AC9" i="11"/>
  <c r="AG25" i="11"/>
  <c r="AD13" i="11"/>
  <c r="AD15" i="11"/>
  <c r="AC19" i="11"/>
  <c r="AC22" i="11"/>
  <c r="AC21" i="11" s="1"/>
  <c r="AC17" i="11"/>
  <c r="AE11" i="11"/>
  <c r="AE6" i="11"/>
  <c r="AE7" i="11" s="1"/>
  <c r="AG19" i="11"/>
  <c r="AG22" i="11"/>
  <c r="AG21" i="11" s="1"/>
  <c r="AG17" i="11"/>
  <c r="AG35" i="11"/>
  <c r="AC25" i="11"/>
  <c r="AA18" i="11"/>
  <c r="AA17" i="11" s="1"/>
  <c r="K18" i="11"/>
  <c r="K22" i="11" s="1"/>
  <c r="N22" i="11"/>
  <c r="N51" i="11"/>
  <c r="N31" i="11" s="1"/>
  <c r="AA54" i="11"/>
  <c r="AA57" i="11" s="1"/>
  <c r="AA15" i="11" s="1"/>
  <c r="W54" i="11"/>
  <c r="W57" i="11" s="1"/>
  <c r="W15" i="11" s="1"/>
  <c r="O54" i="11"/>
  <c r="O57" i="11" s="1"/>
  <c r="O15" i="11" s="1"/>
  <c r="U54" i="11"/>
  <c r="U57" i="11" s="1"/>
  <c r="U13" i="11" s="1"/>
  <c r="M54" i="11"/>
  <c r="M57" i="11" s="1"/>
  <c r="M13" i="11" s="1"/>
  <c r="Z51" i="11"/>
  <c r="Z27" i="11" s="1"/>
  <c r="R51" i="11"/>
  <c r="R28" i="11" s="1"/>
  <c r="J51" i="11"/>
  <c r="J28" i="11" s="1"/>
  <c r="S54" i="11"/>
  <c r="S57" i="11" s="1"/>
  <c r="S15" i="11" s="1"/>
  <c r="K54" i="11"/>
  <c r="K57" i="11" s="1"/>
  <c r="K15" i="11" s="1"/>
  <c r="AB54" i="11"/>
  <c r="AB57" i="11" s="1"/>
  <c r="AB15" i="11" s="1"/>
  <c r="X54" i="11"/>
  <c r="X57" i="11" s="1"/>
  <c r="X15" i="11" s="1"/>
  <c r="T54" i="11"/>
  <c r="T57" i="11" s="1"/>
  <c r="T13" i="11" s="1"/>
  <c r="P54" i="11"/>
  <c r="P57" i="11" s="1"/>
  <c r="P13" i="11" s="1"/>
  <c r="W10" i="11"/>
  <c r="W11" i="11" s="1"/>
  <c r="N17" i="11"/>
  <c r="Z54" i="11"/>
  <c r="Z57" i="11" s="1"/>
  <c r="Z13" i="11" s="1"/>
  <c r="V54" i="11"/>
  <c r="V57" i="11" s="1"/>
  <c r="V15" i="11" s="1"/>
  <c r="R54" i="11"/>
  <c r="R57" i="11" s="1"/>
  <c r="R13" i="11" s="1"/>
  <c r="N54" i="11"/>
  <c r="N57" i="11" s="1"/>
  <c r="N13" i="11" s="1"/>
  <c r="J54" i="11"/>
  <c r="J57" i="11" s="1"/>
  <c r="J15" i="11" s="1"/>
  <c r="M18" i="11"/>
  <c r="M17" i="11" s="1"/>
  <c r="Y54" i="11"/>
  <c r="Y57" i="11" s="1"/>
  <c r="Y13" i="11" s="1"/>
  <c r="Q54" i="11"/>
  <c r="Q57" i="11" s="1"/>
  <c r="Q13" i="11" s="1"/>
  <c r="I54" i="11"/>
  <c r="I57" i="11" s="1"/>
  <c r="I13" i="11" s="1"/>
  <c r="L54" i="11"/>
  <c r="L57" i="11" s="1"/>
  <c r="L15" i="11" s="1"/>
  <c r="H54" i="11"/>
  <c r="H57" i="11" s="1"/>
  <c r="H13" i="11" s="1"/>
  <c r="J22" i="11"/>
  <c r="J21" i="11" s="1"/>
  <c r="Q18" i="11"/>
  <c r="Q17" i="11" s="1"/>
  <c r="O10" i="11"/>
  <c r="O11" i="11" s="1"/>
  <c r="F8" i="11"/>
  <c r="E54" i="11"/>
  <c r="E57" i="11" s="1"/>
  <c r="E13" i="11" s="1"/>
  <c r="F54" i="11"/>
  <c r="F57" i="11" s="1"/>
  <c r="F15" i="11" s="1"/>
  <c r="AB20" i="11"/>
  <c r="U18" i="11"/>
  <c r="U17" i="11" s="1"/>
  <c r="T29" i="11"/>
  <c r="T26" i="11"/>
  <c r="T34" i="11"/>
  <c r="T27" i="11"/>
  <c r="T31" i="11"/>
  <c r="T28" i="11"/>
  <c r="T32" i="11"/>
  <c r="T33" i="11"/>
  <c r="AB29" i="11"/>
  <c r="AB26" i="11"/>
  <c r="AB34" i="11"/>
  <c r="AB27" i="11"/>
  <c r="AB31" i="11"/>
  <c r="AB28" i="11"/>
  <c r="AB33" i="11"/>
  <c r="AB32" i="11"/>
  <c r="J31" i="11"/>
  <c r="AA6" i="11"/>
  <c r="AA20" i="11"/>
  <c r="K6" i="11"/>
  <c r="K20" i="11"/>
  <c r="Y28" i="11"/>
  <c r="Y29" i="11"/>
  <c r="Y33" i="11"/>
  <c r="Y26" i="11"/>
  <c r="Y34" i="11"/>
  <c r="U28" i="11"/>
  <c r="U29" i="11"/>
  <c r="U33" i="11"/>
  <c r="U26" i="11"/>
  <c r="U34" i="11"/>
  <c r="Q28" i="11"/>
  <c r="Q29" i="11"/>
  <c r="Q33" i="11"/>
  <c r="Q26" i="11"/>
  <c r="Q25" i="11" s="1"/>
  <c r="Q34" i="11"/>
  <c r="M28" i="11"/>
  <c r="M29" i="11"/>
  <c r="M33" i="11"/>
  <c r="M26" i="11"/>
  <c r="M34" i="11"/>
  <c r="I28" i="11"/>
  <c r="I29" i="11"/>
  <c r="I33" i="11"/>
  <c r="I26" i="11"/>
  <c r="I34" i="11"/>
  <c r="Z19" i="11"/>
  <c r="V20" i="11"/>
  <c r="V22" i="11"/>
  <c r="N21" i="11"/>
  <c r="N19" i="11"/>
  <c r="J19" i="11"/>
  <c r="U31" i="11"/>
  <c r="M31" i="11"/>
  <c r="M27" i="11"/>
  <c r="V26" i="11"/>
  <c r="T20" i="11"/>
  <c r="W17" i="11"/>
  <c r="W22" i="11"/>
  <c r="R17" i="11"/>
  <c r="R19" i="11"/>
  <c r="S20" i="11"/>
  <c r="S19" i="11" s="1"/>
  <c r="S22" i="11"/>
  <c r="X51" i="11"/>
  <c r="P51" i="11"/>
  <c r="L51" i="11"/>
  <c r="H51" i="11"/>
  <c r="Y8" i="11"/>
  <c r="Y9" i="11" s="1"/>
  <c r="Y20" i="11"/>
  <c r="U20" i="11"/>
  <c r="U8" i="11"/>
  <c r="U9" i="11" s="1"/>
  <c r="Q8" i="11"/>
  <c r="Q9" i="11" s="1"/>
  <c r="Q20" i="11"/>
  <c r="M8" i="11"/>
  <c r="M9" i="11" s="1"/>
  <c r="M20" i="11"/>
  <c r="I8" i="11"/>
  <c r="I9" i="11" s="1"/>
  <c r="I22" i="11"/>
  <c r="I20" i="11"/>
  <c r="Y32" i="11"/>
  <c r="Q32" i="11"/>
  <c r="I32" i="11"/>
  <c r="I31" i="11"/>
  <c r="Y27" i="11"/>
  <c r="I27" i="11"/>
  <c r="Z22" i="11"/>
  <c r="Z21" i="11" s="1"/>
  <c r="V27" i="11"/>
  <c r="V28" i="11"/>
  <c r="V32" i="11"/>
  <c r="V29" i="11"/>
  <c r="V33" i="11"/>
  <c r="N28" i="11"/>
  <c r="W20" i="11"/>
  <c r="O20" i="11"/>
  <c r="O22" i="11"/>
  <c r="AA51" i="11"/>
  <c r="W51" i="11"/>
  <c r="S51" i="11"/>
  <c r="O51" i="11"/>
  <c r="K51" i="11"/>
  <c r="V34" i="11"/>
  <c r="Y31" i="11"/>
  <c r="Q31" i="11"/>
  <c r="U27" i="11"/>
  <c r="R22" i="11"/>
  <c r="R21" i="11" s="1"/>
  <c r="O17" i="11"/>
  <c r="AB10" i="11"/>
  <c r="AB8" i="11"/>
  <c r="AB18" i="11"/>
  <c r="X10" i="11"/>
  <c r="X8" i="11"/>
  <c r="X18" i="11"/>
  <c r="T10" i="11"/>
  <c r="T8" i="11"/>
  <c r="T18" i="11"/>
  <c r="P10" i="11"/>
  <c r="P8" i="11"/>
  <c r="P18" i="11"/>
  <c r="L10" i="11"/>
  <c r="L8" i="11"/>
  <c r="L18" i="11"/>
  <c r="L17" i="11" s="1"/>
  <c r="H10" i="11"/>
  <c r="H8" i="11"/>
  <c r="H18" i="11"/>
  <c r="S17" i="11"/>
  <c r="S11" i="11"/>
  <c r="S6" i="11"/>
  <c r="AA8" i="11"/>
  <c r="AA9" i="11" s="1"/>
  <c r="W8" i="11"/>
  <c r="S8" i="11"/>
  <c r="S9" i="11" s="1"/>
  <c r="O8" i="11"/>
  <c r="K8" i="11"/>
  <c r="K9" i="11" s="1"/>
  <c r="Z8" i="11"/>
  <c r="V8" i="11"/>
  <c r="R8" i="11"/>
  <c r="N8" i="11"/>
  <c r="J8" i="11"/>
  <c r="Y6" i="11"/>
  <c r="Y11" i="11"/>
  <c r="U6" i="11"/>
  <c r="U11" i="11"/>
  <c r="Q6" i="11"/>
  <c r="Q11" i="11"/>
  <c r="M6" i="11"/>
  <c r="M11" i="11"/>
  <c r="I6" i="11"/>
  <c r="I11" i="11"/>
  <c r="Z10" i="11"/>
  <c r="V10" i="11"/>
  <c r="R10" i="11"/>
  <c r="N10" i="11"/>
  <c r="J10" i="11"/>
  <c r="U15" i="11"/>
  <c r="M15" i="11"/>
  <c r="F34" i="11"/>
  <c r="F31" i="11"/>
  <c r="F27" i="11"/>
  <c r="G54" i="11"/>
  <c r="G57" i="11" s="1"/>
  <c r="G15" i="11" s="1"/>
  <c r="F10" i="11"/>
  <c r="F18" i="11"/>
  <c r="F22" i="11" s="1"/>
  <c r="F21" i="11" s="1"/>
  <c r="E22" i="11"/>
  <c r="G33" i="11"/>
  <c r="G29" i="11"/>
  <c r="G28" i="11"/>
  <c r="G32" i="11"/>
  <c r="G31" i="11"/>
  <c r="G27" i="11"/>
  <c r="G34" i="11"/>
  <c r="G26" i="11"/>
  <c r="E31" i="11"/>
  <c r="E27" i="11"/>
  <c r="E28" i="11"/>
  <c r="E34" i="11"/>
  <c r="E26" i="11"/>
  <c r="E33" i="11"/>
  <c r="E29" i="11"/>
  <c r="E32" i="11"/>
  <c r="G8" i="11"/>
  <c r="E10" i="11"/>
  <c r="G18" i="11"/>
  <c r="E20" i="11"/>
  <c r="F28" i="11"/>
  <c r="F32" i="11"/>
  <c r="E17" i="11"/>
  <c r="F29" i="11"/>
  <c r="F33" i="11"/>
  <c r="F35" i="11" s="1"/>
  <c r="E8" i="11"/>
  <c r="G10" i="11"/>
  <c r="F26" i="11"/>
  <c r="E53" i="1"/>
  <c r="E56" i="1" s="1"/>
  <c r="F55" i="1"/>
  <c r="E55" i="1"/>
  <c r="S13" i="11" l="1"/>
  <c r="T15" i="11"/>
  <c r="AF25" i="11"/>
  <c r="Z29" i="11"/>
  <c r="Y22" i="11"/>
  <c r="Y21" i="11" s="1"/>
  <c r="Z15" i="11"/>
  <c r="K17" i="11"/>
  <c r="Z31" i="11"/>
  <c r="M22" i="11"/>
  <c r="J34" i="11"/>
  <c r="K19" i="11"/>
  <c r="J33" i="11"/>
  <c r="AF35" i="11"/>
  <c r="W13" i="11"/>
  <c r="P15" i="11"/>
  <c r="V13" i="11"/>
  <c r="F13" i="11"/>
  <c r="AA13" i="11"/>
  <c r="Z26" i="11"/>
  <c r="Z25" i="11" s="1"/>
  <c r="AA22" i="11"/>
  <c r="AA21" i="11" s="1"/>
  <c r="Z28" i="11"/>
  <c r="Z32" i="11"/>
  <c r="K13" i="11"/>
  <c r="I15" i="11"/>
  <c r="Q22" i="11"/>
  <c r="Q21" i="11" s="1"/>
  <c r="Z34" i="11"/>
  <c r="M35" i="11"/>
  <c r="Z33" i="11"/>
  <c r="E54" i="1"/>
  <c r="E57" i="1" s="1"/>
  <c r="J26" i="11"/>
  <c r="J29" i="11"/>
  <c r="X13" i="11"/>
  <c r="AB13" i="11"/>
  <c r="J32" i="11"/>
  <c r="R33" i="11"/>
  <c r="R15" i="11"/>
  <c r="J27" i="11"/>
  <c r="V35" i="11"/>
  <c r="F19" i="11"/>
  <c r="O9" i="11"/>
  <c r="L13" i="11"/>
  <c r="N33" i="11"/>
  <c r="N27" i="11"/>
  <c r="R29" i="11"/>
  <c r="N15" i="11"/>
  <c r="Y15" i="11"/>
  <c r="O6" i="11"/>
  <c r="O7" i="11" s="1"/>
  <c r="N26" i="11"/>
  <c r="N34" i="11"/>
  <c r="N29" i="11"/>
  <c r="R34" i="11"/>
  <c r="R35" i="11" s="1"/>
  <c r="R27" i="11"/>
  <c r="O13" i="11"/>
  <c r="W9" i="11"/>
  <c r="T9" i="11"/>
  <c r="W6" i="11"/>
  <c r="W7" i="11" s="1"/>
  <c r="N32" i="11"/>
  <c r="J9" i="11"/>
  <c r="Z9" i="11"/>
  <c r="H15" i="11"/>
  <c r="R32" i="11"/>
  <c r="I25" i="11"/>
  <c r="F9" i="11"/>
  <c r="M7" i="11"/>
  <c r="U7" i="11"/>
  <c r="N9" i="11"/>
  <c r="R26" i="11"/>
  <c r="R31" i="11"/>
  <c r="J13" i="11"/>
  <c r="F25" i="11"/>
  <c r="M25" i="11"/>
  <c r="Q35" i="11"/>
  <c r="T35" i="11"/>
  <c r="E15" i="11"/>
  <c r="Q15" i="11"/>
  <c r="I7" i="11"/>
  <c r="Y7" i="11"/>
  <c r="R9" i="11"/>
  <c r="L9" i="11"/>
  <c r="X9" i="11"/>
  <c r="W21" i="11"/>
  <c r="U22" i="11"/>
  <c r="U21" i="11" s="1"/>
  <c r="W19" i="11"/>
  <c r="V25" i="11"/>
  <c r="T25" i="11"/>
  <c r="V6" i="11"/>
  <c r="V7" i="11" s="1"/>
  <c r="V11" i="11"/>
  <c r="H22" i="11"/>
  <c r="H21" i="11" s="1"/>
  <c r="H19" i="11"/>
  <c r="P22" i="11"/>
  <c r="P21" i="11" s="1"/>
  <c r="P19" i="11"/>
  <c r="I21" i="11"/>
  <c r="I19" i="11"/>
  <c r="Y19" i="11"/>
  <c r="X29" i="11"/>
  <c r="X26" i="11"/>
  <c r="X34" i="11"/>
  <c r="X27" i="11"/>
  <c r="X31" i="11"/>
  <c r="X32" i="11"/>
  <c r="X28" i="11"/>
  <c r="X33" i="11"/>
  <c r="Y25" i="11"/>
  <c r="Z6" i="11"/>
  <c r="Z7" i="11" s="1"/>
  <c r="Z11" i="11"/>
  <c r="P6" i="11"/>
  <c r="P7" i="11" s="1"/>
  <c r="P11" i="11"/>
  <c r="AB22" i="11"/>
  <c r="AB21" i="11" s="1"/>
  <c r="AB19" i="11"/>
  <c r="AB17" i="11"/>
  <c r="W26" i="11"/>
  <c r="W27" i="11"/>
  <c r="W31" i="11"/>
  <c r="W28" i="11"/>
  <c r="W32" i="11"/>
  <c r="W33" i="11"/>
  <c r="W29" i="11"/>
  <c r="W34" i="11"/>
  <c r="O21" i="11"/>
  <c r="H29" i="11"/>
  <c r="H26" i="11"/>
  <c r="H34" i="11"/>
  <c r="H27" i="11"/>
  <c r="H31" i="11"/>
  <c r="H32" i="11"/>
  <c r="H33" i="11"/>
  <c r="H28" i="11"/>
  <c r="S21" i="11"/>
  <c r="V21" i="11"/>
  <c r="V19" i="11"/>
  <c r="H17" i="11"/>
  <c r="J6" i="11"/>
  <c r="J7" i="11" s="1"/>
  <c r="J11" i="11"/>
  <c r="T6" i="11"/>
  <c r="T7" i="11" s="1"/>
  <c r="T11" i="11"/>
  <c r="O19" i="11"/>
  <c r="K26" i="11"/>
  <c r="K27" i="11"/>
  <c r="K31" i="11"/>
  <c r="K28" i="11"/>
  <c r="K32" i="11"/>
  <c r="K29" i="11"/>
  <c r="K33" i="11"/>
  <c r="K34" i="11"/>
  <c r="AA26" i="11"/>
  <c r="AA27" i="11"/>
  <c r="AA31" i="11"/>
  <c r="AA28" i="11"/>
  <c r="AA32" i="11"/>
  <c r="AA29" i="11"/>
  <c r="AA33" i="11"/>
  <c r="AA34" i="11"/>
  <c r="Q19" i="11"/>
  <c r="U19" i="11"/>
  <c r="L29" i="11"/>
  <c r="L26" i="11"/>
  <c r="L34" i="11"/>
  <c r="L27" i="11"/>
  <c r="L31" i="11"/>
  <c r="L28" i="11"/>
  <c r="L32" i="11"/>
  <c r="L33" i="11"/>
  <c r="U35" i="11"/>
  <c r="K21" i="11"/>
  <c r="AA7" i="11"/>
  <c r="AB35" i="11"/>
  <c r="P17" i="11"/>
  <c r="AB6" i="11"/>
  <c r="AB7" i="11" s="1"/>
  <c r="AB11" i="11"/>
  <c r="S26" i="11"/>
  <c r="S27" i="11"/>
  <c r="S31" i="11"/>
  <c r="S28" i="11"/>
  <c r="S32" i="11"/>
  <c r="S29" i="11"/>
  <c r="S34" i="11"/>
  <c r="S33" i="11"/>
  <c r="H6" i="11"/>
  <c r="H7" i="11" s="1"/>
  <c r="H11" i="11"/>
  <c r="N6" i="11"/>
  <c r="N7" i="11" s="1"/>
  <c r="N11" i="11"/>
  <c r="Q7" i="11"/>
  <c r="R6" i="11"/>
  <c r="R7" i="11" s="1"/>
  <c r="R11" i="11"/>
  <c r="V9" i="11"/>
  <c r="S7" i="11"/>
  <c r="H9" i="11"/>
  <c r="L22" i="11"/>
  <c r="L21" i="11" s="1"/>
  <c r="L19" i="11"/>
  <c r="L6" i="11"/>
  <c r="L7" i="11" s="1"/>
  <c r="L11" i="11"/>
  <c r="P9" i="11"/>
  <c r="T22" i="11"/>
  <c r="T19" i="11"/>
  <c r="T17" i="11"/>
  <c r="X22" i="11"/>
  <c r="X21" i="11" s="1"/>
  <c r="X19" i="11"/>
  <c r="X17" i="11"/>
  <c r="X6" i="11"/>
  <c r="X7" i="11" s="1"/>
  <c r="X11" i="11"/>
  <c r="AB9" i="11"/>
  <c r="AA19" i="11"/>
  <c r="O26" i="11"/>
  <c r="O27" i="11"/>
  <c r="O31" i="11"/>
  <c r="O28" i="11"/>
  <c r="O32" i="11"/>
  <c r="O33" i="11"/>
  <c r="O34" i="11"/>
  <c r="O29" i="11"/>
  <c r="M21" i="11"/>
  <c r="M19" i="11"/>
  <c r="P29" i="11"/>
  <c r="P26" i="11"/>
  <c r="P34" i="11"/>
  <c r="P27" i="11"/>
  <c r="P31" i="11"/>
  <c r="P32" i="11"/>
  <c r="P28" i="11"/>
  <c r="P33" i="11"/>
  <c r="T21" i="11"/>
  <c r="I35" i="11"/>
  <c r="U25" i="11"/>
  <c r="Y35" i="11"/>
  <c r="K7" i="11"/>
  <c r="AB25" i="11"/>
  <c r="G13" i="11"/>
  <c r="E25" i="11"/>
  <c r="E9" i="11"/>
  <c r="E35" i="11"/>
  <c r="F11" i="11"/>
  <c r="F6" i="11"/>
  <c r="F7" i="11" s="1"/>
  <c r="G35" i="11"/>
  <c r="F17" i="11"/>
  <c r="E11" i="11"/>
  <c r="E6" i="11"/>
  <c r="E7" i="11" s="1"/>
  <c r="E21" i="11"/>
  <c r="G9" i="11"/>
  <c r="G25" i="11"/>
  <c r="E19" i="11"/>
  <c r="G6" i="11"/>
  <c r="G7" i="11" s="1"/>
  <c r="G11" i="11"/>
  <c r="G17" i="11"/>
  <c r="G19" i="11"/>
  <c r="G22" i="11"/>
  <c r="G21" i="11" s="1"/>
  <c r="E14" i="1"/>
  <c r="E10" i="1" s="1"/>
  <c r="J25" i="11" l="1"/>
  <c r="J35" i="11"/>
  <c r="O35" i="11"/>
  <c r="K35" i="11"/>
  <c r="N25" i="11"/>
  <c r="Z35" i="11"/>
  <c r="N35" i="11"/>
  <c r="AA35" i="11"/>
  <c r="E18" i="1"/>
  <c r="E15" i="1"/>
  <c r="E13" i="1"/>
  <c r="AA25" i="11"/>
  <c r="K25" i="11"/>
  <c r="R25" i="11"/>
  <c r="L35" i="11"/>
  <c r="O25" i="11"/>
  <c r="S35" i="11"/>
  <c r="L25" i="11"/>
  <c r="W35" i="11"/>
  <c r="W25" i="11"/>
  <c r="P35" i="11"/>
  <c r="S25" i="11"/>
  <c r="H35" i="11"/>
  <c r="X35" i="11"/>
  <c r="P25" i="11"/>
  <c r="H25" i="11"/>
  <c r="X25" i="11"/>
  <c r="E50" i="1" l="1"/>
  <c r="E51" i="1" s="1"/>
  <c r="E52" i="1"/>
  <c r="E43" i="1"/>
  <c r="E30" i="1"/>
  <c r="E24" i="1"/>
  <c r="E36" i="1" s="1"/>
  <c r="E8" i="1" l="1"/>
  <c r="E22" i="1"/>
  <c r="E6" i="1"/>
  <c r="E11" i="1"/>
  <c r="E17" i="1"/>
  <c r="E20" i="1"/>
  <c r="E33" i="1" l="1"/>
  <c r="E27" i="1"/>
  <c r="E21" i="1"/>
  <c r="E9" i="1"/>
  <c r="E7" i="1"/>
  <c r="E29" i="1"/>
  <c r="E32" i="1"/>
  <c r="E28" i="1"/>
  <c r="E34" i="1"/>
  <c r="E26" i="1"/>
  <c r="E31" i="1"/>
  <c r="E19" i="1"/>
  <c r="E35" i="1" l="1"/>
  <c r="E25" i="1"/>
  <c r="F43" i="1" l="1"/>
  <c r="G50" i="8" l="1"/>
  <c r="E50" i="8"/>
  <c r="C50" i="8"/>
  <c r="G49" i="8"/>
  <c r="E49" i="8"/>
  <c r="C49" i="8"/>
  <c r="G48" i="8"/>
  <c r="E48" i="8"/>
  <c r="C48" i="8"/>
  <c r="G47" i="8"/>
  <c r="E47" i="8"/>
  <c r="C47" i="8"/>
  <c r="G46" i="8"/>
  <c r="E46" i="8"/>
  <c r="C46" i="8"/>
  <c r="G45" i="8"/>
  <c r="E45" i="8"/>
  <c r="C45" i="8"/>
  <c r="G44" i="8"/>
  <c r="E44" i="8"/>
  <c r="C44" i="8"/>
  <c r="G43" i="8"/>
  <c r="E43" i="8"/>
  <c r="C43" i="8"/>
  <c r="G42" i="8"/>
  <c r="E42" i="8"/>
  <c r="C42" i="8"/>
  <c r="G41" i="8"/>
  <c r="E41" i="8"/>
  <c r="C41" i="8"/>
  <c r="G40" i="8"/>
  <c r="E40" i="8"/>
  <c r="C40" i="8"/>
  <c r="G39" i="8"/>
  <c r="E39" i="8"/>
  <c r="C39" i="8"/>
  <c r="G38" i="8"/>
  <c r="E38" i="8"/>
  <c r="C38" i="8"/>
  <c r="G37" i="8"/>
  <c r="E37" i="8"/>
  <c r="C37" i="8"/>
  <c r="G36" i="8"/>
  <c r="E36" i="8"/>
  <c r="C36" i="8"/>
  <c r="G35" i="8"/>
  <c r="E35" i="8"/>
  <c r="C35" i="8"/>
  <c r="G34" i="8"/>
  <c r="E34" i="8"/>
  <c r="C34" i="8"/>
  <c r="G33" i="8"/>
  <c r="E33" i="8"/>
  <c r="C33" i="8"/>
  <c r="G32" i="8"/>
  <c r="E32" i="8"/>
  <c r="C32" i="8"/>
  <c r="G31" i="8"/>
  <c r="E31" i="8"/>
  <c r="C31" i="8"/>
  <c r="G30" i="8"/>
  <c r="E30" i="8"/>
  <c r="C30" i="8"/>
  <c r="G29" i="8"/>
  <c r="E29" i="8"/>
  <c r="C29" i="8"/>
  <c r="G28" i="8"/>
  <c r="E28" i="8"/>
  <c r="C28" i="8"/>
  <c r="G27" i="8"/>
  <c r="E27" i="8"/>
  <c r="C27" i="8"/>
  <c r="G26" i="8"/>
  <c r="E26" i="8"/>
  <c r="C26" i="8"/>
  <c r="G25" i="8"/>
  <c r="E25" i="8"/>
  <c r="C25" i="8"/>
  <c r="G22" i="8"/>
  <c r="E22" i="8"/>
  <c r="C22" i="8"/>
  <c r="G21" i="8"/>
  <c r="E21" i="8"/>
  <c r="C21" i="8"/>
  <c r="G20" i="8"/>
  <c r="E20" i="8"/>
  <c r="C20" i="8"/>
  <c r="G19" i="8"/>
  <c r="E19" i="8"/>
  <c r="C19" i="8"/>
  <c r="G18" i="8"/>
  <c r="E18" i="8"/>
  <c r="C18" i="8"/>
  <c r="G17" i="8"/>
  <c r="E17" i="8"/>
  <c r="C17" i="8"/>
  <c r="G16" i="8"/>
  <c r="E16" i="8"/>
  <c r="C16" i="8"/>
  <c r="F53" i="1" l="1"/>
  <c r="F56" i="1" s="1"/>
  <c r="F54" i="1" s="1"/>
  <c r="F57" i="1" s="1"/>
  <c r="F52" i="1"/>
  <c r="F50" i="1"/>
  <c r="F51" i="1" s="1"/>
  <c r="F30" i="1"/>
  <c r="F24" i="1"/>
  <c r="F36" i="1" s="1"/>
  <c r="F14" i="1"/>
  <c r="F8" i="1" l="1"/>
  <c r="F13" i="1"/>
  <c r="F32" i="1"/>
  <c r="F28" i="1"/>
  <c r="F31" i="1"/>
  <c r="F27" i="1"/>
  <c r="F34" i="1"/>
  <c r="F26" i="1"/>
  <c r="F33" i="1"/>
  <c r="F29" i="1"/>
  <c r="F20" i="1"/>
  <c r="F10" i="1"/>
  <c r="F18" i="1"/>
  <c r="F17" i="1" s="1"/>
  <c r="G50" i="7"/>
  <c r="E50" i="7"/>
  <c r="C50" i="7"/>
  <c r="G49" i="7"/>
  <c r="E49" i="7"/>
  <c r="C49" i="7"/>
  <c r="G48" i="7"/>
  <c r="E48" i="7"/>
  <c r="C48" i="7"/>
  <c r="G47" i="7"/>
  <c r="E47" i="7"/>
  <c r="C47" i="7"/>
  <c r="G46" i="7"/>
  <c r="E46" i="7"/>
  <c r="C46" i="7"/>
  <c r="G45" i="7"/>
  <c r="E45" i="7"/>
  <c r="C45" i="7"/>
  <c r="G44" i="7"/>
  <c r="E44" i="7"/>
  <c r="C44" i="7"/>
  <c r="G43" i="7"/>
  <c r="E43" i="7"/>
  <c r="C43" i="7"/>
  <c r="G42" i="7"/>
  <c r="E42" i="7"/>
  <c r="C42" i="7"/>
  <c r="G41" i="7"/>
  <c r="E41" i="7"/>
  <c r="C41" i="7"/>
  <c r="G40" i="7"/>
  <c r="E40" i="7"/>
  <c r="C40" i="7"/>
  <c r="G39" i="7"/>
  <c r="E39" i="7"/>
  <c r="C39" i="7"/>
  <c r="G38" i="7"/>
  <c r="E38" i="7"/>
  <c r="C38" i="7"/>
  <c r="G37" i="7"/>
  <c r="E37" i="7"/>
  <c r="C37" i="7"/>
  <c r="G36" i="7"/>
  <c r="E36" i="7"/>
  <c r="C36" i="7"/>
  <c r="G35" i="7"/>
  <c r="E35" i="7"/>
  <c r="C35" i="7"/>
  <c r="G34" i="7"/>
  <c r="E34" i="7"/>
  <c r="C34" i="7"/>
  <c r="G33" i="7"/>
  <c r="E33" i="7"/>
  <c r="C33" i="7"/>
  <c r="G32" i="7"/>
  <c r="E32" i="7"/>
  <c r="C32" i="7"/>
  <c r="G31" i="7"/>
  <c r="E31" i="7"/>
  <c r="C31" i="7"/>
  <c r="G30" i="7"/>
  <c r="E30" i="7"/>
  <c r="C30" i="7"/>
  <c r="G29" i="7"/>
  <c r="E29" i="7"/>
  <c r="C29" i="7"/>
  <c r="G28" i="7"/>
  <c r="E28" i="7"/>
  <c r="C28" i="7"/>
  <c r="G27" i="7"/>
  <c r="E27" i="7"/>
  <c r="C27" i="7"/>
  <c r="G26" i="7"/>
  <c r="E26" i="7"/>
  <c r="C26" i="7"/>
  <c r="G25" i="7"/>
  <c r="E25" i="7"/>
  <c r="C25" i="7"/>
  <c r="G22" i="7"/>
  <c r="E22" i="7"/>
  <c r="C22" i="7"/>
  <c r="G21" i="7"/>
  <c r="E21" i="7"/>
  <c r="C21" i="7"/>
  <c r="G20" i="7"/>
  <c r="E20" i="7"/>
  <c r="C20" i="7"/>
  <c r="G19" i="7"/>
  <c r="E19" i="7"/>
  <c r="C19" i="7"/>
  <c r="G18" i="7"/>
  <c r="E18" i="7"/>
  <c r="C18" i="7"/>
  <c r="G17" i="7"/>
  <c r="E17" i="7"/>
  <c r="C17" i="7"/>
  <c r="G16" i="7"/>
  <c r="E16" i="7"/>
  <c r="C16" i="7"/>
  <c r="F15" i="1" l="1"/>
  <c r="F9" i="1"/>
  <c r="F19" i="1"/>
  <c r="F22" i="1"/>
  <c r="F21" i="1" s="1"/>
  <c r="F25" i="1"/>
  <c r="F11" i="1"/>
  <c r="F6" i="1"/>
  <c r="F7" i="1" s="1"/>
  <c r="F35" i="1"/>
  <c r="G50" i="6" l="1"/>
  <c r="E50" i="6"/>
  <c r="C50" i="6"/>
  <c r="G49" i="6"/>
  <c r="E49" i="6"/>
  <c r="C49" i="6"/>
  <c r="G48" i="6"/>
  <c r="E48" i="6"/>
  <c r="C48" i="6"/>
  <c r="G47" i="6"/>
  <c r="E47" i="6"/>
  <c r="C47" i="6"/>
  <c r="G46" i="6"/>
  <c r="E46" i="6"/>
  <c r="C46" i="6"/>
  <c r="G45" i="6"/>
  <c r="E45" i="6"/>
  <c r="C45" i="6"/>
  <c r="G44" i="6"/>
  <c r="E44" i="6"/>
  <c r="C44" i="6"/>
  <c r="G43" i="6"/>
  <c r="E43" i="6"/>
  <c r="C43" i="6"/>
  <c r="G42" i="6"/>
  <c r="E42" i="6"/>
  <c r="C42" i="6"/>
  <c r="G41" i="6"/>
  <c r="E41" i="6"/>
  <c r="C41" i="6"/>
  <c r="G40" i="6"/>
  <c r="E40" i="6"/>
  <c r="C40" i="6"/>
  <c r="G39" i="6"/>
  <c r="E39" i="6"/>
  <c r="C39" i="6"/>
  <c r="G38" i="6"/>
  <c r="E38" i="6"/>
  <c r="C38" i="6"/>
  <c r="G37" i="6"/>
  <c r="E37" i="6"/>
  <c r="C37" i="6"/>
  <c r="G36" i="6"/>
  <c r="E36" i="6"/>
  <c r="C36" i="6"/>
  <c r="G35" i="6"/>
  <c r="E35" i="6"/>
  <c r="C35" i="6"/>
  <c r="G34" i="6"/>
  <c r="E34" i="6"/>
  <c r="C34" i="6"/>
  <c r="G33" i="6"/>
  <c r="E33" i="6"/>
  <c r="C33" i="6"/>
  <c r="G32" i="6"/>
  <c r="E32" i="6"/>
  <c r="C32" i="6"/>
  <c r="G31" i="6"/>
  <c r="E31" i="6"/>
  <c r="C31" i="6"/>
  <c r="G30" i="6"/>
  <c r="E30" i="6"/>
  <c r="C30" i="6"/>
  <c r="G29" i="6"/>
  <c r="E29" i="6"/>
  <c r="C29" i="6"/>
  <c r="G28" i="6"/>
  <c r="E28" i="6"/>
  <c r="C28" i="6"/>
  <c r="G27" i="6"/>
  <c r="E27" i="6"/>
  <c r="C27" i="6"/>
  <c r="G26" i="6"/>
  <c r="E26" i="6"/>
  <c r="C26" i="6"/>
  <c r="G25" i="6"/>
  <c r="E25" i="6"/>
  <c r="C25" i="6"/>
  <c r="G22" i="6"/>
  <c r="E22" i="6"/>
  <c r="C22" i="6"/>
  <c r="G21" i="6"/>
  <c r="E21" i="6"/>
  <c r="C21" i="6"/>
  <c r="G20" i="6"/>
  <c r="E20" i="6"/>
  <c r="C20" i="6"/>
  <c r="G19" i="6"/>
  <c r="E19" i="6"/>
  <c r="C19" i="6"/>
  <c r="G18" i="6"/>
  <c r="E18" i="6"/>
  <c r="C18" i="6"/>
  <c r="G17" i="6"/>
  <c r="E17" i="6"/>
  <c r="C17" i="6"/>
  <c r="G16" i="6"/>
  <c r="E16" i="6"/>
  <c r="C16" i="6"/>
</calcChain>
</file>

<file path=xl/sharedStrings.xml><?xml version="1.0" encoding="utf-8"?>
<sst xmlns="http://schemas.openxmlformats.org/spreadsheetml/2006/main" count="147" uniqueCount="67">
  <si>
    <t>Close:</t>
  </si>
  <si>
    <t>Low:</t>
  </si>
  <si>
    <t>High:</t>
  </si>
  <si>
    <t>Lower Boundary:</t>
  </si>
  <si>
    <t>Upper Boundary:</t>
  </si>
  <si>
    <t>(High + Low)/2:</t>
  </si>
  <si>
    <t>Resistance 1  + (High - Low) = Resistance 3</t>
  </si>
  <si>
    <t>S1-(High - Low) = Support 3</t>
  </si>
  <si>
    <t>(High-Low) * 1.1:</t>
  </si>
  <si>
    <t>(High - Low):</t>
  </si>
  <si>
    <t>(High + Low):</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</si>
  <si>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</si>
  <si>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</si>
  <si>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</si>
  <si>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</si>
  <si>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</si>
  <si>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</si>
  <si>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</si>
  <si>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</si>
  <si>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</si>
  <si>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</si>
  <si>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</si>
  <si>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</si>
  <si>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Camarilla Pivots</t>
  </si>
  <si>
    <t>Pivots</t>
  </si>
  <si>
    <t>Elliott - Fibonacci</t>
  </si>
  <si>
    <t>Pivot + (High - Low) = Resistance 2</t>
  </si>
  <si>
    <t>2*Pivot - Low = Resistance 1</t>
  </si>
  <si>
    <t>(High + Low + Close) /3 = Central Pivot Point</t>
  </si>
  <si>
    <t>Pivot - (High-Low) = Support 2</t>
  </si>
  <si>
    <t>EW Resistance 2:</t>
  </si>
  <si>
    <t>EW Support 1:</t>
  </si>
  <si>
    <t>EW Support 2:</t>
  </si>
  <si>
    <t>EW Resistance 3:</t>
  </si>
  <si>
    <t>EW Support 3:</t>
  </si>
  <si>
    <t>FIB0NACCI RATIOS CALCULATOR BY DEEPAK KUMAR</t>
  </si>
  <si>
    <t>Copyright @ www.sweeglu.com</t>
  </si>
  <si>
    <t>ONE</t>
  </si>
  <si>
    <t>TWO</t>
  </si>
  <si>
    <t>THREE</t>
  </si>
  <si>
    <t>Start Point ONE</t>
  </si>
  <si>
    <t>End Point</t>
  </si>
  <si>
    <t>Start Point TWO</t>
  </si>
  <si>
    <t>Retracements</t>
  </si>
  <si>
    <t>Projections</t>
  </si>
  <si>
    <t>**</t>
  </si>
  <si>
    <t>Resistance Mid 1</t>
  </si>
  <si>
    <t>Resistance Mid 3</t>
  </si>
  <si>
    <t>Resistance Mid 2</t>
  </si>
  <si>
    <t>Support Mid 1</t>
  </si>
  <si>
    <t>Support Mid 2</t>
  </si>
  <si>
    <t>Support  Mid 3</t>
  </si>
  <si>
    <t>Prev Week</t>
  </si>
  <si>
    <t>EW Min 2.5 x to 3.0x from start of EW</t>
  </si>
  <si>
    <t>EW Resistance 4:</t>
  </si>
  <si>
    <t>EW Resistance 5:</t>
  </si>
  <si>
    <t>EW Support 4:</t>
  </si>
  <si>
    <t>EW Support 5:</t>
  </si>
  <si>
    <t>Dec 2018</t>
  </si>
  <si>
    <t>CPL Width:</t>
  </si>
  <si>
    <t>Calculations</t>
  </si>
  <si>
    <t>2*Pivot - High = Support 1</t>
  </si>
  <si>
    <t>Central Pivot Line (CPL):</t>
  </si>
  <si>
    <t>11015 ~ 25</t>
  </si>
  <si>
    <t>Jan 2019</t>
  </si>
  <si>
    <t>Updated for-Feb/07/2019 Nifty closed on a strong bull note at 11062 level .So today on upside first intra resistance is at 11100-05 .Next resistance are 11138-43,11167-72,11202-07,11237-42,11272-77,11335-40 level.On downside first support is at 11024-19 next support are at 10986-81,10957-53,10922-17,10887-82,10850-45,10828-23,10780-75,10730-25,10710-05,10680-75,10636-31,10595-90,10554-49,10505-00,10450-45,10400-95,10344-40,10310-05,10251-46,10191-86,10138-33,10088-83,10033-28,10002-97,9961-56,9905-00,9874-69,984-38,9807-02 level. Market is in bull zone .So today for intraday on upside intra resistance are at 11105 and 11143 level and On downside be alert below 11019 and avoid all longs below 10981 level as selling may intensify below that level . Have a look </t>
  </si>
  <si>
    <t>Possible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</si>
</sst>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0"/>
  </numFmts>
  <fonts count="28" x14ac:knownFonts="1">
    <font>
      <sz val="11"/>
      <color theme="1"/>
      <name val="Calibri"/>
      <family val="2"/>
      <scheme val="minor"/>
    </font>
    <font>
      <sz val="11"/>
      <name val="Calibri"/>
      <family val="2"/>
      <scheme val="minor"/>
    </font>
    <font>
      <b/>
      <u/>
      <sz val="16"/>
      <color rgb="FFFFFF00"/>
      <name val="Calibri"/>
      <family val="2"/>
      <scheme val="minor"/>
    </font>
    <font>
      <sz val="18"/>
      <color rgb="FFFFFF00"/>
      <name val="Calibri"/>
      <family val="2"/>
      <scheme val="minor"/>
    </font>
    <font>
      <sz val="11"/>
      <color rgb="FFFFFF00"/>
      <name val="Calibri"/>
      <family val="2"/>
      <scheme val="minor"/>
    </font>
    <font>
      <b/>
      <u/>
      <sz val="11"/>
      <color rgb="FFFF0000"/>
      <name val="Calibri"/>
      <family val="2"/>
      <scheme val="minor"/>
    </font>
    <font>
      <u/>
      <sz val="11"/>
      <color rgb="FFFF0000"/>
      <name val="Calibri"/>
      <family val="2"/>
      <scheme val="minor"/>
    </font>
    <font>
      <b/>
      <u/>
      <sz val="11"/>
      <color rgb="FF1108C4"/>
      <name val="Calibri"/>
      <family val="2"/>
      <scheme val="minor"/>
    </font>
    <font>
      <b/>
      <u/>
      <sz val="11"/>
      <name val="Calibri"/>
      <family val="2"/>
      <scheme val="minor"/>
    </font>
    <font>
      <b/>
      <sz val="10"/>
      <name val="Arial"/>
      <family val="2"/>
    </font>
    <font>
      <b/>
      <sz val="11"/>
      <color rgb="FFFF0000"/>
      <name val="Arial"/>
      <family val="2"/>
    </font>
    <font>
      <sz val="8"/>
      <name val="Calibri"/>
      <family val="2"/>
      <scheme val="minor"/>
    </font>
    <font>
      <sz val="11"/>
      <name val="Arial"/>
      <family val="2"/>
    </font>
    <font>
      <b/>
      <sz val="11"/>
      <color rgb="FF00CC00"/>
      <name val="Arial"/>
      <family val="2"/>
    </font>
    <font>
      <sz val="11"/>
      <color theme="0"/>
      <name val="Times New Roman"/>
      <family val="1"/>
    </font>
    <font>
      <sz val="11"/>
      <color theme="1"/>
      <name val="Times New Roman"/>
      <family val="1"/>
    </font>
    <font>
      <sz val="10"/>
      <color theme="0"/>
      <name val="Times New Roman"/>
      <family val="1"/>
    </font>
    <font>
      <sz val="10"/>
      <name val="Times New Roman"/>
      <family val="1"/>
    </font>
    <font>
      <b/>
      <sz val="10"/>
      <color theme="1"/>
      <name val="Times New Roman"/>
      <family val="1"/>
    </font>
    <font>
      <sz val="10"/>
      <color theme="1"/>
      <name val="Times New Roman"/>
      <family val="1"/>
    </font>
    <font>
      <sz val="11"/>
      <color theme="0" tint="-0.34998626667073579"/>
      <name val="Times New Roman"/>
      <family val="1"/>
    </font>
    <font>
      <sz val="11"/>
      <color theme="0"/>
      <name val="Calibri"/>
      <family val="2"/>
      <scheme val="minor"/>
    </font>
    <font>
      <sz val="11"/>
      <color theme="2" tint="-0.749992370372631"/>
      <name val="Times New Roman"/>
      <family val="1"/>
    </font>
    <font>
      <sz val="11"/>
      <color theme="0" tint="-0.34998626667073579"/>
      <name val="Calibri"/>
      <family val="2"/>
      <scheme val="minor"/>
    </font>
    <font>
      <sz val="11"/>
      <color theme="2" tint="-0.749992370372631"/>
      <name val="Calibri"/>
      <family val="2"/>
      <scheme val="minor"/>
    </font>
    <font>
      <sz val="10"/>
      <color theme="1"/>
      <name val="Calibri"/>
      <family val="2"/>
      <scheme val="minor"/>
    </font>
    <font>
      <b/>
      <sz val="11"/>
      <color theme="1"/>
      <name val="Times New Roman"/>
      <family val="1"/>
    </font>
    <font>
      <sz val="11"/>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6666FF"/>
        <bgColor indexed="64"/>
      </patternFill>
    </fill>
    <fill>
      <patternFill patternType="solid">
        <fgColor rgb="FF3026F6"/>
        <bgColor indexed="64"/>
      </patternFill>
    </fill>
    <fill>
      <patternFill patternType="solid">
        <fgColor theme="3" tint="0.79998168889431442"/>
        <bgColor indexed="64"/>
      </patternFill>
    </fill>
    <fill>
      <patternFill patternType="solid">
        <fgColor rgb="FF92D050"/>
        <bgColor indexed="64"/>
      </patternFill>
    </fill>
    <fill>
      <patternFill patternType="solid">
        <fgColor rgb="FF3366FF"/>
        <bgColor indexed="64"/>
      </patternFill>
    </fill>
    <fill>
      <patternFill patternType="solid">
        <fgColor rgb="FF00B050"/>
        <bgColor indexed="64"/>
      </patternFill>
    </fill>
    <fill>
      <patternFill patternType="solid">
        <fgColor rgb="FF00CC00"/>
        <bgColor indexed="64"/>
      </patternFill>
    </fill>
    <fill>
      <patternFill patternType="solid">
        <fgColor rgb="FF8BA7FF"/>
        <bgColor indexed="64"/>
      </patternFill>
    </fill>
    <fill>
      <patternFill patternType="solid">
        <fgColor rgb="FF577FFF"/>
        <bgColor indexed="64"/>
      </patternFill>
    </fill>
    <fill>
      <patternFill patternType="solid">
        <fgColor rgb="FF3333FF"/>
        <bgColor indexed="64"/>
      </patternFill>
    </fill>
    <fill>
      <patternFill patternType="solid">
        <fgColor rgb="FFC4E59F"/>
        <bgColor indexed="64"/>
      </patternFill>
    </fill>
  </fills>
  <borders count="4">
    <border>
      <left/>
      <right/>
      <top/>
      <bottom/>
      <diagonal/>
    </border>
    <border>
      <left style="medium">
        <color rgb="FFFF0000"/>
      </left>
      <right style="medium">
        <color rgb="FFFF0000"/>
      </right>
      <top style="medium">
        <color rgb="FFFF0000"/>
      </top>
      <bottom style="medium">
        <color rgb="FFFF0000"/>
      </bottom>
      <diagonal/>
    </border>
    <border>
      <left style="medium">
        <color rgb="FF1108C4"/>
      </left>
      <right style="medium">
        <color rgb="FF1108C4"/>
      </right>
      <top style="medium">
        <color rgb="FF1108C4"/>
      </top>
      <bottom style="medium">
        <color rgb="FF1108C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27" fillId="0" borderId="0" applyFont="0" applyFill="0" applyBorder="0" applyAlignment="0" applyProtection="0"/>
  </cellStyleXfs>
  <cellXfs count="106">
    <xf numFmtId="0" fontId="0" fillId="0" borderId="0" xfId="0"/>
    <xf numFmtId="0" fontId="4" fillId="9" borderId="0" xfId="0" applyFont="1" applyFill="1" applyAlignment="1">
      <alignment horizontal="center"/>
    </xf>
    <xf numFmtId="2" fontId="5" fillId="0" borderId="0" xfId="0" applyNumberFormat="1" applyFont="1" applyAlignment="1">
      <alignment horizontal="center"/>
    </xf>
    <xf numFmtId="0" fontId="6" fillId="0" borderId="0" xfId="0" applyFont="1"/>
    <xf numFmtId="2" fontId="7" fillId="0" borderId="0" xfId="0" applyNumberFormat="1" applyFont="1" applyAlignment="1">
      <alignment horizontal="center"/>
    </xf>
    <xf numFmtId="2" fontId="8" fillId="0" borderId="0" xfId="0" applyNumberFormat="1" applyFont="1" applyAlignment="1" applyProtection="1">
      <alignment horizontal="center"/>
      <protection locked="0"/>
    </xf>
    <xf numFmtId="2" fontId="0" fillId="0" borderId="0" xfId="0" applyNumberFormat="1" applyFont="1"/>
    <xf numFmtId="2" fontId="0" fillId="0" borderId="0" xfId="0" applyNumberFormat="1" applyFont="1" applyProtection="1">
      <protection locked="0"/>
    </xf>
    <xf numFmtId="0" fontId="9" fillId="10" borderId="0" xfId="0" applyFont="1" applyFill="1"/>
    <xf numFmtId="2" fontId="1" fillId="0" borderId="1" xfId="0" applyNumberFormat="1" applyFont="1" applyBorder="1" applyProtection="1">
      <protection locked="0"/>
    </xf>
    <xf numFmtId="2" fontId="1" fillId="0" borderId="0" xfId="0" applyNumberFormat="1" applyFont="1" applyBorder="1" applyProtection="1">
      <protection locked="0"/>
    </xf>
    <xf numFmtId="2" fontId="1" fillId="0" borderId="2" xfId="0" applyNumberFormat="1" applyFont="1" applyBorder="1" applyProtection="1">
      <protection locked="0"/>
    </xf>
    <xf numFmtId="2" fontId="1" fillId="0" borderId="3" xfId="0" applyNumberFormat="1" applyFont="1" applyBorder="1" applyProtection="1">
      <protection locked="0"/>
    </xf>
    <xf numFmtId="2" fontId="1" fillId="0" borderId="0" xfId="0" applyNumberFormat="1" applyFont="1" applyProtection="1">
      <protection locked="0"/>
    </xf>
    <xf numFmtId="0" fontId="0" fillId="0" borderId="0" xfId="0" applyBorder="1" applyProtection="1">
      <protection locked="0"/>
    </xf>
    <xf numFmtId="0" fontId="0" fillId="0" borderId="0" xfId="0" applyBorder="1"/>
    <xf numFmtId="164" fontId="10" fillId="0" borderId="0" xfId="0" applyNumberFormat="1" applyFont="1" applyAlignment="1">
      <alignment horizontal="center"/>
    </xf>
    <xf numFmtId="2" fontId="11" fillId="0" borderId="0" xfId="0" applyNumberFormat="1" applyFont="1"/>
    <xf numFmtId="164" fontId="12" fillId="0" borderId="0" xfId="0" applyNumberFormat="1" applyFont="1" applyAlignment="1">
      <alignment horizontal="center"/>
    </xf>
    <xf numFmtId="164" fontId="1" fillId="0" borderId="0" xfId="0" applyNumberFormat="1" applyFont="1" applyProtection="1">
      <protection hidden="1"/>
    </xf>
    <xf numFmtId="0" fontId="0" fillId="0" borderId="0" xfId="0" applyProtection="1">
      <protection hidden="1"/>
    </xf>
    <xf numFmtId="164" fontId="0" fillId="0" borderId="0" xfId="0" applyNumberFormat="1" applyProtection="1">
      <protection hidden="1"/>
    </xf>
    <xf numFmtId="164" fontId="0" fillId="0" borderId="0" xfId="0" applyNumberFormat="1" applyFont="1" applyProtection="1">
      <protection hidden="1"/>
    </xf>
    <xf numFmtId="164" fontId="13" fillId="0" borderId="0" xfId="0" applyNumberFormat="1" applyFont="1" applyAlignment="1">
      <alignment horizontal="center"/>
    </xf>
    <xf numFmtId="164" fontId="12" fillId="11" borderId="0" xfId="0" applyNumberFormat="1" applyFont="1" applyFill="1" applyAlignment="1">
      <alignment horizontal="center"/>
    </xf>
    <xf numFmtId="2" fontId="2" fillId="9" borderId="0" xfId="0" applyNumberFormat="1" applyFont="1" applyFill="1" applyAlignment="1">
      <alignment horizontal="center"/>
    </xf>
    <xf numFmtId="2" fontId="2" fillId="9" borderId="0" xfId="0" applyNumberFormat="1" applyFont="1" applyFill="1" applyAlignment="1">
      <alignment horizontal="left"/>
    </xf>
    <xf numFmtId="164" fontId="0" fillId="11" borderId="0" xfId="0" applyNumberFormat="1" applyFont="1" applyFill="1" applyProtection="1">
      <protection hidden="1"/>
    </xf>
    <xf numFmtId="0" fontId="3" fillId="9" borderId="0" xfId="0" applyFont="1" applyFill="1" applyAlignment="1">
      <alignment horizontal="left"/>
    </xf>
    <xf numFmtId="164" fontId="12" fillId="4" borderId="0" xfId="0" applyNumberFormat="1" applyFont="1" applyFill="1" applyAlignment="1">
      <alignment horizontal="center"/>
    </xf>
    <xf numFmtId="164" fontId="1" fillId="4" borderId="0" xfId="0" applyNumberFormat="1" applyFont="1" applyFill="1" applyProtection="1">
      <protection hidden="1"/>
    </xf>
    <xf numFmtId="0" fontId="0" fillId="4" borderId="0" xfId="0" applyFill="1" applyProtection="1">
      <protection hidden="1"/>
    </xf>
    <xf numFmtId="164" fontId="0" fillId="4" borderId="0" xfId="0" applyNumberFormat="1" applyFill="1" applyProtection="1">
      <protection hidden="1"/>
    </xf>
    <xf numFmtId="164" fontId="0" fillId="4" borderId="0" xfId="0" applyNumberFormat="1" applyFont="1" applyFill="1" applyProtection="1">
      <protection hidden="1"/>
    </xf>
    <xf numFmtId="164" fontId="12" fillId="12" borderId="0" xfId="0" applyNumberFormat="1" applyFont="1" applyFill="1" applyAlignment="1">
      <alignment horizontal="center"/>
    </xf>
    <xf numFmtId="164" fontId="1" fillId="12" borderId="0" xfId="0" applyNumberFormat="1" applyFont="1" applyFill="1" applyProtection="1">
      <protection hidden="1"/>
    </xf>
    <xf numFmtId="0" fontId="0" fillId="12" borderId="0" xfId="0" applyFill="1" applyProtection="1">
      <protection hidden="1"/>
    </xf>
    <xf numFmtId="164" fontId="0" fillId="12" borderId="0" xfId="0" applyNumberFormat="1" applyFill="1" applyProtection="1">
      <protection hidden="1"/>
    </xf>
    <xf numFmtId="164" fontId="0" fillId="12" borderId="0" xfId="0" applyNumberFormat="1" applyFont="1" applyFill="1" applyProtection="1">
      <protection hidden="1"/>
    </xf>
    <xf numFmtId="0" fontId="0" fillId="11" borderId="0" xfId="0" applyFill="1" applyProtection="1">
      <protection hidden="1"/>
    </xf>
    <xf numFmtId="164" fontId="0" fillId="11" borderId="0" xfId="0" applyNumberFormat="1" applyFill="1" applyProtection="1">
      <protection hidden="1"/>
    </xf>
    <xf numFmtId="0" fontId="0" fillId="3" borderId="0" xfId="0" applyFont="1" applyFill="1" applyBorder="1" applyAlignment="1">
      <alignment horizontal="right"/>
    </xf>
    <xf numFmtId="0" fontId="17" fillId="2" borderId="0" xfId="0" applyFont="1" applyFill="1" applyBorder="1"/>
    <xf numFmtId="0" fontId="17" fillId="2" borderId="0" xfId="0" applyFont="1" applyFill="1" applyBorder="1" applyAlignment="1">
      <alignment horizontal="right"/>
    </xf>
    <xf numFmtId="4" fontId="17" fillId="2" borderId="0" xfId="0" applyNumberFormat="1" applyFont="1" applyFill="1" applyBorder="1" applyAlignment="1">
      <alignment horizontal="right"/>
    </xf>
    <xf numFmtId="0" fontId="19" fillId="8" borderId="0" xfId="0" applyFont="1" applyFill="1" applyBorder="1"/>
    <xf numFmtId="0" fontId="19" fillId="8" borderId="0" xfId="0" applyFont="1" applyFill="1" applyBorder="1" applyAlignment="1">
      <alignment horizontal="right"/>
    </xf>
    <xf numFmtId="4" fontId="20" fillId="2" borderId="0" xfId="0" applyNumberFormat="1" applyFont="1" applyFill="1" applyBorder="1" applyAlignment="1">
      <alignment horizontal="right"/>
    </xf>
    <xf numFmtId="4" fontId="15" fillId="14" borderId="0" xfId="0" applyNumberFormat="1" applyFont="1" applyFill="1" applyBorder="1" applyAlignment="1">
      <alignment horizontal="right"/>
    </xf>
    <xf numFmtId="4" fontId="15" fillId="11" borderId="0" xfId="0" applyNumberFormat="1" applyFont="1" applyFill="1" applyBorder="1" applyAlignment="1">
      <alignment horizontal="right"/>
    </xf>
    <xf numFmtId="4" fontId="15" fillId="3" borderId="0" xfId="0" applyNumberFormat="1" applyFont="1" applyFill="1" applyBorder="1" applyAlignment="1">
      <alignment horizontal="right"/>
    </xf>
    <xf numFmtId="4" fontId="15" fillId="16" borderId="0" xfId="0" applyNumberFormat="1" applyFont="1" applyFill="1" applyBorder="1" applyAlignment="1">
      <alignment horizontal="right"/>
    </xf>
    <xf numFmtId="4" fontId="15" fillId="12" borderId="0" xfId="0" applyNumberFormat="1" applyFont="1" applyFill="1" applyBorder="1" applyAlignment="1">
      <alignment horizontal="right"/>
    </xf>
    <xf numFmtId="4" fontId="15" fillId="5" borderId="0" xfId="0" applyNumberFormat="1" applyFont="1" applyFill="1" applyBorder="1" applyAlignment="1">
      <alignment horizontal="right"/>
    </xf>
    <xf numFmtId="4" fontId="15" fillId="15" borderId="0" xfId="0" applyNumberFormat="1" applyFont="1" applyFill="1" applyBorder="1" applyAlignment="1">
      <alignment horizontal="right"/>
    </xf>
    <xf numFmtId="4" fontId="15" fillId="7" borderId="0" xfId="0" applyNumberFormat="1" applyFont="1" applyFill="1" applyBorder="1" applyAlignment="1">
      <alignment horizontal="right"/>
    </xf>
    <xf numFmtId="4" fontId="15" fillId="6" borderId="0" xfId="0" applyNumberFormat="1" applyFont="1" applyFill="1" applyBorder="1" applyAlignment="1">
      <alignment horizontal="right"/>
    </xf>
    <xf numFmtId="0" fontId="19" fillId="3" borderId="0" xfId="0" applyFont="1" applyFill="1" applyBorder="1"/>
    <xf numFmtId="49" fontId="16" fillId="8" borderId="0" xfId="0" applyNumberFormat="1" applyFont="1" applyFill="1" applyBorder="1" applyAlignment="1">
      <alignment horizontal="center" vertical="center"/>
    </xf>
    <xf numFmtId="15" fontId="16" fillId="8" borderId="0" xfId="0" applyNumberFormat="1" applyFont="1" applyFill="1" applyBorder="1" applyAlignment="1">
      <alignment horizontal="center" vertical="center"/>
    </xf>
    <xf numFmtId="0" fontId="0" fillId="3" borderId="0" xfId="0" applyFill="1" applyBorder="1"/>
    <xf numFmtId="0" fontId="0" fillId="2" borderId="0" xfId="0" applyFont="1" applyFill="1" applyBorder="1" applyAlignment="1">
      <alignment horizontal="right"/>
    </xf>
    <xf numFmtId="4" fontId="15" fillId="13" borderId="0" xfId="0" applyNumberFormat="1" applyFont="1" applyFill="1" applyBorder="1" applyAlignment="1">
      <alignment horizontal="right"/>
    </xf>
    <xf numFmtId="4" fontId="15" fillId="17" borderId="0" xfId="0" applyNumberFormat="1" applyFont="1" applyFill="1" applyBorder="1" applyAlignment="1">
      <alignment horizontal="right"/>
    </xf>
    <xf numFmtId="4" fontId="15" fillId="2" borderId="0" xfId="0" applyNumberFormat="1" applyFont="1" applyFill="1" applyBorder="1" applyAlignment="1">
      <alignment horizontal="right"/>
    </xf>
    <xf numFmtId="0" fontId="19" fillId="2" borderId="0" xfId="0" applyFont="1" applyFill="1" applyBorder="1"/>
    <xf numFmtId="4" fontId="19" fillId="2" borderId="0" xfId="0" applyNumberFormat="1" applyFont="1" applyFill="1" applyBorder="1" applyAlignment="1">
      <alignment horizontal="right"/>
    </xf>
    <xf numFmtId="4" fontId="14" fillId="8" borderId="0" xfId="0" applyNumberFormat="1" applyFont="1" applyFill="1" applyBorder="1" applyAlignment="1">
      <alignment horizontal="right"/>
    </xf>
    <xf numFmtId="0" fontId="0" fillId="3" borderId="0" xfId="0" applyFill="1" applyBorder="1" applyAlignment="1">
      <alignment horizontal="right"/>
    </xf>
    <xf numFmtId="4" fontId="22" fillId="5" borderId="0" xfId="0" applyNumberFormat="1" applyFont="1" applyFill="1" applyBorder="1" applyAlignment="1">
      <alignment horizontal="right"/>
    </xf>
    <xf numFmtId="4" fontId="22" fillId="15" borderId="0" xfId="0" applyNumberFormat="1" applyFont="1" applyFill="1" applyBorder="1" applyAlignment="1">
      <alignment horizontal="right"/>
    </xf>
    <xf numFmtId="4" fontId="0" fillId="5" borderId="0" xfId="0" applyNumberFormat="1" applyFont="1" applyFill="1" applyBorder="1" applyAlignment="1">
      <alignment horizontal="right"/>
    </xf>
    <xf numFmtId="4" fontId="0" fillId="15" borderId="0" xfId="0" applyNumberFormat="1" applyFont="1" applyFill="1" applyBorder="1" applyAlignment="1">
      <alignment horizontal="right"/>
    </xf>
    <xf numFmtId="4" fontId="0" fillId="3" borderId="0" xfId="0" applyNumberFormat="1" applyFont="1" applyFill="1" applyBorder="1" applyAlignment="1">
      <alignment horizontal="right"/>
    </xf>
    <xf numFmtId="4" fontId="0" fillId="13" borderId="0" xfId="0" applyNumberFormat="1" applyFont="1" applyFill="1" applyBorder="1" applyAlignment="1">
      <alignment horizontal="right"/>
    </xf>
    <xf numFmtId="4" fontId="23" fillId="2" borderId="0" xfId="0" applyNumberFormat="1" applyFont="1" applyFill="1" applyBorder="1" applyAlignment="1">
      <alignment horizontal="right"/>
    </xf>
    <xf numFmtId="4" fontId="0" fillId="14" borderId="0" xfId="0" applyNumberFormat="1" applyFont="1" applyFill="1" applyBorder="1" applyAlignment="1">
      <alignment horizontal="right"/>
    </xf>
    <xf numFmtId="4" fontId="0" fillId="11" borderId="0" xfId="0" applyNumberFormat="1" applyFont="1" applyFill="1" applyBorder="1" applyAlignment="1">
      <alignment horizontal="right"/>
    </xf>
    <xf numFmtId="4" fontId="24" fillId="5" borderId="0" xfId="0" applyNumberFormat="1" applyFont="1" applyFill="1" applyBorder="1" applyAlignment="1">
      <alignment horizontal="right"/>
    </xf>
    <xf numFmtId="4" fontId="24" fillId="15" borderId="0" xfId="0" applyNumberFormat="1" applyFont="1" applyFill="1" applyBorder="1" applyAlignment="1">
      <alignment horizontal="right"/>
    </xf>
    <xf numFmtId="4" fontId="0" fillId="16" borderId="0" xfId="0" applyNumberFormat="1" applyFont="1" applyFill="1" applyBorder="1" applyAlignment="1">
      <alignment horizontal="right"/>
    </xf>
    <xf numFmtId="4" fontId="0" fillId="12" borderId="0" xfId="0" applyNumberFormat="1" applyFont="1" applyFill="1" applyBorder="1" applyAlignment="1">
      <alignment horizontal="right"/>
    </xf>
    <xf numFmtId="4" fontId="0" fillId="17" borderId="0" xfId="0" applyNumberFormat="1" applyFont="1" applyFill="1" applyBorder="1" applyAlignment="1">
      <alignment horizontal="right"/>
    </xf>
    <xf numFmtId="4" fontId="0" fillId="2" borderId="0" xfId="0" applyNumberFormat="1" applyFont="1" applyFill="1" applyBorder="1" applyAlignment="1">
      <alignment horizontal="right"/>
    </xf>
    <xf numFmtId="4" fontId="25" fillId="2" borderId="0" xfId="0" applyNumberFormat="1" applyFont="1" applyFill="1" applyBorder="1" applyAlignment="1">
      <alignment horizontal="right"/>
    </xf>
    <xf numFmtId="4" fontId="0" fillId="7" borderId="0" xfId="0" applyNumberFormat="1" applyFont="1" applyFill="1" applyBorder="1" applyAlignment="1">
      <alignment horizontal="right"/>
    </xf>
    <xf numFmtId="4" fontId="0" fillId="6" borderId="0" xfId="0" applyNumberFormat="1" applyFont="1" applyFill="1" applyBorder="1" applyAlignment="1">
      <alignment horizontal="right"/>
    </xf>
    <xf numFmtId="4" fontId="21" fillId="8" borderId="0" xfId="0" applyNumberFormat="1" applyFont="1" applyFill="1" applyBorder="1" applyAlignment="1">
      <alignment horizontal="right"/>
    </xf>
    <xf numFmtId="0" fontId="0" fillId="3" borderId="0" xfId="0" applyFont="1" applyFill="1" applyBorder="1"/>
    <xf numFmtId="4" fontId="26" fillId="14" borderId="0" xfId="0" applyNumberFormat="1" applyFont="1" applyFill="1" applyBorder="1" applyAlignment="1">
      <alignment horizontal="right"/>
    </xf>
    <xf numFmtId="4" fontId="26" fillId="15" borderId="0" xfId="0" applyNumberFormat="1" applyFont="1" applyFill="1" applyBorder="1" applyAlignment="1">
      <alignment horizontal="right"/>
    </xf>
    <xf numFmtId="4" fontId="26" fillId="11" borderId="0" xfId="0" applyNumberFormat="1" applyFont="1" applyFill="1" applyBorder="1" applyAlignment="1">
      <alignment horizontal="right"/>
    </xf>
    <xf numFmtId="43" fontId="0" fillId="3" borderId="0" xfId="1" applyFont="1" applyFill="1" applyBorder="1"/>
    <xf numFmtId="164" fontId="12" fillId="18" borderId="0" xfId="0" applyNumberFormat="1" applyFont="1" applyFill="1" applyAlignment="1">
      <alignment horizontal="center"/>
    </xf>
    <xf numFmtId="164" fontId="0" fillId="18" borderId="0" xfId="0" applyNumberFormat="1" applyFont="1" applyFill="1" applyProtection="1">
      <protection hidden="1"/>
    </xf>
    <xf numFmtId="0" fontId="0" fillId="18" borderId="0" xfId="0" applyFill="1" applyProtection="1">
      <protection hidden="1"/>
    </xf>
    <xf numFmtId="164" fontId="0" fillId="18" borderId="0" xfId="0" applyNumberFormat="1" applyFill="1" applyProtection="1">
      <protection hidden="1"/>
    </xf>
    <xf numFmtId="4" fontId="26" fillId="5" borderId="0" xfId="0" applyNumberFormat="1" applyFont="1" applyFill="1" applyBorder="1" applyAlignment="1">
      <alignment horizontal="right"/>
    </xf>
    <xf numFmtId="4" fontId="26" fillId="2" borderId="0" xfId="0" applyNumberFormat="1" applyFont="1" applyFill="1" applyBorder="1" applyAlignment="1">
      <alignment horizontal="right"/>
    </xf>
    <xf numFmtId="4" fontId="26" fillId="6" borderId="0" xfId="0" applyNumberFormat="1" applyFont="1" applyFill="1" applyBorder="1" applyAlignment="1">
      <alignment horizontal="right"/>
    </xf>
    <xf numFmtId="4" fontId="26" fillId="16" borderId="0" xfId="0" applyNumberFormat="1" applyFont="1" applyFill="1" applyBorder="1" applyAlignment="1">
      <alignment horizontal="right"/>
    </xf>
    <xf numFmtId="43" fontId="27" fillId="3" borderId="0" xfId="1" applyFont="1" applyFill="1" applyBorder="1"/>
    <xf numFmtId="9" fontId="0" fillId="3" borderId="0" xfId="0" applyNumberFormat="1" applyFill="1" applyBorder="1"/>
    <xf numFmtId="0" fontId="0" fillId="0" borderId="0" xfId="0" applyAlignment="1">
      <alignment wrapText="1"/>
    </xf>
    <xf numFmtId="0" fontId="18" fillId="2" borderId="0" xfId="0" applyFont="1" applyFill="1" applyBorder="1" applyAlignment="1">
      <alignment horizontal="center"/>
    </xf>
    <xf numFmtId="0" fontId="16" fillId="8" borderId="0"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C4E59F"/>
      <color rgb="FF5C5CD6"/>
      <color rgb="FF6666FF"/>
      <color rgb="FF8BA7FF"/>
      <color rgb="FF3333FF"/>
      <color rgb="FF3333CC"/>
      <color rgb="FF0029AC"/>
      <color rgb="FF577FFF"/>
      <color rgb="FF33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http://sweeglu.com/learn-elliott-wave-analysis/" TargetMode="External"/><Relationship Id="rId1" Type="http://schemas.openxmlformats.org/officeDocument/2006/relationships/hyperlink" Target="http://www.sweeglu.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eeglu.com/learn-elliott-wave-analysis/" TargetMode="External"/><Relationship Id="rId1" Type="http://schemas.openxmlformats.org/officeDocument/2006/relationships/hyperlink" Target="http://www.sweeglu.com"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http://sweeglu.com/learn-elliott-wave-analysis/" TargetMode="External"/><Relationship Id="rId1" Type="http://schemas.openxmlformats.org/officeDocument/2006/relationships/hyperlink" Target="http://www.sweeglu.com" TargetMode="External"/></Relationships>
</file>

<file path=xl/drawings/drawing1.xml><?xml version="1.0" encoding="utf-8"?>
<xdr:wsDr xmlns:xdr="http://schemas.openxmlformats.org/drawingml/2006/spreadsheetDrawing" xmlns:a="http://schemas.openxmlformats.org/drawingml/2006/main">
  <xdr:oneCellAnchor>
    <xdr:from>
      <xdr:col>8</xdr:col>
      <xdr:colOff>9524</xdr:colOff>
      <xdr:row>11</xdr:row>
      <xdr:rowOff>28576</xdr:rowOff>
    </xdr:from>
    <xdr:ext cx="4905376" cy="7263207"/>
    <xdr:sp macro="" textlink="">
      <xdr:nvSpPr>
        <xdr:cNvPr id="2" name="TextBox 1">
          <a:hlinkClick xmlns:r="http://schemas.openxmlformats.org/officeDocument/2006/relationships" r:id="rId1"/>
        </xdr:cNvPr>
        <xdr:cNvSpPr txBox="1"/>
      </xdr:nvSpPr>
      <xdr:spPr>
        <a:xfrm>
          <a:off x="6509384" y="2192656"/>
          <a:ext cx="4905376" cy="726320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800" b="1" u="sng">
              <a:solidFill>
                <a:srgbClr val="C00000"/>
              </a:solidFill>
            </a:rPr>
            <a:t>Instructions</a:t>
          </a:r>
          <a:r>
            <a:rPr lang="en-US" sz="1800" b="1" u="sng" baseline="0">
              <a:solidFill>
                <a:srgbClr val="C00000"/>
              </a:solidFill>
            </a:rPr>
            <a:t> to Use Fibonacci Calculator</a:t>
          </a:r>
          <a:endParaRPr lang="en-US" sz="1800" b="1" u="sng">
            <a:solidFill>
              <a:srgbClr val="C00000"/>
            </a:solidFill>
          </a:endParaRPr>
        </a:p>
        <a:p>
          <a:endParaRPr lang="en-US" sz="1100" b="1" u="sng"/>
        </a:p>
        <a:p>
          <a:r>
            <a:rPr lang="en-US" sz="1100" b="1" u="sng"/>
            <a:t>Retracement for wave 2:</a:t>
          </a:r>
        </a:p>
        <a:p>
          <a:endParaRPr lang="en-US" sz="1100"/>
        </a:p>
        <a:p>
          <a:r>
            <a:rPr lang="en-US" sz="1100"/>
            <a:t>Enter start point of wave 1 at "Start point ONE" and end point of wave 1 at "End Point". You will get 23.6% to 100% retracement levels for</a:t>
          </a:r>
          <a:r>
            <a:rPr lang="en-US" sz="1100" baseline="0"/>
            <a:t> wave 2 </a:t>
          </a:r>
          <a:r>
            <a:rPr lang="en-US" sz="1100"/>
            <a:t>in "Retracements" collum.</a:t>
          </a:r>
        </a:p>
        <a:p>
          <a:endParaRPr lang="en-US" sz="1100"/>
        </a:p>
        <a:p>
          <a:r>
            <a:rPr lang="en-US" sz="1100" b="1" u="sng">
              <a:solidFill>
                <a:schemeClr val="tx1"/>
              </a:solidFill>
              <a:latin typeface="+mn-lt"/>
              <a:ea typeface="+mn-ea"/>
              <a:cs typeface="+mn-cs"/>
            </a:rPr>
            <a:t>Projection for wave 3:</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1 at "Start point ONE" and end point of wave 1 at "End Point" and end point of wave 2 at "Start Point TWO. You will get 100% to 561% extensions levels in "Projections" collum. Ratios from 100%-561% are for wave 3.</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4:</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3 at "Start point ONE" and end point of wave 3 at "End Point". You will get 23.6% to 78% retracement levels  for wave 4 in "Retracements" collum. Wave 3 can never retrace more than 100%.</a:t>
          </a:r>
        </a:p>
        <a:p>
          <a:endParaRPr lang="en-US" sz="1100"/>
        </a:p>
        <a:p>
          <a:r>
            <a:rPr lang="en-US" sz="1100" b="1" u="sng">
              <a:solidFill>
                <a:schemeClr val="tx1"/>
              </a:solidFill>
              <a:latin typeface="+mn-lt"/>
              <a:ea typeface="+mn-ea"/>
              <a:cs typeface="+mn-cs"/>
            </a:rPr>
            <a:t>Projection for wave 5:</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of wave 1 at "Start point  ONE" and end point of wave 3 at "End Point" and end point of wave 4 at "Start Point TWO. You will get 38% to 200% projection levels  for wave 5 in "Projections" collum. Ratios from 38%-200% are for wave 5.</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B:</a:t>
          </a:r>
          <a:endParaRPr lang="en-IN"/>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You will get 23.6% to 100% retracement levels  for wave</a:t>
          </a:r>
          <a:r>
            <a:rPr lang="en-US" sz="1100" baseline="0">
              <a:solidFill>
                <a:schemeClr val="tx1"/>
              </a:solidFill>
              <a:latin typeface="+mn-lt"/>
              <a:ea typeface="+mn-ea"/>
              <a:cs typeface="+mn-cs"/>
            </a:rPr>
            <a:t> B </a:t>
          </a:r>
          <a:r>
            <a:rPr lang="en-US" sz="1100">
              <a:solidFill>
                <a:schemeClr val="tx1"/>
              </a:solidFill>
              <a:latin typeface="+mn-lt"/>
              <a:ea typeface="+mn-ea"/>
              <a:cs typeface="+mn-cs"/>
            </a:rPr>
            <a:t>in "Retracements" collum.</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Projection for</a:t>
          </a:r>
          <a:r>
            <a:rPr lang="en-US" sz="1100" b="1" u="sng" baseline="0">
              <a:solidFill>
                <a:schemeClr val="tx1"/>
              </a:solidFill>
              <a:latin typeface="+mn-lt"/>
              <a:ea typeface="+mn-ea"/>
              <a:cs typeface="+mn-cs"/>
            </a:rPr>
            <a:t> </a:t>
          </a:r>
          <a:r>
            <a:rPr lang="en-US" sz="1100" b="1" u="sng">
              <a:solidFill>
                <a:schemeClr val="tx1"/>
              </a:solidFill>
              <a:latin typeface="+mn-lt"/>
              <a:ea typeface="+mn-ea"/>
              <a:cs typeface="+mn-cs"/>
            </a:rPr>
            <a:t>wave C:</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and end point of wave B at "Start Point TWO. You will get 100% to 561% extensions levels in "Projections" collum. Ratios from 100%-561% are for wave C.</a:t>
          </a:r>
        </a:p>
        <a:p>
          <a:endParaRPr lang="en-US" sz="1100">
            <a:solidFill>
              <a:schemeClr val="tx1"/>
            </a:solidFill>
            <a:latin typeface="+mn-lt"/>
            <a:ea typeface="+mn-ea"/>
            <a:cs typeface="+mn-cs"/>
          </a:endParaRPr>
        </a:p>
        <a:p>
          <a:pPr algn="ctr"/>
          <a:r>
            <a:rPr lang="en-US" sz="1100">
              <a:solidFill>
                <a:srgbClr val="FF0000"/>
              </a:solidFill>
              <a:latin typeface="+mn-lt"/>
              <a:ea typeface="+mn-ea"/>
              <a:cs typeface="+mn-cs"/>
            </a:rPr>
            <a:t>There</a:t>
          </a:r>
          <a:r>
            <a:rPr lang="en-US" sz="1100" baseline="0">
              <a:solidFill>
                <a:srgbClr val="FF0000"/>
              </a:solidFill>
              <a:latin typeface="+mn-lt"/>
              <a:ea typeface="+mn-ea"/>
              <a:cs typeface="+mn-cs"/>
            </a:rPr>
            <a:t> are three different collums ONE, </a:t>
          </a:r>
          <a:r>
            <a:rPr lang="en-US" sz="1100" baseline="0">
              <a:solidFill>
                <a:srgbClr val="1108C4"/>
              </a:solidFill>
              <a:latin typeface="+mn-lt"/>
              <a:ea typeface="+mn-ea"/>
              <a:cs typeface="+mn-cs"/>
            </a:rPr>
            <a:t>TWO</a:t>
          </a:r>
          <a:r>
            <a:rPr lang="en-US" sz="1100" baseline="0">
              <a:solidFill>
                <a:srgbClr val="FF0000"/>
              </a:solidFill>
              <a:latin typeface="+mn-lt"/>
              <a:ea typeface="+mn-ea"/>
              <a:cs typeface="+mn-cs"/>
            </a:rPr>
            <a:t> and  </a:t>
          </a:r>
          <a:r>
            <a:rPr lang="en-US" sz="1100" baseline="0">
              <a:solidFill>
                <a:sysClr val="windowText" lastClr="000000"/>
              </a:solidFill>
              <a:latin typeface="+mn-lt"/>
              <a:ea typeface="+mn-ea"/>
              <a:cs typeface="+mn-cs"/>
            </a:rPr>
            <a:t>THREE</a:t>
          </a:r>
          <a:r>
            <a:rPr lang="en-US" sz="1100" baseline="0">
              <a:solidFill>
                <a:srgbClr val="FF0000"/>
              </a:solidFill>
              <a:latin typeface="+mn-lt"/>
              <a:ea typeface="+mn-ea"/>
              <a:cs typeface="+mn-cs"/>
            </a:rPr>
            <a:t> to calculate three different waves at same screen. Every collums is for same purpose.</a:t>
          </a:r>
          <a:endParaRPr lang="en-IN">
            <a:solidFill>
              <a:srgbClr val="FF0000"/>
            </a:solidFill>
          </a:endParaRPr>
        </a:p>
        <a:p>
          <a:endParaRPr lang="en-US" sz="1100">
            <a:solidFill>
              <a:schemeClr val="tx1"/>
            </a:solidFill>
            <a:latin typeface="+mn-lt"/>
            <a:ea typeface="+mn-ea"/>
            <a:cs typeface="+mn-cs"/>
          </a:endParaRPr>
        </a:p>
      </xdr:txBody>
    </xdr:sp>
    <xdr:clientData/>
  </xdr:oneCellAnchor>
  <xdr:twoCellAnchor>
    <xdr:from>
      <xdr:col>8</xdr:col>
      <xdr:colOff>9525</xdr:colOff>
      <xdr:row>2</xdr:row>
      <xdr:rowOff>0</xdr:rowOff>
    </xdr:from>
    <xdr:to>
      <xdr:col>16</xdr:col>
      <xdr:colOff>0</xdr:colOff>
      <xdr:row>9</xdr:row>
      <xdr:rowOff>0</xdr:rowOff>
    </xdr:to>
    <xdr:sp macro="" textlink="">
      <xdr:nvSpPr>
        <xdr:cNvPr id="3" name="TextBox 2">
          <a:hlinkClick xmlns:r="http://schemas.openxmlformats.org/officeDocument/2006/relationships" r:id="rId2"/>
        </xdr:cNvPr>
        <xdr:cNvSpPr txBox="1"/>
      </xdr:nvSpPr>
      <xdr:spPr>
        <a:xfrm>
          <a:off x="6509385" y="480060"/>
          <a:ext cx="4867275" cy="131064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FF00"/>
              </a:solidFill>
            </a:rPr>
            <a:t>This "</a:t>
          </a:r>
          <a:r>
            <a:rPr lang="en-US" sz="1100" b="1">
              <a:solidFill>
                <a:schemeClr val="bg1"/>
              </a:solidFill>
            </a:rPr>
            <a:t>Fibonacci Ratios Calculator</a:t>
          </a:r>
          <a:r>
            <a:rPr lang="en-US" sz="1100">
              <a:solidFill>
                <a:srgbClr val="FFFF00"/>
              </a:solidFill>
            </a:rPr>
            <a:t>" is prepared by </a:t>
          </a:r>
          <a:r>
            <a:rPr lang="en-US" sz="1100" b="1">
              <a:solidFill>
                <a:schemeClr val="bg1"/>
              </a:solidFill>
            </a:rPr>
            <a:t>Deepak Kumar</a:t>
          </a:r>
          <a:r>
            <a:rPr lang="en-US" sz="1100" b="1">
              <a:solidFill>
                <a:srgbClr val="FFFF00"/>
              </a:solidFill>
            </a:rPr>
            <a:t> </a:t>
          </a:r>
          <a:r>
            <a:rPr lang="en-US" sz="1100">
              <a:solidFill>
                <a:srgbClr val="FFFF00"/>
              </a:solidFill>
            </a:rPr>
            <a:t>and is providing it with his "</a:t>
          </a:r>
          <a:r>
            <a:rPr lang="en-US" sz="1100" u="sng">
              <a:solidFill>
                <a:schemeClr val="bg1"/>
              </a:solidFill>
            </a:rPr>
            <a:t>Practical Application of Elliott's Wave Principles by Deepak Kumar</a:t>
          </a:r>
          <a:r>
            <a:rPr lang="en-US" sz="1100">
              <a:solidFill>
                <a:srgbClr val="FFFF00"/>
              </a:solidFill>
            </a:rPr>
            <a:t>" . This Calculator</a:t>
          </a:r>
          <a:r>
            <a:rPr lang="en-US" sz="1100" baseline="0">
              <a:solidFill>
                <a:srgbClr val="FFFF00"/>
              </a:solidFill>
            </a:rPr>
            <a:t> is specially made for easy and fast calculations of  "Fibonacci Ratios" used in Eliott's Wave Analysis.</a:t>
          </a:r>
        </a:p>
        <a:p>
          <a:r>
            <a:rPr lang="en-US" sz="1100" baseline="0">
              <a:solidFill>
                <a:srgbClr val="FFFF00"/>
              </a:solidFill>
            </a:rPr>
            <a:t>Please Read the instructions below </a:t>
          </a:r>
          <a:r>
            <a:rPr lang="en-US" sz="1100">
              <a:solidFill>
                <a:srgbClr val="FFFF00"/>
              </a:solidFill>
            </a:rPr>
            <a:t> to use this calculator. </a:t>
          </a:r>
        </a:p>
        <a:p>
          <a:pPr algn="ctr"/>
          <a:r>
            <a:rPr lang="en-US" sz="1800" b="1" u="sng">
              <a:solidFill>
                <a:schemeClr val="bg1"/>
              </a:solidFill>
            </a:rPr>
            <a:t>LEARN ELLIOTT WAVE ANALYSIS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9524</xdr:colOff>
      <xdr:row>11</xdr:row>
      <xdr:rowOff>28576</xdr:rowOff>
    </xdr:from>
    <xdr:ext cx="4905376" cy="7263207"/>
    <xdr:sp macro="" textlink="">
      <xdr:nvSpPr>
        <xdr:cNvPr id="2" name="TextBox 1">
          <a:hlinkClick xmlns:r="http://schemas.openxmlformats.org/officeDocument/2006/relationships" r:id="rId1"/>
        </xdr:cNvPr>
        <xdr:cNvSpPr txBox="1"/>
      </xdr:nvSpPr>
      <xdr:spPr>
        <a:xfrm>
          <a:off x="6509384" y="2192656"/>
          <a:ext cx="4905376" cy="726320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800" b="1" u="sng">
              <a:solidFill>
                <a:srgbClr val="C00000"/>
              </a:solidFill>
            </a:rPr>
            <a:t>Instructions</a:t>
          </a:r>
          <a:r>
            <a:rPr lang="en-US" sz="1800" b="1" u="sng" baseline="0">
              <a:solidFill>
                <a:srgbClr val="C00000"/>
              </a:solidFill>
            </a:rPr>
            <a:t> to Use Fibonacci Calculator</a:t>
          </a:r>
          <a:endParaRPr lang="en-US" sz="1800" b="1" u="sng">
            <a:solidFill>
              <a:srgbClr val="C00000"/>
            </a:solidFill>
          </a:endParaRPr>
        </a:p>
        <a:p>
          <a:endParaRPr lang="en-US" sz="1100" b="1" u="sng"/>
        </a:p>
        <a:p>
          <a:r>
            <a:rPr lang="en-US" sz="1100" b="1" u="sng"/>
            <a:t>Retracement for wave 2:</a:t>
          </a:r>
        </a:p>
        <a:p>
          <a:endParaRPr lang="en-US" sz="1100"/>
        </a:p>
        <a:p>
          <a:r>
            <a:rPr lang="en-US" sz="1100"/>
            <a:t>Enter start point of wave 1 at "Start point ONE" and end point of wave 1 at "End Point". You will get 23.6% to 100% retracement levels for</a:t>
          </a:r>
          <a:r>
            <a:rPr lang="en-US" sz="1100" baseline="0"/>
            <a:t> wave 2 </a:t>
          </a:r>
          <a:r>
            <a:rPr lang="en-US" sz="1100"/>
            <a:t>in "Retracements" collum.</a:t>
          </a:r>
        </a:p>
        <a:p>
          <a:endParaRPr lang="en-US" sz="1100"/>
        </a:p>
        <a:p>
          <a:r>
            <a:rPr lang="en-US" sz="1100" b="1" u="sng">
              <a:solidFill>
                <a:schemeClr val="tx1"/>
              </a:solidFill>
              <a:latin typeface="+mn-lt"/>
              <a:ea typeface="+mn-ea"/>
              <a:cs typeface="+mn-cs"/>
            </a:rPr>
            <a:t>Projection for wave 3:</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1 at "Start point ONE" and end point of wave 1 at "End Point" and end point of wave 2 at "Start Point TWO. You will get 100% to 561% extensions levels in "Projections" collum. Ratios from 100%-561% are for wave 3.</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4:</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3 at "Start point ONE" and end point of wave 3 at "End Point". You will get 23.6% to 78% retracement levels  for wave 4 in "Retracements" collum. Wave 3 can never retrace more than 100%.</a:t>
          </a:r>
        </a:p>
        <a:p>
          <a:endParaRPr lang="en-US" sz="1100"/>
        </a:p>
        <a:p>
          <a:r>
            <a:rPr lang="en-US" sz="1100" b="1" u="sng">
              <a:solidFill>
                <a:schemeClr val="tx1"/>
              </a:solidFill>
              <a:latin typeface="+mn-lt"/>
              <a:ea typeface="+mn-ea"/>
              <a:cs typeface="+mn-cs"/>
            </a:rPr>
            <a:t>Projection for wave 5:</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of wave 1 at "Start point  ONE" and end point of wave 3 at "End Point" and end point of wave 4 at "Start Point TWO. You will get 38% to 200% projection levels  for wave 5 in "Projections" collum. Ratios from 38%-200% are for wave 5.</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B:</a:t>
          </a:r>
          <a:endParaRPr lang="en-IN"/>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You will get 23.6% to 100% retracement levels  for wave</a:t>
          </a:r>
          <a:r>
            <a:rPr lang="en-US" sz="1100" baseline="0">
              <a:solidFill>
                <a:schemeClr val="tx1"/>
              </a:solidFill>
              <a:latin typeface="+mn-lt"/>
              <a:ea typeface="+mn-ea"/>
              <a:cs typeface="+mn-cs"/>
            </a:rPr>
            <a:t> B </a:t>
          </a:r>
          <a:r>
            <a:rPr lang="en-US" sz="1100">
              <a:solidFill>
                <a:schemeClr val="tx1"/>
              </a:solidFill>
              <a:latin typeface="+mn-lt"/>
              <a:ea typeface="+mn-ea"/>
              <a:cs typeface="+mn-cs"/>
            </a:rPr>
            <a:t>in "Retracements" collum.</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Projection for</a:t>
          </a:r>
          <a:r>
            <a:rPr lang="en-US" sz="1100" b="1" u="sng" baseline="0">
              <a:solidFill>
                <a:schemeClr val="tx1"/>
              </a:solidFill>
              <a:latin typeface="+mn-lt"/>
              <a:ea typeface="+mn-ea"/>
              <a:cs typeface="+mn-cs"/>
            </a:rPr>
            <a:t> </a:t>
          </a:r>
          <a:r>
            <a:rPr lang="en-US" sz="1100" b="1" u="sng">
              <a:solidFill>
                <a:schemeClr val="tx1"/>
              </a:solidFill>
              <a:latin typeface="+mn-lt"/>
              <a:ea typeface="+mn-ea"/>
              <a:cs typeface="+mn-cs"/>
            </a:rPr>
            <a:t>wave C:</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and end point of wave B at "Start Point TWO. You will get 100% to 561% extensions levels in "Projections" collum. Ratios from 100%-561% are for wave C.</a:t>
          </a:r>
        </a:p>
        <a:p>
          <a:endParaRPr lang="en-US" sz="1100">
            <a:solidFill>
              <a:schemeClr val="tx1"/>
            </a:solidFill>
            <a:latin typeface="+mn-lt"/>
            <a:ea typeface="+mn-ea"/>
            <a:cs typeface="+mn-cs"/>
          </a:endParaRPr>
        </a:p>
        <a:p>
          <a:pPr algn="ctr"/>
          <a:r>
            <a:rPr lang="en-US" sz="1100">
              <a:solidFill>
                <a:srgbClr val="FF0000"/>
              </a:solidFill>
              <a:latin typeface="+mn-lt"/>
              <a:ea typeface="+mn-ea"/>
              <a:cs typeface="+mn-cs"/>
            </a:rPr>
            <a:t>There</a:t>
          </a:r>
          <a:r>
            <a:rPr lang="en-US" sz="1100" baseline="0">
              <a:solidFill>
                <a:srgbClr val="FF0000"/>
              </a:solidFill>
              <a:latin typeface="+mn-lt"/>
              <a:ea typeface="+mn-ea"/>
              <a:cs typeface="+mn-cs"/>
            </a:rPr>
            <a:t> are three different collums ONE, </a:t>
          </a:r>
          <a:r>
            <a:rPr lang="en-US" sz="1100" baseline="0">
              <a:solidFill>
                <a:srgbClr val="1108C4"/>
              </a:solidFill>
              <a:latin typeface="+mn-lt"/>
              <a:ea typeface="+mn-ea"/>
              <a:cs typeface="+mn-cs"/>
            </a:rPr>
            <a:t>TWO</a:t>
          </a:r>
          <a:r>
            <a:rPr lang="en-US" sz="1100" baseline="0">
              <a:solidFill>
                <a:srgbClr val="FF0000"/>
              </a:solidFill>
              <a:latin typeface="+mn-lt"/>
              <a:ea typeface="+mn-ea"/>
              <a:cs typeface="+mn-cs"/>
            </a:rPr>
            <a:t> and  </a:t>
          </a:r>
          <a:r>
            <a:rPr lang="en-US" sz="1100" baseline="0">
              <a:solidFill>
                <a:sysClr val="windowText" lastClr="000000"/>
              </a:solidFill>
              <a:latin typeface="+mn-lt"/>
              <a:ea typeface="+mn-ea"/>
              <a:cs typeface="+mn-cs"/>
            </a:rPr>
            <a:t>THREE</a:t>
          </a:r>
          <a:r>
            <a:rPr lang="en-US" sz="1100" baseline="0">
              <a:solidFill>
                <a:srgbClr val="FF0000"/>
              </a:solidFill>
              <a:latin typeface="+mn-lt"/>
              <a:ea typeface="+mn-ea"/>
              <a:cs typeface="+mn-cs"/>
            </a:rPr>
            <a:t> to calculate three different waves at same screen. Every collums is for same purpose.</a:t>
          </a:r>
          <a:endParaRPr lang="en-IN">
            <a:solidFill>
              <a:srgbClr val="FF0000"/>
            </a:solidFill>
          </a:endParaRPr>
        </a:p>
        <a:p>
          <a:endParaRPr lang="en-US" sz="1100">
            <a:solidFill>
              <a:schemeClr val="tx1"/>
            </a:solidFill>
            <a:latin typeface="+mn-lt"/>
            <a:ea typeface="+mn-ea"/>
            <a:cs typeface="+mn-cs"/>
          </a:endParaRPr>
        </a:p>
      </xdr:txBody>
    </xdr:sp>
    <xdr:clientData/>
  </xdr:oneCellAnchor>
  <xdr:twoCellAnchor>
    <xdr:from>
      <xdr:col>8</xdr:col>
      <xdr:colOff>9525</xdr:colOff>
      <xdr:row>2</xdr:row>
      <xdr:rowOff>0</xdr:rowOff>
    </xdr:from>
    <xdr:to>
      <xdr:col>16</xdr:col>
      <xdr:colOff>0</xdr:colOff>
      <xdr:row>9</xdr:row>
      <xdr:rowOff>0</xdr:rowOff>
    </xdr:to>
    <xdr:sp macro="" textlink="">
      <xdr:nvSpPr>
        <xdr:cNvPr id="3" name="TextBox 2">
          <a:hlinkClick xmlns:r="http://schemas.openxmlformats.org/officeDocument/2006/relationships" r:id="rId2"/>
        </xdr:cNvPr>
        <xdr:cNvSpPr txBox="1"/>
      </xdr:nvSpPr>
      <xdr:spPr>
        <a:xfrm>
          <a:off x="6509385" y="480060"/>
          <a:ext cx="4867275" cy="131064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FF00"/>
              </a:solidFill>
            </a:rPr>
            <a:t>This "</a:t>
          </a:r>
          <a:r>
            <a:rPr lang="en-US" sz="1100" b="1">
              <a:solidFill>
                <a:schemeClr val="bg1"/>
              </a:solidFill>
            </a:rPr>
            <a:t>Fibonacci Ratios Calculator</a:t>
          </a:r>
          <a:r>
            <a:rPr lang="en-US" sz="1100">
              <a:solidFill>
                <a:srgbClr val="FFFF00"/>
              </a:solidFill>
            </a:rPr>
            <a:t>" is prepared by </a:t>
          </a:r>
          <a:r>
            <a:rPr lang="en-US" sz="1100" b="1">
              <a:solidFill>
                <a:schemeClr val="bg1"/>
              </a:solidFill>
            </a:rPr>
            <a:t>Deepak Kumar</a:t>
          </a:r>
          <a:r>
            <a:rPr lang="en-US" sz="1100" b="1">
              <a:solidFill>
                <a:srgbClr val="FFFF00"/>
              </a:solidFill>
            </a:rPr>
            <a:t> </a:t>
          </a:r>
          <a:r>
            <a:rPr lang="en-US" sz="1100">
              <a:solidFill>
                <a:srgbClr val="FFFF00"/>
              </a:solidFill>
            </a:rPr>
            <a:t>and is providing it with his "</a:t>
          </a:r>
          <a:r>
            <a:rPr lang="en-US" sz="1100" u="sng">
              <a:solidFill>
                <a:schemeClr val="bg1"/>
              </a:solidFill>
            </a:rPr>
            <a:t>Practical Application of Elliott's Wave Principles by Deepak Kumar</a:t>
          </a:r>
          <a:r>
            <a:rPr lang="en-US" sz="1100">
              <a:solidFill>
                <a:srgbClr val="FFFF00"/>
              </a:solidFill>
            </a:rPr>
            <a:t>" . This Calculator</a:t>
          </a:r>
          <a:r>
            <a:rPr lang="en-US" sz="1100" baseline="0">
              <a:solidFill>
                <a:srgbClr val="FFFF00"/>
              </a:solidFill>
            </a:rPr>
            <a:t> is specially made for easy and fast calculations of  "Fibonacci Ratios" used in Eliott's Wave Analysis.</a:t>
          </a:r>
        </a:p>
        <a:p>
          <a:r>
            <a:rPr lang="en-US" sz="1100" baseline="0">
              <a:solidFill>
                <a:srgbClr val="FFFF00"/>
              </a:solidFill>
            </a:rPr>
            <a:t>Please Read the instructions below </a:t>
          </a:r>
          <a:r>
            <a:rPr lang="en-US" sz="1100">
              <a:solidFill>
                <a:srgbClr val="FFFF00"/>
              </a:solidFill>
            </a:rPr>
            <a:t> to use this calculator. </a:t>
          </a:r>
        </a:p>
        <a:p>
          <a:pPr algn="ctr"/>
          <a:r>
            <a:rPr lang="en-US" sz="1800" b="1" u="sng">
              <a:solidFill>
                <a:schemeClr val="bg1"/>
              </a:solidFill>
            </a:rPr>
            <a:t>LEARN ELLIOTT WAVE ANALYSIS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9524</xdr:colOff>
      <xdr:row>11</xdr:row>
      <xdr:rowOff>28576</xdr:rowOff>
    </xdr:from>
    <xdr:ext cx="4905376" cy="7263207"/>
    <xdr:sp macro="" textlink="">
      <xdr:nvSpPr>
        <xdr:cNvPr id="2" name="TextBox 1">
          <a:hlinkClick xmlns:r="http://schemas.openxmlformats.org/officeDocument/2006/relationships" r:id="rId1"/>
        </xdr:cNvPr>
        <xdr:cNvSpPr txBox="1"/>
      </xdr:nvSpPr>
      <xdr:spPr>
        <a:xfrm>
          <a:off x="6509384" y="2192656"/>
          <a:ext cx="4905376" cy="726320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US" sz="1800" b="1" u="sng">
              <a:solidFill>
                <a:srgbClr val="C00000"/>
              </a:solidFill>
            </a:rPr>
            <a:t>Instructions</a:t>
          </a:r>
          <a:r>
            <a:rPr lang="en-US" sz="1800" b="1" u="sng" baseline="0">
              <a:solidFill>
                <a:srgbClr val="C00000"/>
              </a:solidFill>
            </a:rPr>
            <a:t> to Use Fibonacci Calculator</a:t>
          </a:r>
          <a:endParaRPr lang="en-US" sz="1800" b="1" u="sng">
            <a:solidFill>
              <a:srgbClr val="C00000"/>
            </a:solidFill>
          </a:endParaRPr>
        </a:p>
        <a:p>
          <a:endParaRPr lang="en-US" sz="1100" b="1" u="sng"/>
        </a:p>
        <a:p>
          <a:r>
            <a:rPr lang="en-US" sz="1100" b="1" u="sng"/>
            <a:t>Retracement for wave 2:</a:t>
          </a:r>
        </a:p>
        <a:p>
          <a:endParaRPr lang="en-US" sz="1100"/>
        </a:p>
        <a:p>
          <a:r>
            <a:rPr lang="en-US" sz="1100"/>
            <a:t>Enter start point of wave 1 at "Start point ONE" and end point of wave 1 at "End Point". You will get 23.6% to 100% retracement levels for</a:t>
          </a:r>
          <a:r>
            <a:rPr lang="en-US" sz="1100" baseline="0"/>
            <a:t> wave 2 </a:t>
          </a:r>
          <a:r>
            <a:rPr lang="en-US" sz="1100"/>
            <a:t>in "Retracements" collum.</a:t>
          </a:r>
        </a:p>
        <a:p>
          <a:endParaRPr lang="en-US" sz="1100"/>
        </a:p>
        <a:p>
          <a:r>
            <a:rPr lang="en-US" sz="1100" b="1" u="sng">
              <a:solidFill>
                <a:schemeClr val="tx1"/>
              </a:solidFill>
              <a:latin typeface="+mn-lt"/>
              <a:ea typeface="+mn-ea"/>
              <a:cs typeface="+mn-cs"/>
            </a:rPr>
            <a:t>Projection for wave 3:</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1 at "Start point ONE" and end point of wave 1 at "End Point" and end point of wave 2 at "Start Point TWO. You will get 100% to 561% extensions levels in "Projections" collum. Ratios from 100%-561% are for wave 3.</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4:</a:t>
          </a:r>
          <a:endParaRPr lang="en-US" b="1" u="sng"/>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3 at "Start point ONE" and end point of wave 3 at "End Point". You will get 23.6% to 78% retracement levels  for wave 4 in "Retracements" collum. Wave 3 can never retrace more than 100%.</a:t>
          </a:r>
        </a:p>
        <a:p>
          <a:endParaRPr lang="en-US" sz="1100"/>
        </a:p>
        <a:p>
          <a:r>
            <a:rPr lang="en-US" sz="1100" b="1" u="sng">
              <a:solidFill>
                <a:schemeClr val="tx1"/>
              </a:solidFill>
              <a:latin typeface="+mn-lt"/>
              <a:ea typeface="+mn-ea"/>
              <a:cs typeface="+mn-cs"/>
            </a:rPr>
            <a:t>Projection for wave 5:</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of wave 1 at "Start point  ONE" and end point of wave 3 at "End Point" and end point of wave 4 at "Start Point TWO. You will get 38% to 200% projection levels  for wave 5 in "Projections" collum. Ratios from 38%-200% are for wave 5.</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Retracement for wave B:</a:t>
          </a:r>
          <a:endParaRPr lang="en-IN"/>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You will get 23.6% to 100% retracement levels  for wave</a:t>
          </a:r>
          <a:r>
            <a:rPr lang="en-US" sz="1100" baseline="0">
              <a:solidFill>
                <a:schemeClr val="tx1"/>
              </a:solidFill>
              <a:latin typeface="+mn-lt"/>
              <a:ea typeface="+mn-ea"/>
              <a:cs typeface="+mn-cs"/>
            </a:rPr>
            <a:t> B </a:t>
          </a:r>
          <a:r>
            <a:rPr lang="en-US" sz="1100">
              <a:solidFill>
                <a:schemeClr val="tx1"/>
              </a:solidFill>
              <a:latin typeface="+mn-lt"/>
              <a:ea typeface="+mn-ea"/>
              <a:cs typeface="+mn-cs"/>
            </a:rPr>
            <a:t>in "Retracements" collum.</a:t>
          </a:r>
        </a:p>
        <a:p>
          <a:endParaRPr lang="en-US" sz="1100">
            <a:solidFill>
              <a:schemeClr val="tx1"/>
            </a:solidFill>
            <a:latin typeface="+mn-lt"/>
            <a:ea typeface="+mn-ea"/>
            <a:cs typeface="+mn-cs"/>
          </a:endParaRPr>
        </a:p>
        <a:p>
          <a:r>
            <a:rPr lang="en-US" sz="1100" b="1" u="sng">
              <a:solidFill>
                <a:schemeClr val="tx1"/>
              </a:solidFill>
              <a:latin typeface="+mn-lt"/>
              <a:ea typeface="+mn-ea"/>
              <a:cs typeface="+mn-cs"/>
            </a:rPr>
            <a:t>Projection for</a:t>
          </a:r>
          <a:r>
            <a:rPr lang="en-US" sz="1100" b="1" u="sng" baseline="0">
              <a:solidFill>
                <a:schemeClr val="tx1"/>
              </a:solidFill>
              <a:latin typeface="+mn-lt"/>
              <a:ea typeface="+mn-ea"/>
              <a:cs typeface="+mn-cs"/>
            </a:rPr>
            <a:t> </a:t>
          </a:r>
          <a:r>
            <a:rPr lang="en-US" sz="1100" b="1" u="sng">
              <a:solidFill>
                <a:schemeClr val="tx1"/>
              </a:solidFill>
              <a:latin typeface="+mn-lt"/>
              <a:ea typeface="+mn-ea"/>
              <a:cs typeface="+mn-cs"/>
            </a:rPr>
            <a:t>wave C:</a:t>
          </a:r>
        </a:p>
        <a:p>
          <a:endParaRPr lang="en-US" sz="1100">
            <a:solidFill>
              <a:schemeClr val="tx1"/>
            </a:solidFill>
            <a:latin typeface="+mn-lt"/>
            <a:ea typeface="+mn-ea"/>
            <a:cs typeface="+mn-cs"/>
          </a:endParaRPr>
        </a:p>
        <a:p>
          <a:r>
            <a:rPr lang="en-US" sz="1100">
              <a:solidFill>
                <a:schemeClr val="tx1"/>
              </a:solidFill>
              <a:latin typeface="+mn-lt"/>
              <a:ea typeface="+mn-ea"/>
              <a:cs typeface="+mn-cs"/>
            </a:rPr>
            <a:t>Enter start point of wave A at "Start point ONE" and end point of wave A at "End Point" and end point of wave B at "Start Point TWO. You will get 100% to 561% extensions levels in "Projections" collum. Ratios from 100%-561% are for wave C.</a:t>
          </a:r>
        </a:p>
        <a:p>
          <a:endParaRPr lang="en-US" sz="1100">
            <a:solidFill>
              <a:schemeClr val="tx1"/>
            </a:solidFill>
            <a:latin typeface="+mn-lt"/>
            <a:ea typeface="+mn-ea"/>
            <a:cs typeface="+mn-cs"/>
          </a:endParaRPr>
        </a:p>
        <a:p>
          <a:pPr algn="ctr"/>
          <a:r>
            <a:rPr lang="en-US" sz="1100">
              <a:solidFill>
                <a:srgbClr val="FF0000"/>
              </a:solidFill>
              <a:latin typeface="+mn-lt"/>
              <a:ea typeface="+mn-ea"/>
              <a:cs typeface="+mn-cs"/>
            </a:rPr>
            <a:t>There</a:t>
          </a:r>
          <a:r>
            <a:rPr lang="en-US" sz="1100" baseline="0">
              <a:solidFill>
                <a:srgbClr val="FF0000"/>
              </a:solidFill>
              <a:latin typeface="+mn-lt"/>
              <a:ea typeface="+mn-ea"/>
              <a:cs typeface="+mn-cs"/>
            </a:rPr>
            <a:t> are three different collums ONE, </a:t>
          </a:r>
          <a:r>
            <a:rPr lang="en-US" sz="1100" baseline="0">
              <a:solidFill>
                <a:srgbClr val="1108C4"/>
              </a:solidFill>
              <a:latin typeface="+mn-lt"/>
              <a:ea typeface="+mn-ea"/>
              <a:cs typeface="+mn-cs"/>
            </a:rPr>
            <a:t>TWO</a:t>
          </a:r>
          <a:r>
            <a:rPr lang="en-US" sz="1100" baseline="0">
              <a:solidFill>
                <a:srgbClr val="FF0000"/>
              </a:solidFill>
              <a:latin typeface="+mn-lt"/>
              <a:ea typeface="+mn-ea"/>
              <a:cs typeface="+mn-cs"/>
            </a:rPr>
            <a:t> and  </a:t>
          </a:r>
          <a:r>
            <a:rPr lang="en-US" sz="1100" baseline="0">
              <a:solidFill>
                <a:sysClr val="windowText" lastClr="000000"/>
              </a:solidFill>
              <a:latin typeface="+mn-lt"/>
              <a:ea typeface="+mn-ea"/>
              <a:cs typeface="+mn-cs"/>
            </a:rPr>
            <a:t>THREE</a:t>
          </a:r>
          <a:r>
            <a:rPr lang="en-US" sz="1100" baseline="0">
              <a:solidFill>
                <a:srgbClr val="FF0000"/>
              </a:solidFill>
              <a:latin typeface="+mn-lt"/>
              <a:ea typeface="+mn-ea"/>
              <a:cs typeface="+mn-cs"/>
            </a:rPr>
            <a:t> to calculate three different waves at same screen. Every collums is for same purpose.</a:t>
          </a:r>
          <a:endParaRPr lang="en-IN">
            <a:solidFill>
              <a:srgbClr val="FF0000"/>
            </a:solidFill>
          </a:endParaRPr>
        </a:p>
        <a:p>
          <a:endParaRPr lang="en-US" sz="1100">
            <a:solidFill>
              <a:schemeClr val="tx1"/>
            </a:solidFill>
            <a:latin typeface="+mn-lt"/>
            <a:ea typeface="+mn-ea"/>
            <a:cs typeface="+mn-cs"/>
          </a:endParaRPr>
        </a:p>
      </xdr:txBody>
    </xdr:sp>
    <xdr:clientData/>
  </xdr:oneCellAnchor>
  <xdr:twoCellAnchor>
    <xdr:from>
      <xdr:col>8</xdr:col>
      <xdr:colOff>9525</xdr:colOff>
      <xdr:row>2</xdr:row>
      <xdr:rowOff>0</xdr:rowOff>
    </xdr:from>
    <xdr:to>
      <xdr:col>16</xdr:col>
      <xdr:colOff>0</xdr:colOff>
      <xdr:row>9</xdr:row>
      <xdr:rowOff>0</xdr:rowOff>
    </xdr:to>
    <xdr:sp macro="" textlink="">
      <xdr:nvSpPr>
        <xdr:cNvPr id="3" name="TextBox 2">
          <a:hlinkClick xmlns:r="http://schemas.openxmlformats.org/officeDocument/2006/relationships" r:id="rId2"/>
        </xdr:cNvPr>
        <xdr:cNvSpPr txBox="1"/>
      </xdr:nvSpPr>
      <xdr:spPr>
        <a:xfrm>
          <a:off x="6509385" y="480060"/>
          <a:ext cx="4867275" cy="1310640"/>
        </a:xfrm>
        <a:prstGeom prst="rect">
          <a:avLst/>
        </a:prstGeom>
        <a:solidFill>
          <a:schemeClr val="accent3">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rgbClr val="FFFF00"/>
              </a:solidFill>
            </a:rPr>
            <a:t>This "</a:t>
          </a:r>
          <a:r>
            <a:rPr lang="en-US" sz="1100" b="1">
              <a:solidFill>
                <a:schemeClr val="bg1"/>
              </a:solidFill>
            </a:rPr>
            <a:t>Fibonacci Ratios Calculator</a:t>
          </a:r>
          <a:r>
            <a:rPr lang="en-US" sz="1100">
              <a:solidFill>
                <a:srgbClr val="FFFF00"/>
              </a:solidFill>
            </a:rPr>
            <a:t>" is prepared by </a:t>
          </a:r>
          <a:r>
            <a:rPr lang="en-US" sz="1100" b="1">
              <a:solidFill>
                <a:schemeClr val="bg1"/>
              </a:solidFill>
            </a:rPr>
            <a:t>Deepak Kumar</a:t>
          </a:r>
          <a:r>
            <a:rPr lang="en-US" sz="1100" b="1">
              <a:solidFill>
                <a:srgbClr val="FFFF00"/>
              </a:solidFill>
            </a:rPr>
            <a:t> </a:t>
          </a:r>
          <a:r>
            <a:rPr lang="en-US" sz="1100">
              <a:solidFill>
                <a:srgbClr val="FFFF00"/>
              </a:solidFill>
            </a:rPr>
            <a:t>and is providing it with his "</a:t>
          </a:r>
          <a:r>
            <a:rPr lang="en-US" sz="1100" u="sng">
              <a:solidFill>
                <a:schemeClr val="bg1"/>
              </a:solidFill>
            </a:rPr>
            <a:t>Practical Application of Elliott's Wave Principles by Deepak Kumar</a:t>
          </a:r>
          <a:r>
            <a:rPr lang="en-US" sz="1100">
              <a:solidFill>
                <a:srgbClr val="FFFF00"/>
              </a:solidFill>
            </a:rPr>
            <a:t>" . This Calculator</a:t>
          </a:r>
          <a:r>
            <a:rPr lang="en-US" sz="1100" baseline="0">
              <a:solidFill>
                <a:srgbClr val="FFFF00"/>
              </a:solidFill>
            </a:rPr>
            <a:t> is specially made for easy and fast calculations of  "Fibonacci Ratios" used in Eliott's Wave Analysis.</a:t>
          </a:r>
        </a:p>
        <a:p>
          <a:r>
            <a:rPr lang="en-US" sz="1100" baseline="0">
              <a:solidFill>
                <a:srgbClr val="FFFF00"/>
              </a:solidFill>
            </a:rPr>
            <a:t>Please Read the instructions below </a:t>
          </a:r>
          <a:r>
            <a:rPr lang="en-US" sz="1100">
              <a:solidFill>
                <a:srgbClr val="FFFF00"/>
              </a:solidFill>
            </a:rPr>
            <a:t> to use this calculator. </a:t>
          </a:r>
        </a:p>
        <a:p>
          <a:pPr algn="ctr"/>
          <a:r>
            <a:rPr lang="en-US" sz="1800" b="1" u="sng">
              <a:solidFill>
                <a:schemeClr val="bg1"/>
              </a:solidFill>
            </a:rPr>
            <a:t>LEARN ELLIOTT WAVE ANALYSIS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abSelected="1" topLeftCell="A33" zoomScale="115" zoomScaleNormal="115" workbookViewId="0">
      <selection activeCell="J46" sqref="J46"/>
    </sheetView>
  </sheetViews>
  <sheetFormatPr defaultColWidth="8.90625" defaultRowHeight="14.5" x14ac:dyDescent="0.35"/>
  <cols>
    <col min="1" max="4" width="8.81640625" style="57" customWidth="1"/>
    <col min="5" max="6" width="10.81640625" style="68" customWidth="1"/>
    <col min="7" max="10" width="10.81640625" style="41" customWidth="1"/>
    <col min="11" max="16384" width="8.90625" style="60"/>
  </cols>
  <sheetData>
    <row r="1" spans="1:13" x14ac:dyDescent="0.35">
      <c r="A1" s="105"/>
      <c r="B1" s="105"/>
      <c r="C1" s="105"/>
      <c r="D1" s="105"/>
      <c r="E1" s="58" t="s">
        <v>64</v>
      </c>
      <c r="F1" s="59" t="s">
        <v>52</v>
      </c>
      <c r="G1" s="59">
        <v>43500</v>
      </c>
      <c r="H1" s="59">
        <v>43501</v>
      </c>
      <c r="I1" s="59">
        <v>43502</v>
      </c>
      <c r="J1" s="59">
        <v>43503</v>
      </c>
    </row>
    <row r="2" spans="1:13" x14ac:dyDescent="0.35">
      <c r="A2" s="42"/>
      <c r="B2" s="42"/>
      <c r="C2" s="42"/>
      <c r="D2" s="43" t="s">
        <v>2</v>
      </c>
      <c r="E2" s="53">
        <v>10987.45</v>
      </c>
      <c r="F2" s="53">
        <v>10983.45</v>
      </c>
      <c r="G2" s="53">
        <v>10927.9</v>
      </c>
      <c r="H2" s="53">
        <v>10956.7</v>
      </c>
      <c r="I2" s="53">
        <v>11072.6</v>
      </c>
      <c r="J2" s="53">
        <v>11118.1</v>
      </c>
      <c r="K2" s="92"/>
      <c r="L2" s="92"/>
      <c r="M2" s="92"/>
    </row>
    <row r="3" spans="1:13" x14ac:dyDescent="0.35">
      <c r="A3" s="42"/>
      <c r="B3" s="43"/>
      <c r="C3" s="44"/>
      <c r="D3" s="43" t="s">
        <v>1</v>
      </c>
      <c r="E3" s="54">
        <v>10583.65</v>
      </c>
      <c r="F3" s="54">
        <v>10583.65</v>
      </c>
      <c r="G3" s="54">
        <v>10814.15</v>
      </c>
      <c r="H3" s="54">
        <v>10886.7</v>
      </c>
      <c r="I3" s="54">
        <v>10962.7</v>
      </c>
      <c r="J3" s="54">
        <v>11043.6</v>
      </c>
      <c r="K3" s="92"/>
      <c r="L3" s="92"/>
      <c r="M3" s="92"/>
    </row>
    <row r="4" spans="1:13" x14ac:dyDescent="0.35">
      <c r="A4" s="42"/>
      <c r="B4" s="43"/>
      <c r="C4" s="44"/>
      <c r="D4" s="43" t="s">
        <v>0</v>
      </c>
      <c r="E4" s="50">
        <v>10830.95</v>
      </c>
      <c r="F4" s="50">
        <v>10893.65</v>
      </c>
      <c r="G4" s="50">
        <v>10912.25</v>
      </c>
      <c r="H4" s="50">
        <v>10934.35</v>
      </c>
      <c r="I4" s="50">
        <v>11062.45</v>
      </c>
      <c r="J4" s="50">
        <v>11069.4</v>
      </c>
      <c r="K4" s="92"/>
      <c r="L4" s="92"/>
      <c r="M4" s="92"/>
    </row>
    <row r="5" spans="1:13" x14ac:dyDescent="0.35">
      <c r="A5" s="104" t="s">
        <v>24</v>
      </c>
      <c r="B5" s="104"/>
      <c r="C5" s="104"/>
      <c r="D5" s="104"/>
      <c r="E5" s="61"/>
      <c r="F5" s="61"/>
      <c r="G5" s="61"/>
      <c r="H5" s="61"/>
      <c r="I5" s="61"/>
      <c r="J5" s="61"/>
      <c r="K5" s="92"/>
      <c r="L5" s="92"/>
      <c r="M5" s="92"/>
    </row>
    <row r="6" spans="1:13" x14ac:dyDescent="0.35">
      <c r="A6" s="45"/>
      <c r="B6" s="45"/>
      <c r="C6" s="45"/>
      <c r="D6" s="46" t="s">
        <v>6</v>
      </c>
      <c r="E6" s="62">
        <f>E10+E50</f>
        <v>11421.516666666666</v>
      </c>
      <c r="F6" s="62">
        <f>F10+F50</f>
        <v>11456.650000000001</v>
      </c>
      <c r="G6" s="62">
        <f t="shared" ref="G6" si="0">G10+G50</f>
        <v>11069.133333333333</v>
      </c>
      <c r="H6" s="62">
        <f t="shared" ref="H6:I6" si="1">H10+H50</f>
        <v>11035.133333333331</v>
      </c>
      <c r="I6" s="62">
        <f t="shared" si="1"/>
        <v>11212.366666666667</v>
      </c>
      <c r="J6" s="62">
        <f t="shared" ref="J6" si="2">J10+J50</f>
        <v>11184.966666666665</v>
      </c>
      <c r="K6" s="92"/>
      <c r="L6" s="92"/>
      <c r="M6" s="92"/>
    </row>
    <row r="7" spans="1:13" hidden="1" x14ac:dyDescent="0.35">
      <c r="A7" s="45"/>
      <c r="B7" s="45"/>
      <c r="C7" s="45"/>
      <c r="D7" s="46" t="s">
        <v>47</v>
      </c>
      <c r="E7" s="47">
        <f>(E6+E8)/2</f>
        <v>11313</v>
      </c>
      <c r="F7" s="47">
        <f>(F6+F8)/2</f>
        <v>11338.350000000002</v>
      </c>
      <c r="G7" s="47">
        <f t="shared" ref="G7" si="3">(G6+G8)/2</f>
        <v>11033.825000000001</v>
      </c>
      <c r="H7" s="47">
        <f t="shared" ref="H7:I7" si="4">(H6+H8)/2</f>
        <v>11015.524999999998</v>
      </c>
      <c r="I7" s="47">
        <f t="shared" si="4"/>
        <v>11177.424999999999</v>
      </c>
      <c r="J7" s="47">
        <f t="shared" ref="J7" si="5">(J6+J8)/2</f>
        <v>11168.25</v>
      </c>
      <c r="K7" s="92"/>
      <c r="L7" s="92"/>
      <c r="M7" s="92"/>
    </row>
    <row r="8" spans="1:13" x14ac:dyDescent="0.35">
      <c r="A8" s="45"/>
      <c r="B8" s="45"/>
      <c r="C8" s="45"/>
      <c r="D8" s="46" t="s">
        <v>26</v>
      </c>
      <c r="E8" s="48">
        <f>E14+E50</f>
        <v>11204.483333333334</v>
      </c>
      <c r="F8" s="48">
        <f>F14+F50</f>
        <v>11220.050000000001</v>
      </c>
      <c r="G8" s="48">
        <f t="shared" ref="G8" si="6">G14+G50</f>
        <v>10998.516666666666</v>
      </c>
      <c r="H8" s="48">
        <f t="shared" ref="H8:I8" si="7">H14+H50</f>
        <v>10995.916666666666</v>
      </c>
      <c r="I8" s="48">
        <f t="shared" si="7"/>
        <v>11142.483333333334</v>
      </c>
      <c r="J8" s="48">
        <f t="shared" ref="J8" si="8">J14+J50</f>
        <v>11151.533333333333</v>
      </c>
      <c r="K8" s="92"/>
      <c r="L8" s="92"/>
      <c r="M8" s="92"/>
    </row>
    <row r="9" spans="1:13" hidden="1" x14ac:dyDescent="0.35">
      <c r="A9" s="45"/>
      <c r="B9" s="45"/>
      <c r="C9" s="45"/>
      <c r="D9" s="46" t="s">
        <v>48</v>
      </c>
      <c r="E9" s="47">
        <f>(E8+E10)/2</f>
        <v>11111.099999999999</v>
      </c>
      <c r="F9" s="47">
        <f>(F8+F10)/2</f>
        <v>11138.45</v>
      </c>
      <c r="G9" s="47">
        <f t="shared" ref="G9" si="9">(G8+G10)/2</f>
        <v>10976.95</v>
      </c>
      <c r="H9" s="47">
        <f t="shared" ref="H9:I9" si="10">(H8+H10)/2</f>
        <v>10980.524999999998</v>
      </c>
      <c r="I9" s="47">
        <f t="shared" si="10"/>
        <v>11122.475</v>
      </c>
      <c r="J9" s="47">
        <f t="shared" ref="J9" si="11">(J8+J10)/2</f>
        <v>11131</v>
      </c>
      <c r="K9" s="92"/>
      <c r="L9" s="92"/>
      <c r="M9" s="92"/>
    </row>
    <row r="10" spans="1:13" ht="14.4" customHeight="1" x14ac:dyDescent="0.35">
      <c r="A10" s="45"/>
      <c r="B10" s="45"/>
      <c r="C10" s="45"/>
      <c r="D10" s="46" t="s">
        <v>27</v>
      </c>
      <c r="E10" s="49">
        <f>(2*E14)-E3</f>
        <v>11017.716666666665</v>
      </c>
      <c r="F10" s="49">
        <f>(2*F14)-F3</f>
        <v>11056.85</v>
      </c>
      <c r="G10" s="49">
        <f t="shared" ref="G10" si="12">(2*G14)-G3</f>
        <v>10955.383333333333</v>
      </c>
      <c r="H10" s="49">
        <f t="shared" ref="H10:I10" si="13">(2*H14)-H3</f>
        <v>10965.133333333331</v>
      </c>
      <c r="I10" s="49">
        <f t="shared" si="13"/>
        <v>11102.466666666667</v>
      </c>
      <c r="J10" s="49">
        <f t="shared" ref="J10" si="14">(2*J14)-J3</f>
        <v>11110.466666666665</v>
      </c>
      <c r="K10" s="92"/>
      <c r="L10" s="92"/>
      <c r="M10" s="92"/>
    </row>
    <row r="11" spans="1:13" hidden="1" x14ac:dyDescent="0.35">
      <c r="A11" s="45"/>
      <c r="B11" s="45"/>
      <c r="C11" s="45"/>
      <c r="D11" s="46" t="s">
        <v>46</v>
      </c>
      <c r="E11" s="47">
        <f>(E10+E14)/2</f>
        <v>10909.199999999999</v>
      </c>
      <c r="F11" s="47">
        <f>(F10+F14)/2</f>
        <v>10938.55</v>
      </c>
      <c r="G11" s="47">
        <f t="shared" ref="G11" si="15">(G10+G14)/2</f>
        <v>10920.075000000001</v>
      </c>
      <c r="H11" s="47">
        <f t="shared" ref="H11:I11" si="16">(H10+H14)/2</f>
        <v>10945.524999999998</v>
      </c>
      <c r="I11" s="47">
        <f t="shared" si="16"/>
        <v>11067.525000000001</v>
      </c>
      <c r="J11" s="47">
        <f t="shared" ref="J11" si="17">(J10+J14)/2</f>
        <v>11093.75</v>
      </c>
      <c r="K11" s="92"/>
      <c r="L11" s="92"/>
      <c r="M11" s="92"/>
    </row>
    <row r="12" spans="1:13" ht="3" customHeight="1" x14ac:dyDescent="0.35">
      <c r="A12" s="45"/>
      <c r="B12" s="45"/>
      <c r="C12" s="45"/>
      <c r="D12" s="46"/>
      <c r="E12" s="50"/>
      <c r="F12" s="50"/>
      <c r="G12" s="50"/>
      <c r="H12" s="50"/>
      <c r="I12" s="50"/>
      <c r="J12" s="50"/>
      <c r="K12" s="92"/>
      <c r="L12" s="92"/>
      <c r="M12" s="92"/>
    </row>
    <row r="13" spans="1:13" x14ac:dyDescent="0.35">
      <c r="A13" s="45"/>
      <c r="B13" s="45"/>
      <c r="C13" s="45"/>
      <c r="D13" s="46" t="s">
        <v>4</v>
      </c>
      <c r="E13" s="55">
        <f>E14+E57/2</f>
        <v>10815.816666666666</v>
      </c>
      <c r="F13" s="55">
        <f>F14+F57/2</f>
        <v>10856.95</v>
      </c>
      <c r="G13" s="55">
        <f t="shared" ref="G13" si="18">G14+G57/2</f>
        <v>10898.508333333333</v>
      </c>
      <c r="H13" s="55">
        <f t="shared" ref="H13:I13" si="19">H14+H57/2</f>
        <v>10930.133333333331</v>
      </c>
      <c r="I13" s="55">
        <f t="shared" si="19"/>
        <v>11047.516666666666</v>
      </c>
      <c r="J13" s="55">
        <f t="shared" ref="J13" si="20">J14+J57/2</f>
        <v>11080.85</v>
      </c>
      <c r="K13" s="92"/>
      <c r="L13" s="92"/>
      <c r="M13" s="92"/>
    </row>
    <row r="14" spans="1:13" x14ac:dyDescent="0.35">
      <c r="A14" s="45"/>
      <c r="B14" s="45"/>
      <c r="C14" s="45"/>
      <c r="D14" s="46" t="s">
        <v>28</v>
      </c>
      <c r="E14" s="50">
        <f>(E2+E3+E4)/3</f>
        <v>10800.683333333332</v>
      </c>
      <c r="F14" s="50">
        <f>(F2+F3+F4)/3</f>
        <v>10820.25</v>
      </c>
      <c r="G14" s="50">
        <f t="shared" ref="G14" si="21">(G2+G3+G4)/3</f>
        <v>10884.766666666666</v>
      </c>
      <c r="H14" s="50">
        <f t="shared" ref="H14:I14" si="22">(H2+H3+H4)/3</f>
        <v>10925.916666666666</v>
      </c>
      <c r="I14" s="50">
        <f t="shared" si="22"/>
        <v>11032.583333333334</v>
      </c>
      <c r="J14" s="50">
        <f t="shared" ref="J14" si="23">(J2+J3+J4)/3</f>
        <v>11077.033333333333</v>
      </c>
      <c r="K14" s="92"/>
      <c r="L14" s="92"/>
      <c r="M14" s="92"/>
    </row>
    <row r="15" spans="1:13" x14ac:dyDescent="0.35">
      <c r="A15" s="45"/>
      <c r="B15" s="45"/>
      <c r="C15" s="45"/>
      <c r="D15" s="46" t="s">
        <v>3</v>
      </c>
      <c r="E15" s="56">
        <f>E14-E57/2</f>
        <v>10785.55</v>
      </c>
      <c r="F15" s="56">
        <f>F14-F57/2</f>
        <v>10783.55</v>
      </c>
      <c r="G15" s="56">
        <f t="shared" ref="G15" si="24">G14-G57/2</f>
        <v>10871.025</v>
      </c>
      <c r="H15" s="56">
        <f t="shared" ref="H15:I15" si="25">H14-H57/2</f>
        <v>10921.7</v>
      </c>
      <c r="I15" s="56">
        <f t="shared" si="25"/>
        <v>11017.650000000001</v>
      </c>
      <c r="J15" s="56">
        <f t="shared" ref="J15" si="26">J14-J57/2</f>
        <v>11073.216666666665</v>
      </c>
      <c r="K15" s="92"/>
      <c r="L15" s="92"/>
      <c r="M15" s="92"/>
    </row>
    <row r="16" spans="1:13" ht="3" customHeight="1" x14ac:dyDescent="0.35">
      <c r="A16" s="45"/>
      <c r="B16" s="45"/>
      <c r="C16" s="45"/>
      <c r="D16" s="46"/>
      <c r="E16" s="50"/>
      <c r="F16" s="50"/>
      <c r="G16" s="50"/>
      <c r="H16" s="50"/>
      <c r="I16" s="50"/>
      <c r="J16" s="50"/>
      <c r="K16" s="92"/>
      <c r="L16" s="92"/>
      <c r="M16" s="92"/>
    </row>
    <row r="17" spans="1:13" hidden="1" x14ac:dyDescent="0.35">
      <c r="A17" s="45"/>
      <c r="B17" s="45"/>
      <c r="C17" s="45"/>
      <c r="D17" s="46" t="s">
        <v>49</v>
      </c>
      <c r="E17" s="47">
        <f>(E14+E18)/2</f>
        <v>10707.3</v>
      </c>
      <c r="F17" s="47">
        <f>(F14+F18)/2</f>
        <v>10738.65</v>
      </c>
      <c r="G17" s="47">
        <f t="shared" ref="G17" si="27">(G14+G18)/2</f>
        <v>10863.2</v>
      </c>
      <c r="H17" s="47">
        <f t="shared" ref="H17:I17" si="28">(H14+H18)/2</f>
        <v>10910.524999999998</v>
      </c>
      <c r="I17" s="47">
        <f t="shared" si="28"/>
        <v>11012.575000000001</v>
      </c>
      <c r="J17" s="47">
        <f t="shared" ref="J17" si="29">(J14+J18)/2</f>
        <v>11056.5</v>
      </c>
      <c r="K17" s="92"/>
      <c r="L17" s="92"/>
      <c r="M17" s="92"/>
    </row>
    <row r="18" spans="1:13" x14ac:dyDescent="0.35">
      <c r="A18" s="45"/>
      <c r="B18" s="45"/>
      <c r="C18" s="45"/>
      <c r="D18" s="46" t="s">
        <v>61</v>
      </c>
      <c r="E18" s="51">
        <f>2*E14-E2</f>
        <v>10613.916666666664</v>
      </c>
      <c r="F18" s="51">
        <f>2*F14-F2</f>
        <v>10657.05</v>
      </c>
      <c r="G18" s="51">
        <f t="shared" ref="G18" si="30">2*G14-G2</f>
        <v>10841.633333333333</v>
      </c>
      <c r="H18" s="51">
        <f t="shared" ref="H18:I18" si="31">2*H14-H2</f>
        <v>10895.133333333331</v>
      </c>
      <c r="I18" s="51">
        <f t="shared" si="31"/>
        <v>10992.566666666668</v>
      </c>
      <c r="J18" s="51">
        <f t="shared" ref="J18" si="32">2*J14-J2</f>
        <v>11035.966666666665</v>
      </c>
      <c r="K18" s="92"/>
      <c r="L18" s="92"/>
      <c r="M18" s="92"/>
    </row>
    <row r="19" spans="1:13" hidden="1" x14ac:dyDescent="0.35">
      <c r="A19" s="45"/>
      <c r="B19" s="45"/>
      <c r="C19" s="45"/>
      <c r="D19" s="46" t="s">
        <v>50</v>
      </c>
      <c r="E19" s="47">
        <f>(E18+E20)/2</f>
        <v>10505.399999999998</v>
      </c>
      <c r="F19" s="47">
        <f>(F18+F20)/2</f>
        <v>10538.75</v>
      </c>
      <c r="G19" s="47">
        <f t="shared" ref="G19" si="33">(G18+G20)/2</f>
        <v>10806.325000000001</v>
      </c>
      <c r="H19" s="47">
        <f t="shared" ref="H19:I19" si="34">(H18+H20)/2</f>
        <v>10875.524999999998</v>
      </c>
      <c r="I19" s="47">
        <f t="shared" si="34"/>
        <v>10957.625</v>
      </c>
      <c r="J19" s="47">
        <f t="shared" ref="J19" si="35">(J18+J20)/2</f>
        <v>11019.25</v>
      </c>
      <c r="K19" s="92"/>
      <c r="L19" s="92"/>
      <c r="M19" s="92"/>
    </row>
    <row r="20" spans="1:13" x14ac:dyDescent="0.35">
      <c r="A20" s="45"/>
      <c r="B20" s="45"/>
      <c r="C20" s="45"/>
      <c r="D20" s="46" t="s">
        <v>29</v>
      </c>
      <c r="E20" s="52">
        <f>E14-E50</f>
        <v>10396.883333333331</v>
      </c>
      <c r="F20" s="52">
        <f>F14-F50</f>
        <v>10420.449999999999</v>
      </c>
      <c r="G20" s="52">
        <f t="shared" ref="G20" si="36">G14-G50</f>
        <v>10771.016666666666</v>
      </c>
      <c r="H20" s="52">
        <f t="shared" ref="H20:I20" si="37">H14-H50</f>
        <v>10855.916666666666</v>
      </c>
      <c r="I20" s="52">
        <f t="shared" si="37"/>
        <v>10922.683333333334</v>
      </c>
      <c r="J20" s="52">
        <f t="shared" ref="J20" si="38">J14-J50</f>
        <v>11002.533333333333</v>
      </c>
      <c r="K20" s="92"/>
      <c r="L20" s="92"/>
      <c r="M20" s="92"/>
    </row>
    <row r="21" spans="1:13" hidden="1" x14ac:dyDescent="0.35">
      <c r="A21" s="45"/>
      <c r="B21" s="45"/>
      <c r="C21" s="45"/>
      <c r="D21" s="46" t="s">
        <v>51</v>
      </c>
      <c r="E21" s="47">
        <f>(E20+E22)/2</f>
        <v>10303.499999999996</v>
      </c>
      <c r="F21" s="47">
        <f>(F20+F22)/2</f>
        <v>10338.849999999999</v>
      </c>
      <c r="G21" s="47">
        <f t="shared" ref="G21" si="39">(G20+G22)/2</f>
        <v>10749.45</v>
      </c>
      <c r="H21" s="47">
        <f t="shared" ref="H21:I21" si="40">(H20+H22)/2</f>
        <v>10840.524999999998</v>
      </c>
      <c r="I21" s="47">
        <f t="shared" si="40"/>
        <v>10902.675000000001</v>
      </c>
      <c r="J21" s="47">
        <f t="shared" ref="J21" si="41">(J20+J22)/2</f>
        <v>10982</v>
      </c>
      <c r="K21" s="92"/>
      <c r="L21" s="92"/>
      <c r="M21" s="92"/>
    </row>
    <row r="22" spans="1:13" x14ac:dyDescent="0.35">
      <c r="A22" s="45"/>
      <c r="B22" s="45"/>
      <c r="C22" s="45"/>
      <c r="D22" s="46" t="s">
        <v>7</v>
      </c>
      <c r="E22" s="63">
        <f>E18-E50</f>
        <v>10210.116666666663</v>
      </c>
      <c r="F22" s="63">
        <f>F18-F50</f>
        <v>10257.249999999998</v>
      </c>
      <c r="G22" s="63">
        <f t="shared" ref="G22" si="42">G18-G50</f>
        <v>10727.883333333333</v>
      </c>
      <c r="H22" s="63">
        <f t="shared" ref="H22:I22" si="43">H18-H50</f>
        <v>10825.133333333331</v>
      </c>
      <c r="I22" s="63">
        <f t="shared" si="43"/>
        <v>10882.666666666668</v>
      </c>
      <c r="J22" s="63">
        <f t="shared" ref="J22" si="44">J18-J50</f>
        <v>10961.466666666665</v>
      </c>
      <c r="K22" s="92"/>
      <c r="L22" s="92"/>
      <c r="M22" s="92"/>
    </row>
    <row r="23" spans="1:13" x14ac:dyDescent="0.35">
      <c r="A23" s="104" t="s">
        <v>23</v>
      </c>
      <c r="B23" s="104"/>
      <c r="C23" s="104"/>
      <c r="D23" s="104"/>
      <c r="E23" s="64"/>
      <c r="F23" s="64"/>
      <c r="G23" s="64"/>
      <c r="H23" s="64"/>
      <c r="I23" s="64"/>
      <c r="J23" s="64"/>
      <c r="K23" s="92"/>
      <c r="L23" s="92"/>
      <c r="M23" s="92"/>
    </row>
    <row r="24" spans="1:13" x14ac:dyDescent="0.35">
      <c r="A24" s="45"/>
      <c r="B24" s="45"/>
      <c r="C24" s="45"/>
      <c r="D24" s="46" t="s">
        <v>11</v>
      </c>
      <c r="E24" s="48">
        <f>(E2/E3)*E4</f>
        <v>11244.185283668678</v>
      </c>
      <c r="F24" s="48">
        <f>(F2/F3)*F4</f>
        <v>11305.160326777625</v>
      </c>
      <c r="G24" s="48">
        <f t="shared" ref="G24" si="45">(G2/G3)*G4</f>
        <v>11027.031877216425</v>
      </c>
      <c r="H24" s="48">
        <f t="shared" ref="H24:I24" si="46">(H2/H3)*H4</f>
        <v>11004.656383017811</v>
      </c>
      <c r="I24" s="48">
        <f t="shared" si="46"/>
        <v>11173.34998403678</v>
      </c>
      <c r="J24" s="48">
        <f t="shared" ref="J24" si="47">(J2/J3)*J4</f>
        <v>11144.074046506574</v>
      </c>
      <c r="K24" s="92"/>
      <c r="L24" s="92"/>
      <c r="M24" s="92"/>
    </row>
    <row r="25" spans="1:13" hidden="1" x14ac:dyDescent="0.35">
      <c r="A25" s="45"/>
      <c r="B25" s="45"/>
      <c r="C25" s="45"/>
      <c r="D25" s="46" t="s">
        <v>12</v>
      </c>
      <c r="E25" s="47">
        <f>E26+1.168*(E26-E27)</f>
        <v>11182.74056</v>
      </c>
      <c r="F25" s="47">
        <f>F26+1.168*(F26-F27)</f>
        <v>11241.955760000003</v>
      </c>
      <c r="G25" s="47">
        <f t="shared" ref="G25" si="48">G26+1.168*(G26-G27)</f>
        <v>11011.349</v>
      </c>
      <c r="H25" s="47">
        <f t="shared" ref="H25:I25" si="49">H26+1.168*(H26-H27)</f>
        <v>10995.334000000001</v>
      </c>
      <c r="I25" s="47">
        <f t="shared" si="49"/>
        <v>11158.194880000001</v>
      </c>
      <c r="J25" s="47">
        <f t="shared" ref="J25" si="50">J26+1.168*(J26-J27)</f>
        <v>11134.304400000001</v>
      </c>
      <c r="K25" s="92"/>
      <c r="L25" s="92"/>
      <c r="M25" s="92"/>
    </row>
    <row r="26" spans="1:13" x14ac:dyDescent="0.35">
      <c r="A26" s="45"/>
      <c r="B26" s="45"/>
      <c r="C26" s="45"/>
      <c r="D26" s="46" t="s">
        <v>13</v>
      </c>
      <c r="E26" s="49">
        <f>E4+E51/2</f>
        <v>11053.04</v>
      </c>
      <c r="F26" s="49">
        <f>F4+F51/2</f>
        <v>11113.54</v>
      </c>
      <c r="G26" s="49">
        <f t="shared" ref="G26" si="51">G4+G51/2</f>
        <v>10974.8125</v>
      </c>
      <c r="H26" s="49">
        <f t="shared" ref="H26:I26" si="52">H4+H51/2</f>
        <v>10972.85</v>
      </c>
      <c r="I26" s="49">
        <f t="shared" si="52"/>
        <v>11122.895</v>
      </c>
      <c r="J26" s="49">
        <f t="shared" ref="J26" si="53">J4+J51/2</f>
        <v>11110.375</v>
      </c>
      <c r="K26" s="92"/>
      <c r="L26" s="92"/>
      <c r="M26" s="92"/>
    </row>
    <row r="27" spans="1:13" x14ac:dyDescent="0.35">
      <c r="A27" s="45"/>
      <c r="B27" s="45"/>
      <c r="C27" s="45"/>
      <c r="D27" s="46" t="s">
        <v>14</v>
      </c>
      <c r="E27" s="53">
        <f>E4+E51/4</f>
        <v>10941.995000000001</v>
      </c>
      <c r="F27" s="53">
        <f>F4+F51/4</f>
        <v>11003.594999999999</v>
      </c>
      <c r="G27" s="53">
        <f t="shared" ref="G27" si="54">G4+G51/4</f>
        <v>10943.53125</v>
      </c>
      <c r="H27" s="53">
        <f t="shared" ref="H27:I27" si="55">H4+H51/4</f>
        <v>10953.6</v>
      </c>
      <c r="I27" s="53">
        <f t="shared" si="55"/>
        <v>11092.672500000001</v>
      </c>
      <c r="J27" s="53">
        <f t="shared" ref="J27" si="56">J4+J51/4</f>
        <v>11089.887499999999</v>
      </c>
      <c r="K27" s="92"/>
      <c r="L27" s="92"/>
      <c r="M27" s="92"/>
    </row>
    <row r="28" spans="1:13" hidden="1" x14ac:dyDescent="0.35">
      <c r="A28" s="45"/>
      <c r="B28" s="45"/>
      <c r="C28" s="45"/>
      <c r="D28" s="46" t="s">
        <v>15</v>
      </c>
      <c r="E28" s="47">
        <f>E4+E51/6</f>
        <v>10904.980000000001</v>
      </c>
      <c r="F28" s="47">
        <f>F4+F51/6</f>
        <v>10966.946666666667</v>
      </c>
      <c r="G28" s="47">
        <f t="shared" ref="G28" si="57">G4+G51/6</f>
        <v>10933.104166666666</v>
      </c>
      <c r="H28" s="47">
        <f t="shared" ref="H28:I28" si="58">H4+H51/6</f>
        <v>10947.183333333334</v>
      </c>
      <c r="I28" s="47">
        <f t="shared" si="58"/>
        <v>11082.598333333333</v>
      </c>
      <c r="J28" s="47">
        <f t="shared" ref="J28" si="59">J4+J51/6</f>
        <v>11083.058333333332</v>
      </c>
      <c r="K28" s="92"/>
      <c r="L28" s="92"/>
      <c r="M28" s="92"/>
    </row>
    <row r="29" spans="1:13" hidden="1" x14ac:dyDescent="0.35">
      <c r="A29" s="45"/>
      <c r="B29" s="45"/>
      <c r="C29" s="45"/>
      <c r="D29" s="46" t="s">
        <v>16</v>
      </c>
      <c r="E29" s="47">
        <f>E4+E51/12</f>
        <v>10867.965</v>
      </c>
      <c r="F29" s="47">
        <f>F4+F51/12</f>
        <v>10930.298333333332</v>
      </c>
      <c r="G29" s="47">
        <f t="shared" ref="G29" si="60">G4+G51/12</f>
        <v>10922.677083333334</v>
      </c>
      <c r="H29" s="47">
        <f t="shared" ref="H29:I29" si="61">H4+H51/12</f>
        <v>10940.766666666666</v>
      </c>
      <c r="I29" s="47">
        <f t="shared" si="61"/>
        <v>11072.524166666668</v>
      </c>
      <c r="J29" s="47">
        <f t="shared" ref="J29" si="62">J4+J51/12</f>
        <v>11076.229166666666</v>
      </c>
      <c r="K29" s="92"/>
      <c r="L29" s="92"/>
      <c r="M29" s="92"/>
    </row>
    <row r="30" spans="1:13" x14ac:dyDescent="0.35">
      <c r="A30" s="45"/>
      <c r="B30" s="45"/>
      <c r="C30" s="45"/>
      <c r="D30" s="46" t="s">
        <v>0</v>
      </c>
      <c r="E30" s="50">
        <f>E4</f>
        <v>10830.95</v>
      </c>
      <c r="F30" s="50">
        <f>F4</f>
        <v>10893.65</v>
      </c>
      <c r="G30" s="50">
        <f t="shared" ref="G30" si="63">G4</f>
        <v>10912.25</v>
      </c>
      <c r="H30" s="50">
        <f t="shared" ref="H30:I30" si="64">H4</f>
        <v>10934.35</v>
      </c>
      <c r="I30" s="50">
        <f t="shared" si="64"/>
        <v>11062.45</v>
      </c>
      <c r="J30" s="50">
        <f t="shared" ref="J30" si="65">J4</f>
        <v>11069.4</v>
      </c>
      <c r="K30" s="92"/>
      <c r="L30" s="92"/>
      <c r="M30" s="92"/>
    </row>
    <row r="31" spans="1:13" hidden="1" x14ac:dyDescent="0.35">
      <c r="A31" s="45"/>
      <c r="B31" s="45"/>
      <c r="C31" s="45"/>
      <c r="D31" s="46" t="s">
        <v>17</v>
      </c>
      <c r="E31" s="47">
        <f>E4-E51/12</f>
        <v>10793.935000000001</v>
      </c>
      <c r="F31" s="47">
        <f>F4-F51/12</f>
        <v>10857.001666666667</v>
      </c>
      <c r="G31" s="47">
        <f t="shared" ref="G31" si="66">G4-G51/12</f>
        <v>10901.822916666666</v>
      </c>
      <c r="H31" s="47">
        <f t="shared" ref="H31:I31" si="67">H4-H51/12</f>
        <v>10927.933333333334</v>
      </c>
      <c r="I31" s="47">
        <f t="shared" si="67"/>
        <v>11052.375833333334</v>
      </c>
      <c r="J31" s="47">
        <f t="shared" ref="J31" si="68">J4-J51/12</f>
        <v>11062.570833333333</v>
      </c>
      <c r="K31" s="92"/>
      <c r="L31" s="92"/>
      <c r="M31" s="92"/>
    </row>
    <row r="32" spans="1:13" hidden="1" x14ac:dyDescent="0.35">
      <c r="A32" s="45"/>
      <c r="B32" s="45"/>
      <c r="C32" s="45"/>
      <c r="D32" s="46" t="s">
        <v>18</v>
      </c>
      <c r="E32" s="47">
        <f>E4-E51/6</f>
        <v>10756.92</v>
      </c>
      <c r="F32" s="47">
        <f>F4-F51/6</f>
        <v>10820.353333333333</v>
      </c>
      <c r="G32" s="47">
        <f t="shared" ref="G32" si="69">G4-G51/6</f>
        <v>10891.395833333334</v>
      </c>
      <c r="H32" s="47">
        <f t="shared" ref="H32:I32" si="70">H4-H51/6</f>
        <v>10921.516666666666</v>
      </c>
      <c r="I32" s="47">
        <f t="shared" si="70"/>
        <v>11042.301666666668</v>
      </c>
      <c r="J32" s="47">
        <f t="shared" ref="J32" si="71">J4-J51/6</f>
        <v>11055.741666666667</v>
      </c>
      <c r="K32" s="92"/>
      <c r="L32" s="92"/>
      <c r="M32" s="92"/>
    </row>
    <row r="33" spans="1:13" x14ac:dyDescent="0.35">
      <c r="A33" s="45"/>
      <c r="B33" s="45"/>
      <c r="C33" s="45"/>
      <c r="D33" s="46" t="s">
        <v>19</v>
      </c>
      <c r="E33" s="54">
        <f>E4-E51/4</f>
        <v>10719.905000000001</v>
      </c>
      <c r="F33" s="54">
        <f>F4-F51/4</f>
        <v>10783.705</v>
      </c>
      <c r="G33" s="54">
        <f t="shared" ref="G33" si="72">G4-G51/4</f>
        <v>10880.96875</v>
      </c>
      <c r="H33" s="54">
        <f t="shared" ref="H33:I33" si="73">H4-H51/4</f>
        <v>10915.1</v>
      </c>
      <c r="I33" s="54">
        <f t="shared" si="73"/>
        <v>11032.227500000001</v>
      </c>
      <c r="J33" s="54">
        <f t="shared" ref="J33" si="74">J4-J51/4</f>
        <v>11048.9125</v>
      </c>
      <c r="K33" s="92"/>
      <c r="L33" s="92"/>
      <c r="M33" s="92"/>
    </row>
    <row r="34" spans="1:13" x14ac:dyDescent="0.35">
      <c r="A34" s="45"/>
      <c r="B34" s="45"/>
      <c r="C34" s="45"/>
      <c r="D34" s="46" t="s">
        <v>20</v>
      </c>
      <c r="E34" s="51">
        <f>E4-E51/2</f>
        <v>10608.86</v>
      </c>
      <c r="F34" s="51">
        <f>F4-F51/2</f>
        <v>10673.759999999998</v>
      </c>
      <c r="G34" s="51">
        <f t="shared" ref="G34" si="75">G4-G51/2</f>
        <v>10849.6875</v>
      </c>
      <c r="H34" s="51">
        <f t="shared" ref="H34:I34" si="76">H4-H51/2</f>
        <v>10895.85</v>
      </c>
      <c r="I34" s="51">
        <f t="shared" si="76"/>
        <v>11002.005000000001</v>
      </c>
      <c r="J34" s="51">
        <f t="shared" ref="J34" si="77">J4-J51/2</f>
        <v>11028.424999999999</v>
      </c>
      <c r="K34" s="92"/>
      <c r="L34" s="92"/>
      <c r="M34" s="92"/>
    </row>
    <row r="35" spans="1:13" hidden="1" x14ac:dyDescent="0.35">
      <c r="A35" s="45"/>
      <c r="B35" s="45"/>
      <c r="C35" s="45"/>
      <c r="D35" s="46" t="s">
        <v>21</v>
      </c>
      <c r="E35" s="47">
        <f>E34-1.168*(E33-E34)</f>
        <v>10479.159440000001</v>
      </c>
      <c r="F35" s="47">
        <f>F34-1.168*(F33-F34)</f>
        <v>10545.344239999997</v>
      </c>
      <c r="G35" s="47">
        <f t="shared" ref="G35" si="78">G34-1.168*(G33-G34)</f>
        <v>10813.151</v>
      </c>
      <c r="H35" s="47">
        <f t="shared" ref="H35:I35" si="79">H34-1.168*(H33-H34)</f>
        <v>10873.366</v>
      </c>
      <c r="I35" s="47">
        <f t="shared" si="79"/>
        <v>10966.705120000001</v>
      </c>
      <c r="J35" s="47">
        <f t="shared" ref="J35" si="80">J34-1.168*(J33-J34)</f>
        <v>11004.495599999998</v>
      </c>
      <c r="K35" s="92"/>
      <c r="L35" s="92"/>
      <c r="M35" s="92"/>
    </row>
    <row r="36" spans="1:13" x14ac:dyDescent="0.35">
      <c r="A36" s="45"/>
      <c r="B36" s="45"/>
      <c r="C36" s="45"/>
      <c r="D36" s="46" t="s">
        <v>22</v>
      </c>
      <c r="E36" s="52">
        <f>E4-(E24-E4)</f>
        <v>10417.714716331324</v>
      </c>
      <c r="F36" s="52">
        <f>F4-(F24-F4)</f>
        <v>10482.139673222375</v>
      </c>
      <c r="G36" s="52">
        <f t="shared" ref="G36" si="81">G4-(G24-G4)</f>
        <v>10797.468122783575</v>
      </c>
      <c r="H36" s="52">
        <f t="shared" ref="H36:I36" si="82">H4-(H24-H4)</f>
        <v>10864.04361698219</v>
      </c>
      <c r="I36" s="52">
        <f t="shared" si="82"/>
        <v>10951.550015963221</v>
      </c>
      <c r="J36" s="52">
        <f t="shared" ref="J36" si="83">J4-(J24-J4)</f>
        <v>10994.725953493426</v>
      </c>
      <c r="K36" s="101"/>
      <c r="L36" s="92"/>
      <c r="M36" s="92"/>
    </row>
    <row r="37" spans="1:13" x14ac:dyDescent="0.35">
      <c r="A37" s="104" t="s">
        <v>25</v>
      </c>
      <c r="B37" s="104"/>
      <c r="C37" s="104"/>
      <c r="D37" s="104"/>
      <c r="E37" s="65" t="s">
        <v>53</v>
      </c>
      <c r="F37" s="66"/>
      <c r="G37" s="98"/>
      <c r="H37" s="98"/>
      <c r="I37" s="98"/>
      <c r="J37" s="98"/>
    </row>
    <row r="38" spans="1:13" x14ac:dyDescent="0.35">
      <c r="A38" s="46"/>
      <c r="B38" s="46"/>
      <c r="C38" s="46"/>
      <c r="D38" s="46" t="s">
        <v>55</v>
      </c>
      <c r="E38" s="62"/>
      <c r="F38" s="62"/>
      <c r="G38" s="62"/>
      <c r="H38" s="62"/>
      <c r="I38" s="62"/>
      <c r="J38" s="62"/>
    </row>
    <row r="39" spans="1:13" x14ac:dyDescent="0.35">
      <c r="A39" s="46"/>
      <c r="B39" s="46"/>
      <c r="C39" s="46"/>
      <c r="D39" s="46" t="s">
        <v>54</v>
      </c>
      <c r="E39" s="48"/>
      <c r="F39" s="48"/>
      <c r="G39" s="48">
        <v>11064.098400000001</v>
      </c>
      <c r="H39" s="48">
        <v>11064.098400000001</v>
      </c>
      <c r="I39" s="48"/>
      <c r="J39" s="48"/>
    </row>
    <row r="40" spans="1:13" x14ac:dyDescent="0.35">
      <c r="A40" s="45"/>
      <c r="B40" s="46"/>
      <c r="C40" s="45"/>
      <c r="D40" s="46" t="s">
        <v>33</v>
      </c>
      <c r="E40" s="49"/>
      <c r="F40" s="49"/>
      <c r="G40" s="49">
        <v>11016.45</v>
      </c>
      <c r="H40" s="49">
        <v>11016.45</v>
      </c>
      <c r="I40" s="49">
        <v>11218.35</v>
      </c>
      <c r="J40" s="49"/>
      <c r="K40" s="102"/>
    </row>
    <row r="41" spans="1:13" x14ac:dyDescent="0.35">
      <c r="A41" s="45"/>
      <c r="B41" s="45"/>
      <c r="C41" s="45"/>
      <c r="D41" s="46" t="s">
        <v>30</v>
      </c>
      <c r="E41" s="53"/>
      <c r="F41" s="53"/>
      <c r="G41" s="53">
        <v>10993.75</v>
      </c>
      <c r="H41" s="53">
        <v>10993.75</v>
      </c>
      <c r="I41" s="53">
        <v>11097.49266</v>
      </c>
      <c r="J41" s="53"/>
    </row>
    <row r="42" spans="1:13" x14ac:dyDescent="0.35">
      <c r="A42" s="45"/>
      <c r="B42" s="45"/>
      <c r="C42" s="45"/>
      <c r="D42" s="46" t="s">
        <v>30</v>
      </c>
      <c r="E42" s="55"/>
      <c r="F42" s="55"/>
      <c r="G42" s="55">
        <v>10959.522800000001</v>
      </c>
      <c r="H42" s="55">
        <v>10959.522800000001</v>
      </c>
      <c r="I42" s="55">
        <v>11064.098400000001</v>
      </c>
      <c r="J42" s="55">
        <v>11213</v>
      </c>
    </row>
    <row r="43" spans="1:13" x14ac:dyDescent="0.35">
      <c r="A43" s="45"/>
      <c r="B43" s="45"/>
      <c r="C43" s="45"/>
      <c r="D43" s="46" t="s">
        <v>0</v>
      </c>
      <c r="E43" s="50">
        <f>E4</f>
        <v>10830.95</v>
      </c>
      <c r="F43" s="50">
        <f>F4</f>
        <v>10893.65</v>
      </c>
      <c r="G43" s="50">
        <f t="shared" ref="G43" si="84">G4</f>
        <v>10912.25</v>
      </c>
      <c r="H43" s="50">
        <f t="shared" ref="H43:I43" si="85">H4</f>
        <v>10934.35</v>
      </c>
      <c r="I43" s="50">
        <f t="shared" si="85"/>
        <v>11062.45</v>
      </c>
      <c r="J43" s="50">
        <f t="shared" ref="J43" si="86">J4</f>
        <v>11069.4</v>
      </c>
    </row>
    <row r="44" spans="1:13" x14ac:dyDescent="0.35">
      <c r="A44" s="45"/>
      <c r="B44" s="45"/>
      <c r="C44" s="45"/>
      <c r="D44" s="46" t="s">
        <v>31</v>
      </c>
      <c r="E44" s="56"/>
      <c r="F44" s="56"/>
      <c r="G44" s="56">
        <v>10901.1494</v>
      </c>
      <c r="H44" s="56">
        <v>10901.1494</v>
      </c>
      <c r="I44" s="56">
        <v>11011.700199999999</v>
      </c>
      <c r="J44" s="56">
        <v>11046.202600000001</v>
      </c>
    </row>
    <row r="45" spans="1:13" x14ac:dyDescent="0.35">
      <c r="A45" s="45"/>
      <c r="B45" s="45"/>
      <c r="C45" s="45"/>
      <c r="D45" s="46" t="s">
        <v>32</v>
      </c>
      <c r="E45" s="54"/>
      <c r="F45" s="54"/>
      <c r="G45" s="54">
        <v>10884.6003</v>
      </c>
      <c r="H45" s="54">
        <v>10884.6003</v>
      </c>
      <c r="I45" s="54">
        <v>10974.0249</v>
      </c>
      <c r="J45" s="54">
        <v>11001.7237</v>
      </c>
      <c r="K45" s="102"/>
    </row>
    <row r="46" spans="1:13" x14ac:dyDescent="0.35">
      <c r="A46" s="45"/>
      <c r="B46" s="45"/>
      <c r="C46" s="45"/>
      <c r="D46" s="46" t="s">
        <v>34</v>
      </c>
      <c r="E46" s="51"/>
      <c r="F46" s="51"/>
      <c r="G46" s="51">
        <v>10652.84</v>
      </c>
      <c r="H46" s="51">
        <v>10652.84</v>
      </c>
      <c r="I46" s="51"/>
      <c r="J46" s="51">
        <v>10991.969800000001</v>
      </c>
      <c r="K46" s="60" t="s">
        <v>66</v>
      </c>
    </row>
    <row r="47" spans="1:13" x14ac:dyDescent="0.35">
      <c r="A47" s="45"/>
      <c r="B47" s="45"/>
      <c r="C47" s="45"/>
      <c r="D47" s="46" t="s">
        <v>56</v>
      </c>
      <c r="E47" s="52"/>
      <c r="F47" s="52"/>
      <c r="G47" s="52"/>
      <c r="H47" s="52"/>
      <c r="I47" s="52"/>
      <c r="J47" s="52">
        <v>10913.9401</v>
      </c>
    </row>
    <row r="48" spans="1:13" x14ac:dyDescent="0.35">
      <c r="A48" s="45"/>
      <c r="B48" s="45"/>
      <c r="C48" s="45"/>
      <c r="D48" s="46" t="s">
        <v>57</v>
      </c>
      <c r="E48" s="63"/>
      <c r="F48" s="63"/>
      <c r="G48" s="63"/>
      <c r="H48" s="63"/>
      <c r="I48" s="63"/>
      <c r="J48" s="63"/>
    </row>
    <row r="49" spans="1:10" x14ac:dyDescent="0.35">
      <c r="A49" s="104" t="s">
        <v>60</v>
      </c>
      <c r="B49" s="104"/>
      <c r="C49" s="104"/>
      <c r="D49" s="104"/>
      <c r="E49" s="64"/>
      <c r="F49" s="64"/>
      <c r="G49" s="64"/>
      <c r="H49" s="64"/>
      <c r="I49" s="64"/>
      <c r="J49" s="64"/>
    </row>
    <row r="50" spans="1:10" x14ac:dyDescent="0.35">
      <c r="A50" s="45"/>
      <c r="B50" s="45"/>
      <c r="C50" s="45"/>
      <c r="D50" s="46" t="s">
        <v>9</v>
      </c>
      <c r="E50" s="47">
        <f>ABS(E2-E3)</f>
        <v>403.80000000000109</v>
      </c>
      <c r="F50" s="47">
        <f>ABS(F2-F3)</f>
        <v>399.80000000000109</v>
      </c>
      <c r="G50" s="47">
        <f t="shared" ref="G50" si="87">ABS(G2-G3)</f>
        <v>113.75</v>
      </c>
      <c r="H50" s="47">
        <f t="shared" ref="H50:I50" si="88">ABS(H2-H3)</f>
        <v>70</v>
      </c>
      <c r="I50" s="47">
        <f t="shared" si="88"/>
        <v>109.89999999999964</v>
      </c>
      <c r="J50" s="47">
        <f t="shared" ref="J50" si="89">ABS(J2-J3)</f>
        <v>74.5</v>
      </c>
    </row>
    <row r="51" spans="1:10" x14ac:dyDescent="0.35">
      <c r="A51" s="45"/>
      <c r="B51" s="45"/>
      <c r="C51" s="45"/>
      <c r="D51" s="46" t="s">
        <v>8</v>
      </c>
      <c r="E51" s="47">
        <f>E50*1.1</f>
        <v>444.18000000000126</v>
      </c>
      <c r="F51" s="47">
        <f>F50*1.1</f>
        <v>439.78000000000122</v>
      </c>
      <c r="G51" s="47">
        <f t="shared" ref="G51" si="90">G50*1.1</f>
        <v>125.12500000000001</v>
      </c>
      <c r="H51" s="47">
        <f t="shared" ref="H51:I51" si="91">H50*1.1</f>
        <v>77</v>
      </c>
      <c r="I51" s="47">
        <f t="shared" si="91"/>
        <v>120.8899999999996</v>
      </c>
      <c r="J51" s="47">
        <f t="shared" ref="J51" si="92">J50*1.1</f>
        <v>81.95</v>
      </c>
    </row>
    <row r="52" spans="1:10" x14ac:dyDescent="0.35">
      <c r="A52" s="45"/>
      <c r="B52" s="45"/>
      <c r="C52" s="45"/>
      <c r="D52" s="46" t="s">
        <v>10</v>
      </c>
      <c r="E52" s="47">
        <f>(E2+E3)</f>
        <v>21571.1</v>
      </c>
      <c r="F52" s="47">
        <f>(F2+F3)</f>
        <v>21567.1</v>
      </c>
      <c r="G52" s="47">
        <f t="shared" ref="G52" si="93">(G2+G3)</f>
        <v>21742.05</v>
      </c>
      <c r="H52" s="47">
        <f t="shared" ref="H52:I52" si="94">(H2+H3)</f>
        <v>21843.4</v>
      </c>
      <c r="I52" s="47">
        <f t="shared" si="94"/>
        <v>22035.300000000003</v>
      </c>
      <c r="J52" s="47">
        <f t="shared" ref="J52" si="95">(J2+J3)</f>
        <v>22161.7</v>
      </c>
    </row>
    <row r="53" spans="1:10" x14ac:dyDescent="0.35">
      <c r="A53" s="45"/>
      <c r="B53" s="45"/>
      <c r="C53" s="45"/>
      <c r="D53" s="46" t="s">
        <v>5</v>
      </c>
      <c r="E53" s="47">
        <f>(E2+E3)/2</f>
        <v>10785.55</v>
      </c>
      <c r="F53" s="47">
        <f>(F2+F3)/2</f>
        <v>10783.55</v>
      </c>
      <c r="G53" s="47">
        <f t="shared" ref="G53" si="96">(G2+G3)/2</f>
        <v>10871.025</v>
      </c>
      <c r="H53" s="47">
        <f t="shared" ref="H53:I53" si="97">(H2+H3)/2</f>
        <v>10921.7</v>
      </c>
      <c r="I53" s="47">
        <f t="shared" si="97"/>
        <v>11017.650000000001</v>
      </c>
      <c r="J53" s="47">
        <f t="shared" ref="J53" si="98">(J2+J3)/2</f>
        <v>11080.85</v>
      </c>
    </row>
    <row r="54" spans="1:10" x14ac:dyDescent="0.35">
      <c r="A54" s="45"/>
      <c r="B54" s="45"/>
      <c r="C54" s="45"/>
      <c r="D54" s="46" t="s">
        <v>4</v>
      </c>
      <c r="E54" s="47">
        <f>E55-E56+E55</f>
        <v>10815.816666666666</v>
      </c>
      <c r="F54" s="47">
        <f>F55-F56+F55</f>
        <v>10856.95</v>
      </c>
      <c r="G54" s="47">
        <f t="shared" ref="G54" si="99">G55-G56+G55</f>
        <v>10898.508333333333</v>
      </c>
      <c r="H54" s="47">
        <f t="shared" ref="H54:I54" si="100">H55-H56+H55</f>
        <v>10930.133333333331</v>
      </c>
      <c r="I54" s="47">
        <f t="shared" si="100"/>
        <v>11047.516666666666</v>
      </c>
      <c r="J54" s="47">
        <f t="shared" ref="J54" si="101">J55-J56+J55</f>
        <v>11073.216666666665</v>
      </c>
    </row>
    <row r="55" spans="1:10" x14ac:dyDescent="0.35">
      <c r="A55" s="45"/>
      <c r="B55" s="45"/>
      <c r="C55" s="45"/>
      <c r="D55" s="46" t="s">
        <v>62</v>
      </c>
      <c r="E55" s="47">
        <f>(E2+E3+E4)/3</f>
        <v>10800.683333333332</v>
      </c>
      <c r="F55" s="47">
        <f>(F2+F3+F4)/3</f>
        <v>10820.25</v>
      </c>
      <c r="G55" s="47">
        <f t="shared" ref="G55" si="102">(G2+G3+G4)/3</f>
        <v>10884.766666666666</v>
      </c>
      <c r="H55" s="47">
        <f t="shared" ref="H55:I55" si="103">(H2+H3+H4)/3</f>
        <v>10925.916666666666</v>
      </c>
      <c r="I55" s="47">
        <f t="shared" si="103"/>
        <v>11032.583333333334</v>
      </c>
      <c r="J55" s="47">
        <f t="shared" ref="J55" si="104">(J2+J3+J4)/3</f>
        <v>11077.033333333333</v>
      </c>
    </row>
    <row r="56" spans="1:10" x14ac:dyDescent="0.35">
      <c r="A56" s="45"/>
      <c r="B56" s="45"/>
      <c r="C56" s="45"/>
      <c r="D56" s="46" t="s">
        <v>3</v>
      </c>
      <c r="E56" s="47">
        <f>E53</f>
        <v>10785.55</v>
      </c>
      <c r="F56" s="47">
        <f>F53</f>
        <v>10783.55</v>
      </c>
      <c r="G56" s="47">
        <f t="shared" ref="G56" si="105">G53</f>
        <v>10871.025</v>
      </c>
      <c r="H56" s="47">
        <f t="shared" ref="H56:I56" si="106">H53</f>
        <v>10921.7</v>
      </c>
      <c r="I56" s="47">
        <f t="shared" si="106"/>
        <v>11017.650000000001</v>
      </c>
      <c r="J56" s="47">
        <f t="shared" ref="J56" si="107">J53</f>
        <v>11080.85</v>
      </c>
    </row>
    <row r="57" spans="1:10" x14ac:dyDescent="0.35">
      <c r="A57" s="45"/>
      <c r="B57" s="45"/>
      <c r="C57" s="45"/>
      <c r="D57" s="46" t="s">
        <v>59</v>
      </c>
      <c r="E57" s="67">
        <f>(E54-E56)</f>
        <v>30.266666666666424</v>
      </c>
      <c r="F57" s="67">
        <f>ABS(F54-F56)</f>
        <v>73.400000000001455</v>
      </c>
      <c r="G57" s="67">
        <f t="shared" ref="G57" si="108">ABS(G54-G56)</f>
        <v>27.483333333333576</v>
      </c>
      <c r="H57" s="67">
        <f t="shared" ref="H57:I57" si="109">ABS(H54-H56)</f>
        <v>8.4333333333306655</v>
      </c>
      <c r="I57" s="67">
        <f t="shared" si="109"/>
        <v>29.866666666664969</v>
      </c>
      <c r="J57" s="67">
        <f t="shared" ref="J57" si="110">ABS(J54-J56)</f>
        <v>7.6333333333350311</v>
      </c>
    </row>
    <row r="58" spans="1:10" x14ac:dyDescent="0.35">
      <c r="E58" s="41"/>
      <c r="F58" s="41"/>
    </row>
    <row r="59" spans="1:10" x14ac:dyDescent="0.35">
      <c r="E59" s="41"/>
      <c r="F59" s="41"/>
    </row>
    <row r="60" spans="1:10" x14ac:dyDescent="0.35">
      <c r="E60" s="41"/>
      <c r="F60" s="41"/>
    </row>
    <row r="61" spans="1:10" x14ac:dyDescent="0.35">
      <c r="E61" s="41"/>
      <c r="F61" s="41"/>
    </row>
    <row r="62" spans="1:10" x14ac:dyDescent="0.35">
      <c r="E62" s="41"/>
      <c r="F62" s="41"/>
    </row>
    <row r="63" spans="1:10" x14ac:dyDescent="0.35">
      <c r="E63" s="41"/>
      <c r="F63" s="41"/>
    </row>
    <row r="64" spans="1:10" x14ac:dyDescent="0.35">
      <c r="E64" s="41"/>
      <c r="F64" s="41"/>
    </row>
    <row r="65" spans="5:6" x14ac:dyDescent="0.35">
      <c r="E65" s="41"/>
      <c r="F65" s="41"/>
    </row>
    <row r="66" spans="5:6" x14ac:dyDescent="0.35">
      <c r="E66" s="41"/>
      <c r="F66" s="41"/>
    </row>
    <row r="67" spans="5:6" x14ac:dyDescent="0.35">
      <c r="E67" s="41"/>
      <c r="F67" s="41"/>
    </row>
    <row r="68" spans="5:6" x14ac:dyDescent="0.35">
      <c r="E68" s="41"/>
      <c r="F68" s="41"/>
    </row>
    <row r="69" spans="5:6" x14ac:dyDescent="0.35">
      <c r="E69" s="41"/>
      <c r="F69" s="41"/>
    </row>
    <row r="70" spans="5:6" x14ac:dyDescent="0.35">
      <c r="E70" s="41"/>
      <c r="F70" s="41"/>
    </row>
    <row r="71" spans="5:6" x14ac:dyDescent="0.35">
      <c r="E71" s="41"/>
      <c r="F71" s="41"/>
    </row>
    <row r="72" spans="5:6" x14ac:dyDescent="0.35">
      <c r="E72" s="41"/>
      <c r="F72" s="41"/>
    </row>
    <row r="73" spans="5:6" x14ac:dyDescent="0.35">
      <c r="E73" s="41"/>
      <c r="F73" s="41"/>
    </row>
    <row r="74" spans="5:6" x14ac:dyDescent="0.35">
      <c r="E74" s="41"/>
      <c r="F74" s="41"/>
    </row>
    <row r="75" spans="5:6" x14ac:dyDescent="0.35">
      <c r="E75" s="41"/>
      <c r="F75" s="41"/>
    </row>
    <row r="76" spans="5:6" x14ac:dyDescent="0.35">
      <c r="E76" s="41"/>
      <c r="F76" s="41"/>
    </row>
    <row r="77" spans="5:6" x14ac:dyDescent="0.35">
      <c r="E77" s="41"/>
      <c r="F77" s="41"/>
    </row>
    <row r="78" spans="5:6" x14ac:dyDescent="0.35">
      <c r="E78" s="41"/>
      <c r="F78" s="41"/>
    </row>
    <row r="79" spans="5:6" x14ac:dyDescent="0.35">
      <c r="E79" s="41"/>
      <c r="F79" s="41"/>
    </row>
  </sheetData>
  <mergeCells count="5">
    <mergeCell ref="A23:D23"/>
    <mergeCell ref="A5:D5"/>
    <mergeCell ref="A37:D37"/>
    <mergeCell ref="A1:D1"/>
    <mergeCell ref="A49:D49"/>
  </mergeCells>
  <pageMargins left="0.7" right="0.7" top="0.75" bottom="0.75" header="0.3" footer="0.3"/>
  <pageSetup paperSize="9" orientation="portrait" r:id="rId1"/>
  <ignoredErrors>
    <ignoredError sqref="E8:F8 E20:F2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0"/>
  <sheetViews>
    <sheetView topLeftCell="A4" workbookViewId="0">
      <selection activeCell="G16" sqref="G16:G17"/>
    </sheetView>
  </sheetViews>
  <sheetFormatPr defaultRowHeight="14.5" x14ac:dyDescent="0.35"/>
  <cols>
    <col min="2" max="2" width="22" customWidth="1" collapsed="1"/>
    <col min="3" max="3" width="14.453125" style="6" customWidth="1" collapsed="1"/>
    <col min="4" max="4" width="5.54296875" customWidth="1" collapsed="1"/>
    <col min="5" max="5" width="14.54296875" style="6" customWidth="1" collapsed="1"/>
    <col min="6" max="6" width="6.36328125" customWidth="1" collapsed="1"/>
    <col min="7" max="7" width="14.08984375" style="7" customWidth="1" collapsed="1"/>
  </cols>
  <sheetData>
    <row r="2" spans="2:16" ht="23.5" x14ac:dyDescent="0.55000000000000004">
      <c r="B2" s="26" t="s">
        <v>35</v>
      </c>
      <c r="C2" s="25"/>
      <c r="D2" s="25"/>
      <c r="E2" s="25"/>
      <c r="F2" s="25"/>
      <c r="G2" s="25"/>
      <c r="I2" s="28" t="s">
        <v>36</v>
      </c>
      <c r="J2" s="1"/>
      <c r="K2" s="1"/>
      <c r="L2" s="1"/>
      <c r="M2" s="1"/>
      <c r="N2" s="1"/>
      <c r="O2" s="1"/>
      <c r="P2" s="1"/>
    </row>
    <row r="4" spans="2:16" x14ac:dyDescent="0.35">
      <c r="C4" s="2" t="s">
        <v>37</v>
      </c>
      <c r="D4" s="3"/>
      <c r="E4" s="4" t="s">
        <v>38</v>
      </c>
      <c r="F4" s="3"/>
      <c r="G4" s="5" t="s">
        <v>39</v>
      </c>
    </row>
    <row r="5" spans="2:16" ht="15" thickBot="1" x14ac:dyDescent="0.4"/>
    <row r="6" spans="2:16" ht="15" thickBot="1" x14ac:dyDescent="0.4">
      <c r="B6" s="8" t="s">
        <v>40</v>
      </c>
      <c r="C6" s="9">
        <v>10583.65</v>
      </c>
      <c r="D6" s="10"/>
      <c r="E6" s="11">
        <v>11118.1</v>
      </c>
      <c r="F6" s="10"/>
      <c r="G6" s="12">
        <v>10813.45</v>
      </c>
    </row>
    <row r="7" spans="2:16" x14ac:dyDescent="0.35">
      <c r="C7" s="13"/>
      <c r="D7" s="14"/>
      <c r="E7" s="10"/>
      <c r="F7" s="15"/>
    </row>
    <row r="8" spans="2:16" ht="15" thickBot="1" x14ac:dyDescent="0.4">
      <c r="C8" s="13"/>
      <c r="D8" s="14"/>
      <c r="E8" s="13"/>
      <c r="F8" s="15"/>
    </row>
    <row r="9" spans="2:16" ht="15" thickBot="1" x14ac:dyDescent="0.4">
      <c r="B9" s="8" t="s">
        <v>41</v>
      </c>
      <c r="C9" s="9">
        <v>11118.1</v>
      </c>
      <c r="D9" s="10"/>
      <c r="E9" s="11">
        <v>11043.6</v>
      </c>
      <c r="F9" s="10"/>
      <c r="G9" s="12">
        <v>11118.1</v>
      </c>
    </row>
    <row r="10" spans="2:16" x14ac:dyDescent="0.35">
      <c r="C10" s="13"/>
      <c r="D10" s="14"/>
      <c r="E10" s="13"/>
      <c r="F10" s="15"/>
    </row>
    <row r="11" spans="2:16" ht="15" thickBot="1" x14ac:dyDescent="0.4">
      <c r="C11" s="13"/>
      <c r="D11" s="14"/>
      <c r="E11" s="13"/>
      <c r="F11" s="15"/>
    </row>
    <row r="12" spans="2:16" ht="15" thickBot="1" x14ac:dyDescent="0.4">
      <c r="B12" s="8" t="s">
        <v>42</v>
      </c>
      <c r="C12" s="9"/>
      <c r="D12" s="10" t="s">
        <v>45</v>
      </c>
      <c r="E12" s="11">
        <v>11113.15</v>
      </c>
      <c r="F12" s="10"/>
      <c r="G12" s="12"/>
    </row>
    <row r="15" spans="2:16" x14ac:dyDescent="0.35">
      <c r="B15" s="16" t="s">
        <v>43</v>
      </c>
      <c r="C15" s="17"/>
    </row>
    <row r="16" spans="2:16" x14ac:dyDescent="0.35">
      <c r="B16" s="34">
        <v>0.23599999999999999</v>
      </c>
      <c r="C16" s="35">
        <f>VALUE(23.6/100*(C6-C9)+C9)</f>
        <v>10991.969800000001</v>
      </c>
      <c r="D16" s="36"/>
      <c r="E16" s="35">
        <f>VALUE(23.6/100*(E6-E9)+E9)</f>
        <v>11061.182000000001</v>
      </c>
      <c r="F16" s="37"/>
      <c r="G16" s="38">
        <f>VALUE(23.6/100*(G6-G9)+G9)</f>
        <v>11046.202600000001</v>
      </c>
    </row>
    <row r="17" spans="2:7" x14ac:dyDescent="0.35">
      <c r="B17" s="29">
        <v>0.38200000000000001</v>
      </c>
      <c r="C17" s="30">
        <f>38.2/100*(C6-C9)+C9</f>
        <v>10913.9401</v>
      </c>
      <c r="D17" s="31"/>
      <c r="E17" s="30">
        <f>VALUE(38.2/100*(E6-E9)+E9)</f>
        <v>11072.059000000001</v>
      </c>
      <c r="F17" s="32"/>
      <c r="G17" s="33">
        <f>VALUE(38.2/100*(G6-G9)+G9)</f>
        <v>11001.7237</v>
      </c>
    </row>
    <row r="18" spans="2:7" x14ac:dyDescent="0.35">
      <c r="B18" s="34">
        <v>0.5</v>
      </c>
      <c r="C18" s="35">
        <f>VALUE(50/100*(C6-C9)+C9)</f>
        <v>10850.875</v>
      </c>
      <c r="D18" s="36"/>
      <c r="E18" s="35">
        <f>VALUE(50/100*(E6-E9)+E9)</f>
        <v>11080.85</v>
      </c>
      <c r="F18" s="37"/>
      <c r="G18" s="38">
        <f>VALUE(50/100*(G6-G9)+G9)</f>
        <v>10965.775000000001</v>
      </c>
    </row>
    <row r="19" spans="2:7" x14ac:dyDescent="0.35">
      <c r="B19" s="34">
        <v>0.61799999999999999</v>
      </c>
      <c r="C19" s="35">
        <f>VALUE(61.8/100*(C6-C9)+C9)</f>
        <v>10787.8099</v>
      </c>
      <c r="D19" s="36"/>
      <c r="E19" s="35">
        <f>VALUE(61.8/100*(E6-E9)+E9)</f>
        <v>11089.641</v>
      </c>
      <c r="F19" s="37"/>
      <c r="G19" s="38">
        <f>VALUE(61.8/100*(G6-G9)+G9)</f>
        <v>10929.826300000001</v>
      </c>
    </row>
    <row r="20" spans="2:7" x14ac:dyDescent="0.35">
      <c r="B20" s="18">
        <v>0.70699999999999996</v>
      </c>
      <c r="C20" s="19">
        <f>VALUE(70.7/100*(C6-C9)+C9)</f>
        <v>10740.243849999999</v>
      </c>
      <c r="D20" s="20"/>
      <c r="E20" s="19">
        <f>VALUE(70.7/100*(E6-E9)+E9)</f>
        <v>11096.271500000001</v>
      </c>
      <c r="F20" s="21"/>
      <c r="G20" s="22">
        <f>VALUE(70.7/100*(G6-G9)+G9)</f>
        <v>10902.712450000001</v>
      </c>
    </row>
    <row r="21" spans="2:7" x14ac:dyDescent="0.35">
      <c r="B21" s="18">
        <v>0.78600000000000003</v>
      </c>
      <c r="C21" s="19">
        <f>VALUE(78.6/100*(C6-C9)+C9)</f>
        <v>10698.022300000001</v>
      </c>
      <c r="D21" s="20"/>
      <c r="E21" s="19">
        <f>VALUE(78.6/100*(E6-E9)+E9)</f>
        <v>11102.157000000001</v>
      </c>
      <c r="F21" s="21"/>
      <c r="G21" s="22">
        <f>VALUE(78.6/100*(G6-G9)+G9)</f>
        <v>10878.645100000002</v>
      </c>
    </row>
    <row r="22" spans="2:7" x14ac:dyDescent="0.35">
      <c r="B22" s="18">
        <v>1</v>
      </c>
      <c r="C22" s="19">
        <f>VALUE(100/100*(C6-C9)+C9)</f>
        <v>10583.65</v>
      </c>
      <c r="D22" s="20"/>
      <c r="E22" s="19">
        <f>VALUE(100/100*(E6-E9)+E9)</f>
        <v>11118.1</v>
      </c>
      <c r="F22" s="21"/>
      <c r="G22" s="22">
        <f>VALUE(100/100*(G6-G9)+G9)</f>
        <v>10813.45</v>
      </c>
    </row>
    <row r="23" spans="2:7" x14ac:dyDescent="0.35">
      <c r="C23" s="22"/>
      <c r="D23" s="20"/>
      <c r="E23" s="22"/>
      <c r="F23" s="21"/>
      <c r="G23" s="22"/>
    </row>
    <row r="24" spans="2:7" x14ac:dyDescent="0.35">
      <c r="B24" s="23" t="s">
        <v>44</v>
      </c>
      <c r="C24" s="22"/>
      <c r="D24" s="20"/>
      <c r="E24" s="22"/>
      <c r="F24" s="21"/>
      <c r="G24" s="22"/>
    </row>
    <row r="25" spans="2:7" x14ac:dyDescent="0.35">
      <c r="B25" s="24">
        <v>0.38200000000000001</v>
      </c>
      <c r="C25" s="27">
        <f>VALUE(C12-38.2/100*(C6-C9))</f>
        <v>204.15990000000028</v>
      </c>
      <c r="D25" s="39"/>
      <c r="E25" s="27">
        <f>VALUE(E12-38.2/100*(E6-E9))</f>
        <v>11084.690999999999</v>
      </c>
      <c r="F25" s="40"/>
      <c r="G25" s="27">
        <f>VALUE(G12-38.2/100*(G6-G9))</f>
        <v>116.37629999999986</v>
      </c>
    </row>
    <row r="26" spans="2:7" x14ac:dyDescent="0.35">
      <c r="B26" s="24">
        <v>0.5</v>
      </c>
      <c r="C26" s="27">
        <f>VALUE(C12-50/100*(C6-C9))</f>
        <v>267.22500000000036</v>
      </c>
      <c r="D26" s="39"/>
      <c r="E26" s="27">
        <f>VALUE(E12-50/100*(E6-E9))</f>
        <v>11075.9</v>
      </c>
      <c r="F26" s="40"/>
      <c r="G26" s="27">
        <f>VALUE(G12-50/100*(G6-G9))</f>
        <v>152.32499999999982</v>
      </c>
    </row>
    <row r="27" spans="2:7" x14ac:dyDescent="0.35">
      <c r="B27" s="24">
        <v>0.61799999999999999</v>
      </c>
      <c r="C27" s="27">
        <f>VALUE(C12-61.8/100*(C6-C9))</f>
        <v>330.29010000000045</v>
      </c>
      <c r="D27" s="39"/>
      <c r="E27" s="27">
        <f>VALUE(E12-61.8/100*(E6-E9))</f>
        <v>11067.109</v>
      </c>
      <c r="F27" s="40"/>
      <c r="G27" s="27">
        <f>VALUE(G12-61.8/100*(G6-G9))</f>
        <v>188.27369999999976</v>
      </c>
    </row>
    <row r="28" spans="2:7" x14ac:dyDescent="0.35">
      <c r="B28" s="18">
        <v>0.70699999999999996</v>
      </c>
      <c r="C28" s="22">
        <f>VALUE(C12-70.07/100*(C6-C9))</f>
        <v>374.48911500000042</v>
      </c>
      <c r="D28" s="20"/>
      <c r="E28" s="22">
        <f>VALUE(E12-70.07/100*(E6-E9))</f>
        <v>11060.94785</v>
      </c>
      <c r="F28" s="21"/>
      <c r="G28" s="22">
        <f>VALUE(G12-70.07/100*(G6-G9))</f>
        <v>213.46825499999971</v>
      </c>
    </row>
    <row r="29" spans="2:7" x14ac:dyDescent="0.35">
      <c r="B29" s="24">
        <v>1</v>
      </c>
      <c r="C29" s="27">
        <f>VALUE(C12-100/100*(C6-C9))</f>
        <v>534.45000000000073</v>
      </c>
      <c r="D29" s="39"/>
      <c r="E29" s="27">
        <f>VALUE(E12-100/100*(E6-E9))</f>
        <v>11038.65</v>
      </c>
      <c r="F29" s="40"/>
      <c r="G29" s="27">
        <f>VALUE(G12-100/100*(G6-G9))</f>
        <v>304.64999999999964</v>
      </c>
    </row>
    <row r="30" spans="2:7" x14ac:dyDescent="0.35">
      <c r="B30" s="18">
        <v>1.236</v>
      </c>
      <c r="C30" s="22">
        <f>VALUE(C12-123.6/100*(C6-C9))</f>
        <v>660.5802000000009</v>
      </c>
      <c r="D30" s="20"/>
      <c r="E30" s="22">
        <f>VALUE(E12-123.6/100*(E6-E9))</f>
        <v>11021.067999999999</v>
      </c>
      <c r="F30" s="21"/>
      <c r="G30" s="22">
        <f>VALUE(G12-123.6/100*(G6-G9))</f>
        <v>376.54739999999953</v>
      </c>
    </row>
    <row r="31" spans="2:7" x14ac:dyDescent="0.35">
      <c r="B31" s="18">
        <v>1.3819999999999999</v>
      </c>
      <c r="C31" s="22">
        <f>VALUE(C12-138.2/100*(C6-C9))</f>
        <v>738.60990000000095</v>
      </c>
      <c r="D31" s="20"/>
      <c r="E31" s="22">
        <f>VALUE(E12-138.2/100*(E6-E9))</f>
        <v>11010.190999999999</v>
      </c>
      <c r="F31" s="21"/>
      <c r="G31" s="22">
        <f>VALUE(G12-138.2/100*(G6-G9))</f>
        <v>421.02629999999948</v>
      </c>
    </row>
    <row r="32" spans="2:7" x14ac:dyDescent="0.35">
      <c r="B32" s="18">
        <v>1.5</v>
      </c>
      <c r="C32" s="22">
        <f>VALUE(C12-150/100*(C6-C9))</f>
        <v>801.67500000000109</v>
      </c>
      <c r="D32" s="20"/>
      <c r="E32" s="22">
        <f>VALUE(E12-150/100*(E6-E9))</f>
        <v>11001.4</v>
      </c>
      <c r="F32" s="21"/>
      <c r="G32" s="22">
        <f>VALUE(G12-150/100*(G6-G9))</f>
        <v>456.97499999999945</v>
      </c>
    </row>
    <row r="33" spans="2:7" x14ac:dyDescent="0.35">
      <c r="B33" s="24">
        <v>1.6180000000000001</v>
      </c>
      <c r="C33" s="27">
        <f>VALUE(C12-161.8/100*(C6-C9))</f>
        <v>864.74010000000123</v>
      </c>
      <c r="D33" s="39"/>
      <c r="E33" s="27">
        <f>VALUE(E12-161.8/100*(E6-E9))</f>
        <v>10992.609</v>
      </c>
      <c r="F33" s="40"/>
      <c r="G33" s="27">
        <f>VALUE(G12-161.8/100*(G6-G9))</f>
        <v>492.92369999999943</v>
      </c>
    </row>
    <row r="34" spans="2:7" x14ac:dyDescent="0.35">
      <c r="B34" s="18">
        <v>1.7070000000000001</v>
      </c>
      <c r="C34" s="22">
        <f>VALUE(C12-170.07/100*(C6-C9))</f>
        <v>908.93911500000115</v>
      </c>
      <c r="D34" s="20"/>
      <c r="E34" s="22">
        <f>VALUE(E12-170.07/100*(E6-E9))</f>
        <v>10986.44785</v>
      </c>
      <c r="F34" s="21"/>
      <c r="G34" s="22">
        <f>VALUE(G12-170.07/100*(G6-G9))</f>
        <v>518.11825499999929</v>
      </c>
    </row>
    <row r="35" spans="2:7" x14ac:dyDescent="0.35">
      <c r="B35" s="24">
        <v>2</v>
      </c>
      <c r="C35" s="27">
        <f>VALUE(C12-200/100*(C6-C9))</f>
        <v>1068.9000000000015</v>
      </c>
      <c r="D35" s="39"/>
      <c r="E35" s="27">
        <f>VALUE(E12-200/100*(E6-E9))</f>
        <v>10964.15</v>
      </c>
      <c r="F35" s="40"/>
      <c r="G35" s="27">
        <f>VALUE(G12-200/100*(G6-G9))</f>
        <v>609.29999999999927</v>
      </c>
    </row>
    <row r="36" spans="2:7" x14ac:dyDescent="0.35">
      <c r="B36" s="18">
        <v>2.2360000000000002</v>
      </c>
      <c r="C36" s="22">
        <f>VALUE(C12-223.6/100*(C6-C9))</f>
        <v>1195.0302000000015</v>
      </c>
      <c r="D36" s="20"/>
      <c r="E36" s="22">
        <f>VALUE(E12-223.6/100*(E6-E9))</f>
        <v>10946.567999999999</v>
      </c>
      <c r="F36" s="21"/>
      <c r="G36" s="22">
        <f>VALUE(G12-223.6/100*(G6-G9))</f>
        <v>681.19739999999911</v>
      </c>
    </row>
    <row r="37" spans="2:7" x14ac:dyDescent="0.35">
      <c r="B37" s="24">
        <v>2.3820000000000001</v>
      </c>
      <c r="C37" s="27">
        <f>VALUE(C12-238.2/100*(C6-C9))</f>
        <v>1273.0599000000016</v>
      </c>
      <c r="D37" s="39"/>
      <c r="E37" s="27">
        <f>VALUE(E12-238.2/100*(E6-E9))</f>
        <v>10935.690999999999</v>
      </c>
      <c r="F37" s="40"/>
      <c r="G37" s="27">
        <f>VALUE(G12-238.2/100*(G6-G9))</f>
        <v>725.67629999999906</v>
      </c>
    </row>
    <row r="38" spans="2:7" x14ac:dyDescent="0.35">
      <c r="B38" s="24">
        <v>2.6179999999999999</v>
      </c>
      <c r="C38" s="27">
        <f>VALUE(C12-261.8/100*(C6-C9))</f>
        <v>1399.1901000000021</v>
      </c>
      <c r="D38" s="39"/>
      <c r="E38" s="27">
        <f>VALUE(E12-261.8/100*(E6-E9))</f>
        <v>10918.109</v>
      </c>
      <c r="F38" s="40"/>
      <c r="G38" s="27">
        <f>VALUE(G12-261.8/100*(G6-G9))</f>
        <v>797.57369999999912</v>
      </c>
    </row>
    <row r="39" spans="2:7" x14ac:dyDescent="0.35">
      <c r="B39" s="24">
        <v>3</v>
      </c>
      <c r="C39" s="27">
        <f>VALUE(C12-300/100*(C6-C9))</f>
        <v>1603.3500000000022</v>
      </c>
      <c r="D39" s="39"/>
      <c r="E39" s="27">
        <f>VALUE(E12-300/100*(E6-E9))</f>
        <v>10889.65</v>
      </c>
      <c r="F39" s="40"/>
      <c r="G39" s="27">
        <f>VALUE(G12-300/100*(G6-G9))</f>
        <v>913.94999999999891</v>
      </c>
    </row>
    <row r="40" spans="2:7" x14ac:dyDescent="0.35">
      <c r="B40" s="18">
        <v>3.2360000000000002</v>
      </c>
      <c r="C40" s="22">
        <f>VALUE(C12-323.6/100*(C6-C9))</f>
        <v>1729.4802000000025</v>
      </c>
      <c r="D40" s="20"/>
      <c r="E40" s="22">
        <f>VALUE(E12-323.6/100*(E6-E9))</f>
        <v>10872.067999999999</v>
      </c>
      <c r="F40" s="21"/>
      <c r="G40" s="22">
        <f>VALUE(G12-323.6/100*(G6-G9))</f>
        <v>985.84739999999886</v>
      </c>
    </row>
    <row r="41" spans="2:7" x14ac:dyDescent="0.35">
      <c r="B41" s="24">
        <v>3.3820000000000001</v>
      </c>
      <c r="C41" s="27">
        <f>VALUE(C12-338.2/100*(C6-C9))</f>
        <v>1807.5099000000023</v>
      </c>
      <c r="D41" s="39"/>
      <c r="E41" s="27">
        <f>VALUE(E12-338.2/100*(E6-E9))</f>
        <v>10861.190999999999</v>
      </c>
      <c r="F41" s="40"/>
      <c r="G41" s="27">
        <f>VALUE(G12-338.2/100*(G6-G9))</f>
        <v>1030.3262999999986</v>
      </c>
    </row>
    <row r="42" spans="2:7" x14ac:dyDescent="0.35">
      <c r="B42" s="24">
        <v>3.6179999999999999</v>
      </c>
      <c r="C42" s="27">
        <f>VALUE(C12-361.8/100*(C6-C9))</f>
        <v>1933.6401000000028</v>
      </c>
      <c r="D42" s="39"/>
      <c r="E42" s="27">
        <f>VALUE(E12-361.8/100*(E6-E9))</f>
        <v>10843.609</v>
      </c>
      <c r="F42" s="40"/>
      <c r="G42" s="27">
        <f>VALUE(G12-361.8/100*(G6-G9))</f>
        <v>1102.2236999999989</v>
      </c>
    </row>
    <row r="43" spans="2:7" x14ac:dyDescent="0.35">
      <c r="B43" s="24">
        <v>4</v>
      </c>
      <c r="C43" s="27">
        <f>VALUE(C12-400/100*(C6-C9))</f>
        <v>2137.8000000000029</v>
      </c>
      <c r="D43" s="39"/>
      <c r="E43" s="27">
        <f>VALUE(E12-400/100*(E6-E9))</f>
        <v>10815.15</v>
      </c>
      <c r="F43" s="40"/>
      <c r="G43" s="27">
        <f>VALUE(G12-400/100*(G6-G9))</f>
        <v>1218.5999999999985</v>
      </c>
    </row>
    <row r="44" spans="2:7" x14ac:dyDescent="0.35">
      <c r="B44" s="18">
        <v>4.2359999999999998</v>
      </c>
      <c r="C44" s="22">
        <f>VALUE(C12-423.6/100*(C6-C9))</f>
        <v>2263.9302000000034</v>
      </c>
      <c r="D44" s="20"/>
      <c r="E44" s="22">
        <f>VALUE(E12-423.6/100*(E6-E9))</f>
        <v>10797.567999999999</v>
      </c>
      <c r="F44" s="21"/>
      <c r="G44" s="22">
        <f>VALUE(G12-423.6/100*(G6-G9))</f>
        <v>1290.4973999999986</v>
      </c>
    </row>
    <row r="45" spans="2:7" x14ac:dyDescent="0.35">
      <c r="B45" s="18">
        <v>4.3819999999999997</v>
      </c>
      <c r="C45" s="22">
        <f>VALUE(C12-438.2/100*(C6-C9))</f>
        <v>2341.959900000003</v>
      </c>
      <c r="D45" s="20"/>
      <c r="E45" s="22">
        <f>VALUE(E12-438.2/100*(E6-E9))</f>
        <v>10786.690999999999</v>
      </c>
      <c r="F45" s="21"/>
      <c r="G45" s="22">
        <f>VALUE(G12-438.2/100*(G6-G9))</f>
        <v>1334.9762999999982</v>
      </c>
    </row>
    <row r="46" spans="2:7" x14ac:dyDescent="0.35">
      <c r="B46" s="18">
        <v>4.6180000000000003</v>
      </c>
      <c r="C46" s="22">
        <f>VALUE(C12-461.8/100*(C6-C9))</f>
        <v>2468.0901000000035</v>
      </c>
      <c r="D46" s="20"/>
      <c r="E46" s="22">
        <f>VALUE(E12-461.8/100*(E6-E9))</f>
        <v>10769.109</v>
      </c>
      <c r="F46" s="21"/>
      <c r="G46" s="22">
        <f>VALUE(G12-461.8/100*(G6-G9))</f>
        <v>1406.8736999999985</v>
      </c>
    </row>
    <row r="47" spans="2:7" x14ac:dyDescent="0.35">
      <c r="B47" s="18">
        <v>5</v>
      </c>
      <c r="C47" s="22">
        <f>VALUE(C12-500/100*(C6-C9))</f>
        <v>2672.2500000000036</v>
      </c>
      <c r="D47" s="20"/>
      <c r="E47" s="22">
        <f>VALUE(E12-500/100*(E6-E9))</f>
        <v>10740.65</v>
      </c>
      <c r="F47" s="21"/>
      <c r="G47" s="22">
        <f>VALUE(G12-500/100*(G6-G9))</f>
        <v>1523.2499999999982</v>
      </c>
    </row>
    <row r="48" spans="2:7" x14ac:dyDescent="0.35">
      <c r="B48" s="18">
        <v>5.2359999999999998</v>
      </c>
      <c r="C48" s="22">
        <f>VALUE(C12-523.6/100*(C6-C9))</f>
        <v>2798.3802000000042</v>
      </c>
      <c r="D48" s="20"/>
      <c r="E48" s="22">
        <f>VALUE(E12-523.6/100*(E6-E9))</f>
        <v>10723.067999999999</v>
      </c>
      <c r="F48" s="21"/>
      <c r="G48" s="22">
        <f>VALUE(G12-523.6/100*(G6-G9))</f>
        <v>1595.1473999999982</v>
      </c>
    </row>
    <row r="49" spans="2:7" x14ac:dyDescent="0.35">
      <c r="B49" s="18">
        <v>5.3819999999999997</v>
      </c>
      <c r="C49" s="22">
        <f>VALUE(C12-538.2/100*(C6-C9))</f>
        <v>2876.4099000000042</v>
      </c>
      <c r="D49" s="20"/>
      <c r="E49" s="22">
        <f>VALUE(E12-538.2/100*(E6-E9))</f>
        <v>10712.190999999999</v>
      </c>
      <c r="F49" s="21"/>
      <c r="G49" s="22">
        <f>VALUE(G12-538.2/100*(G6-G9))</f>
        <v>1639.6262999999983</v>
      </c>
    </row>
    <row r="50" spans="2:7" x14ac:dyDescent="0.35">
      <c r="B50" s="18">
        <v>5.6180000000000003</v>
      </c>
      <c r="C50" s="22">
        <f>VALUE(C12-561.8/100*(C6-C9))</f>
        <v>3002.5401000000038</v>
      </c>
      <c r="D50" s="20"/>
      <c r="E50" s="22">
        <f>VALUE(E12-561.8/100*(E6-E9))</f>
        <v>10694.609</v>
      </c>
      <c r="F50" s="21"/>
      <c r="G50" s="22">
        <f>VALUE(G12-561.8/100*(G6-G9))</f>
        <v>1711.5236999999977</v>
      </c>
    </row>
  </sheetData>
  <sheetProtection password="A86D"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0"/>
  <sheetViews>
    <sheetView workbookViewId="0">
      <selection activeCell="G12" sqref="G12"/>
    </sheetView>
  </sheetViews>
  <sheetFormatPr defaultRowHeight="14.5" x14ac:dyDescent="0.35"/>
  <cols>
    <col min="2" max="2" width="22" customWidth="1" collapsed="1"/>
    <col min="3" max="3" width="14.453125" style="6" customWidth="1" collapsed="1"/>
    <col min="4" max="4" width="5.54296875" customWidth="1" collapsed="1"/>
    <col min="5" max="5" width="14.54296875" style="6" customWidth="1" collapsed="1"/>
    <col min="6" max="6" width="6.36328125" customWidth="1" collapsed="1"/>
    <col min="7" max="7" width="14.08984375" style="7" customWidth="1" collapsed="1"/>
  </cols>
  <sheetData>
    <row r="2" spans="2:16" ht="23.5" x14ac:dyDescent="0.55000000000000004">
      <c r="B2" s="26" t="s">
        <v>35</v>
      </c>
      <c r="C2" s="25"/>
      <c r="D2" s="25"/>
      <c r="E2" s="25"/>
      <c r="F2" s="25"/>
      <c r="G2" s="25"/>
      <c r="I2" s="28" t="s">
        <v>36</v>
      </c>
      <c r="J2" s="1"/>
      <c r="K2" s="1"/>
      <c r="L2" s="1"/>
      <c r="M2" s="1"/>
      <c r="N2" s="1"/>
      <c r="O2" s="1"/>
      <c r="P2" s="1"/>
    </row>
    <row r="4" spans="2:16" x14ac:dyDescent="0.35">
      <c r="C4" s="2" t="s">
        <v>37</v>
      </c>
      <c r="D4" s="3"/>
      <c r="E4" s="4" t="s">
        <v>38</v>
      </c>
      <c r="F4" s="3"/>
      <c r="G4" s="5" t="s">
        <v>39</v>
      </c>
    </row>
    <row r="5" spans="2:16" ht="15" thickBot="1" x14ac:dyDescent="0.4"/>
    <row r="6" spans="2:16" ht="15" thickBot="1" x14ac:dyDescent="0.4">
      <c r="B6" s="8" t="s">
        <v>40</v>
      </c>
      <c r="C6" s="9">
        <v>10583.65</v>
      </c>
      <c r="D6" s="10"/>
      <c r="E6" s="11">
        <v>10613.15</v>
      </c>
      <c r="F6" s="10"/>
      <c r="G6" s="12">
        <v>10583.65</v>
      </c>
    </row>
    <row r="7" spans="2:16" x14ac:dyDescent="0.35">
      <c r="C7" s="13"/>
      <c r="D7" s="14"/>
      <c r="E7" s="10"/>
      <c r="F7" s="15"/>
    </row>
    <row r="8" spans="2:16" ht="15" thickBot="1" x14ac:dyDescent="0.4">
      <c r="C8" s="13"/>
      <c r="D8" s="14"/>
      <c r="E8" s="13"/>
      <c r="F8" s="15"/>
    </row>
    <row r="9" spans="2:16" ht="15" thickBot="1" x14ac:dyDescent="0.4">
      <c r="B9" s="8" t="s">
        <v>41</v>
      </c>
      <c r="C9" s="9">
        <v>10710.2</v>
      </c>
      <c r="D9" s="10"/>
      <c r="E9" s="11">
        <v>10983.45</v>
      </c>
      <c r="F9" s="10"/>
      <c r="G9" s="12">
        <v>10983.45</v>
      </c>
    </row>
    <row r="10" spans="2:16" x14ac:dyDescent="0.35">
      <c r="C10" s="13"/>
      <c r="D10" s="14"/>
      <c r="E10" s="13"/>
      <c r="F10" s="15"/>
    </row>
    <row r="11" spans="2:16" ht="15" thickBot="1" x14ac:dyDescent="0.4">
      <c r="C11" s="13"/>
      <c r="D11" s="14"/>
      <c r="E11" s="13"/>
      <c r="F11" s="15"/>
    </row>
    <row r="12" spans="2:16" ht="15" thickBot="1" x14ac:dyDescent="0.4">
      <c r="B12" s="8" t="s">
        <v>42</v>
      </c>
      <c r="C12" s="9">
        <v>10613.15</v>
      </c>
      <c r="D12" s="10"/>
      <c r="E12" s="11"/>
      <c r="F12" s="10"/>
      <c r="G12" s="12">
        <v>10813.45</v>
      </c>
    </row>
    <row r="15" spans="2:16" x14ac:dyDescent="0.35">
      <c r="B15" s="16" t="s">
        <v>43</v>
      </c>
      <c r="C15" s="17"/>
    </row>
    <row r="16" spans="2:16" x14ac:dyDescent="0.35">
      <c r="B16" s="34">
        <v>0.23599999999999999</v>
      </c>
      <c r="C16" s="35">
        <f>VALUE(23.6/100*(C6-C9)+C9)</f>
        <v>10680.334200000001</v>
      </c>
      <c r="D16" s="36"/>
      <c r="E16" s="35">
        <f>VALUE(23.6/100*(E6-E9)+E9)</f>
        <v>10896.0592</v>
      </c>
      <c r="F16" s="37"/>
      <c r="G16" s="38">
        <f>VALUE(23.6/100*(G6-G9)+G9)</f>
        <v>10889.0972</v>
      </c>
    </row>
    <row r="17" spans="2:7" x14ac:dyDescent="0.35">
      <c r="B17" s="29">
        <v>0.38200000000000001</v>
      </c>
      <c r="C17" s="30">
        <f>38.2/100*(C6-C9)+C9</f>
        <v>10661.857900000001</v>
      </c>
      <c r="D17" s="31"/>
      <c r="E17" s="30">
        <f>VALUE(38.2/100*(E6-E9)+E9)</f>
        <v>10841.9954</v>
      </c>
      <c r="F17" s="32"/>
      <c r="G17" s="33">
        <f>VALUE(38.2/100*(G6-G9)+G9)</f>
        <v>10830.7264</v>
      </c>
    </row>
    <row r="18" spans="2:7" x14ac:dyDescent="0.35">
      <c r="B18" s="34">
        <v>0.5</v>
      </c>
      <c r="C18" s="35">
        <f>VALUE(50/100*(C6-C9)+C9)</f>
        <v>10646.924999999999</v>
      </c>
      <c r="D18" s="36"/>
      <c r="E18" s="35">
        <f>VALUE(50/100*(E6-E9)+E9)</f>
        <v>10798.3</v>
      </c>
      <c r="F18" s="37"/>
      <c r="G18" s="38">
        <f>VALUE(50/100*(G6-G9)+G9)</f>
        <v>10783.55</v>
      </c>
    </row>
    <row r="19" spans="2:7" x14ac:dyDescent="0.35">
      <c r="B19" s="34">
        <v>0.61799999999999999</v>
      </c>
      <c r="C19" s="35">
        <f>VALUE(61.8/100*(C6-C9)+C9)</f>
        <v>10631.992099999999</v>
      </c>
      <c r="D19" s="36"/>
      <c r="E19" s="35">
        <f>VALUE(61.8/100*(E6-E9)+E9)</f>
        <v>10754.604600000001</v>
      </c>
      <c r="F19" s="37"/>
      <c r="G19" s="38">
        <f>VALUE(61.8/100*(G6-G9)+G9)</f>
        <v>10736.373600000001</v>
      </c>
    </row>
    <row r="20" spans="2:7" x14ac:dyDescent="0.35">
      <c r="B20" s="18">
        <v>0.70699999999999996</v>
      </c>
      <c r="C20" s="19">
        <f>VALUE(70.7/100*(C6-C9)+C9)</f>
        <v>10620.729149999999</v>
      </c>
      <c r="D20" s="20"/>
      <c r="E20" s="19">
        <f>VALUE(70.7/100*(E6-E9)+E9)</f>
        <v>10721.6479</v>
      </c>
      <c r="F20" s="21"/>
      <c r="G20" s="22">
        <f>VALUE(70.7/100*(G6-G9)+G9)</f>
        <v>10700.7914</v>
      </c>
    </row>
    <row r="21" spans="2:7" x14ac:dyDescent="0.35">
      <c r="B21" s="18">
        <v>0.78600000000000003</v>
      </c>
      <c r="C21" s="19">
        <f>VALUE(78.6/100*(C6-C9)+C9)</f>
        <v>10610.7317</v>
      </c>
      <c r="D21" s="20"/>
      <c r="E21" s="19">
        <f>VALUE(78.6/100*(E6-E9)+E9)</f>
        <v>10692.394200000001</v>
      </c>
      <c r="F21" s="21"/>
      <c r="G21" s="22">
        <f>VALUE(78.6/100*(G6-G9)+G9)</f>
        <v>10669.207200000001</v>
      </c>
    </row>
    <row r="22" spans="2:7" x14ac:dyDescent="0.35">
      <c r="B22" s="18">
        <v>1</v>
      </c>
      <c r="C22" s="19">
        <f>VALUE(100/100*(C6-C9)+C9)</f>
        <v>10583.65</v>
      </c>
      <c r="D22" s="20"/>
      <c r="E22" s="19">
        <f>VALUE(100/100*(E6-E9)+E9)</f>
        <v>10613.15</v>
      </c>
      <c r="F22" s="21"/>
      <c r="G22" s="22">
        <f>VALUE(100/100*(G6-G9)+G9)</f>
        <v>10583.65</v>
      </c>
    </row>
    <row r="23" spans="2:7" x14ac:dyDescent="0.35">
      <c r="C23" s="22"/>
      <c r="D23" s="20"/>
      <c r="E23" s="22"/>
      <c r="F23" s="21"/>
      <c r="G23" s="22"/>
    </row>
    <row r="24" spans="2:7" x14ac:dyDescent="0.35">
      <c r="B24" s="23" t="s">
        <v>44</v>
      </c>
      <c r="C24" s="22"/>
      <c r="D24" s="20"/>
      <c r="E24" s="22"/>
      <c r="F24" s="21"/>
      <c r="G24" s="22"/>
    </row>
    <row r="25" spans="2:7" x14ac:dyDescent="0.35">
      <c r="B25" s="24">
        <v>0.38200000000000001</v>
      </c>
      <c r="C25" s="27">
        <f>VALUE(C12-38.2/100*(C6-C9))</f>
        <v>10661.492099999999</v>
      </c>
      <c r="D25" s="39"/>
      <c r="E25" s="27">
        <f>VALUE(E12-38.2/100*(E6-E9))</f>
        <v>141.45460000000043</v>
      </c>
      <c r="F25" s="40"/>
      <c r="G25" s="27">
        <f>VALUE(G12-38.2/100*(G6-G9))</f>
        <v>10966.173600000002</v>
      </c>
    </row>
    <row r="26" spans="2:7" x14ac:dyDescent="0.35">
      <c r="B26" s="93">
        <v>0.5</v>
      </c>
      <c r="C26" s="94">
        <f>VALUE(C12-50/100*(C6-C9))</f>
        <v>10676.424999999999</v>
      </c>
      <c r="D26" s="95"/>
      <c r="E26" s="94">
        <f>VALUE(E12-50/100*(E6-E9))</f>
        <v>185.15000000000055</v>
      </c>
      <c r="F26" s="96"/>
      <c r="G26" s="94">
        <f>VALUE(G12-50/100*(G6-G9))</f>
        <v>11013.350000000002</v>
      </c>
    </row>
    <row r="27" spans="2:7" x14ac:dyDescent="0.35">
      <c r="B27" s="24">
        <v>0.61799999999999999</v>
      </c>
      <c r="C27" s="27">
        <f>VALUE(C12-61.8/100*(C6-C9))</f>
        <v>10691.357900000001</v>
      </c>
      <c r="D27" s="39"/>
      <c r="E27" s="27">
        <f>VALUE(E12-61.8/100*(E6-E9))</f>
        <v>228.84540000000067</v>
      </c>
      <c r="F27" s="40"/>
      <c r="G27" s="27">
        <f>VALUE(G12-61.8/100*(G6-G9))</f>
        <v>11060.526400000001</v>
      </c>
    </row>
    <row r="28" spans="2:7" x14ac:dyDescent="0.35">
      <c r="B28" s="18">
        <v>0.70699999999999996</v>
      </c>
      <c r="C28" s="22">
        <f>VALUE(C12-70.07/100*(C6-C9))</f>
        <v>10701.823585</v>
      </c>
      <c r="D28" s="20"/>
      <c r="E28" s="22">
        <f>VALUE(E12-70.07/100*(E6-E9))</f>
        <v>259.46921000000071</v>
      </c>
      <c r="F28" s="21"/>
      <c r="G28" s="22">
        <f>VALUE(G12-70.07/100*(G6-G9))</f>
        <v>11093.589860000002</v>
      </c>
    </row>
    <row r="29" spans="2:7" x14ac:dyDescent="0.35">
      <c r="B29" s="24">
        <v>1</v>
      </c>
      <c r="C29" s="27">
        <f>VALUE(C12-100/100*(C6-C9))</f>
        <v>10739.7</v>
      </c>
      <c r="D29" s="39"/>
      <c r="E29" s="27">
        <f>VALUE(E12-100/100*(E6-E9))</f>
        <v>370.30000000000109</v>
      </c>
      <c r="F29" s="40"/>
      <c r="G29" s="27">
        <f>VALUE(G12-100/100*(G6-G9))</f>
        <v>11213.250000000002</v>
      </c>
    </row>
    <row r="30" spans="2:7" x14ac:dyDescent="0.35">
      <c r="B30" s="93">
        <v>1.236</v>
      </c>
      <c r="C30" s="94">
        <f>VALUE(C12-123.6/100*(C6-C9))</f>
        <v>10769.5658</v>
      </c>
      <c r="D30" s="95"/>
      <c r="E30" s="94">
        <f>VALUE(E12-123.6/100*(E6-E9))</f>
        <v>457.69080000000133</v>
      </c>
      <c r="F30" s="96"/>
      <c r="G30" s="94">
        <f>VALUE(G12-123.6/100*(G6-G9))</f>
        <v>11307.602800000002</v>
      </c>
    </row>
    <row r="31" spans="2:7" x14ac:dyDescent="0.35">
      <c r="B31" s="18">
        <v>1.3819999999999999</v>
      </c>
      <c r="C31" s="22">
        <f>VALUE(C12-138.2/100*(C6-C9))</f>
        <v>10788.042100000001</v>
      </c>
      <c r="D31" s="20"/>
      <c r="E31" s="22">
        <f>VALUE(E12-138.2/100*(E6-E9))</f>
        <v>511.75460000000146</v>
      </c>
      <c r="F31" s="21"/>
      <c r="G31" s="22">
        <f>VALUE(G12-138.2/100*(G6-G9))</f>
        <v>11365.973600000003</v>
      </c>
    </row>
    <row r="32" spans="2:7" x14ac:dyDescent="0.35">
      <c r="B32" s="18">
        <v>1.5</v>
      </c>
      <c r="C32" s="22">
        <f>VALUE(C12-150/100*(C6-C9))</f>
        <v>10802.975000000002</v>
      </c>
      <c r="D32" s="20"/>
      <c r="E32" s="22">
        <f>VALUE(E12-150/100*(E6-E9))</f>
        <v>555.45000000000164</v>
      </c>
      <c r="F32" s="21"/>
      <c r="G32" s="22">
        <f>VALUE(G12-150/100*(G6-G9))</f>
        <v>11413.150000000001</v>
      </c>
    </row>
    <row r="33" spans="2:7" x14ac:dyDescent="0.35">
      <c r="B33" s="24">
        <v>1.6180000000000001</v>
      </c>
      <c r="C33" s="27">
        <f>VALUE(C12-161.8/100*(C6-C9))</f>
        <v>10817.907900000002</v>
      </c>
      <c r="D33" s="39"/>
      <c r="E33" s="27">
        <f>VALUE(E12-161.8/100*(E6-E9))</f>
        <v>599.14540000000181</v>
      </c>
      <c r="F33" s="40"/>
      <c r="G33" s="27">
        <f>VALUE(G12-161.8/100*(G6-G9))</f>
        <v>11460.326400000002</v>
      </c>
    </row>
    <row r="34" spans="2:7" x14ac:dyDescent="0.35">
      <c r="B34" s="18">
        <v>1.7070000000000001</v>
      </c>
      <c r="C34" s="22">
        <f>VALUE(C12-170.07/100*(C6-C9))</f>
        <v>10828.373585000001</v>
      </c>
      <c r="D34" s="20"/>
      <c r="E34" s="22">
        <f>VALUE(E12-170.07/100*(E6-E9))</f>
        <v>629.76921000000186</v>
      </c>
      <c r="F34" s="21"/>
      <c r="G34" s="22">
        <f>VALUE(G12-170.07/100*(G6-G9))</f>
        <v>11493.389860000003</v>
      </c>
    </row>
    <row r="35" spans="2:7" x14ac:dyDescent="0.35">
      <c r="B35" s="24">
        <v>2</v>
      </c>
      <c r="C35" s="27">
        <f>VALUE(C12-200/100*(C6-C9))</f>
        <v>10866.250000000002</v>
      </c>
      <c r="D35" s="39"/>
      <c r="E35" s="27">
        <f>VALUE(E12-200/100*(E6-E9))</f>
        <v>740.60000000000218</v>
      </c>
      <c r="F35" s="40"/>
      <c r="G35" s="27">
        <f>VALUE(G12-200/100*(G6-G9))</f>
        <v>11613.050000000003</v>
      </c>
    </row>
    <row r="36" spans="2:7" x14ac:dyDescent="0.35">
      <c r="B36" s="18">
        <v>2.2360000000000002</v>
      </c>
      <c r="C36" s="22">
        <f>VALUE(C12-223.6/100*(C6-C9))</f>
        <v>10896.115800000001</v>
      </c>
      <c r="D36" s="20"/>
      <c r="E36" s="22">
        <f>VALUE(E12-223.6/100*(E6-E9))</f>
        <v>827.99080000000231</v>
      </c>
      <c r="F36" s="21"/>
      <c r="G36" s="22">
        <f>VALUE(G12-223.6/100*(G6-G9))</f>
        <v>11707.402800000003</v>
      </c>
    </row>
    <row r="37" spans="2:7" x14ac:dyDescent="0.35">
      <c r="B37" s="24">
        <v>2.3820000000000001</v>
      </c>
      <c r="C37" s="27">
        <f>VALUE(C12-238.2/100*(C6-C9))</f>
        <v>10914.592100000002</v>
      </c>
      <c r="D37" s="39"/>
      <c r="E37" s="27">
        <f>VALUE(E12-238.2/100*(E6-E9))</f>
        <v>882.05460000000244</v>
      </c>
      <c r="F37" s="40"/>
      <c r="G37" s="27">
        <f>VALUE(G12-238.2/100*(G6-G9))</f>
        <v>11765.773600000004</v>
      </c>
    </row>
    <row r="38" spans="2:7" x14ac:dyDescent="0.35">
      <c r="B38" s="24">
        <v>2.6179999999999999</v>
      </c>
      <c r="C38" s="27">
        <f>VALUE(C12-261.8/100*(C6-C9))</f>
        <v>10944.457900000003</v>
      </c>
      <c r="D38" s="39"/>
      <c r="E38" s="27">
        <f>VALUE(E12-261.8/100*(E6-E9))</f>
        <v>969.44540000000302</v>
      </c>
      <c r="F38" s="40"/>
      <c r="G38" s="27">
        <f>VALUE(G12-261.8/100*(G6-G9))</f>
        <v>11860.126400000005</v>
      </c>
    </row>
    <row r="39" spans="2:7" x14ac:dyDescent="0.35">
      <c r="B39" s="24">
        <v>3</v>
      </c>
      <c r="C39" s="27">
        <f>VALUE(C12-300/100*(C6-C9))</f>
        <v>10992.800000000003</v>
      </c>
      <c r="D39" s="39"/>
      <c r="E39" s="27">
        <f>VALUE(E12-300/100*(E6-E9))</f>
        <v>1110.9000000000033</v>
      </c>
      <c r="F39" s="40"/>
      <c r="G39" s="27">
        <f>VALUE(G12-300/100*(G6-G9))</f>
        <v>12012.850000000004</v>
      </c>
    </row>
    <row r="40" spans="2:7" x14ac:dyDescent="0.35">
      <c r="B40" s="18">
        <v>3.2360000000000002</v>
      </c>
      <c r="C40" s="22">
        <f>VALUE(C12-323.6/100*(C6-C9))</f>
        <v>11022.665800000002</v>
      </c>
      <c r="D40" s="20"/>
      <c r="E40" s="22">
        <f>VALUE(E12-323.6/100*(E6-E9))</f>
        <v>1198.2908000000036</v>
      </c>
      <c r="F40" s="21"/>
      <c r="G40" s="22">
        <f>VALUE(G12-323.6/100*(G6-G9))</f>
        <v>12107.202800000005</v>
      </c>
    </row>
    <row r="41" spans="2:7" x14ac:dyDescent="0.35">
      <c r="B41" s="24">
        <v>3.3820000000000001</v>
      </c>
      <c r="C41" s="27">
        <f>VALUE(C12-338.2/100*(C6-C9))</f>
        <v>11041.142100000003</v>
      </c>
      <c r="D41" s="39"/>
      <c r="E41" s="27">
        <f>VALUE(E12-338.2/100*(E6-E9))</f>
        <v>1252.3546000000035</v>
      </c>
      <c r="F41" s="40"/>
      <c r="G41" s="27">
        <f>VALUE(G12-338.2/100*(G6-G9))</f>
        <v>12165.573600000003</v>
      </c>
    </row>
    <row r="42" spans="2:7" x14ac:dyDescent="0.35">
      <c r="B42" s="24">
        <v>3.6179999999999999</v>
      </c>
      <c r="C42" s="27">
        <f>VALUE(C12-361.8/100*(C6-C9))</f>
        <v>11071.007900000004</v>
      </c>
      <c r="D42" s="39"/>
      <c r="E42" s="27">
        <f>VALUE(E12-361.8/100*(E6-E9))</f>
        <v>1339.7454000000041</v>
      </c>
      <c r="F42" s="40"/>
      <c r="G42" s="27">
        <f>VALUE(G12-361.8/100*(G6-G9))</f>
        <v>12259.926400000004</v>
      </c>
    </row>
    <row r="43" spans="2:7" x14ac:dyDescent="0.35">
      <c r="B43" s="24">
        <v>4</v>
      </c>
      <c r="C43" s="27">
        <f>VALUE(C12-400/100*(C6-C9))</f>
        <v>11119.350000000004</v>
      </c>
      <c r="D43" s="39"/>
      <c r="E43" s="27">
        <f>VALUE(E12-400/100*(E6-E9))</f>
        <v>1481.2000000000044</v>
      </c>
      <c r="F43" s="40"/>
      <c r="G43" s="27">
        <f>VALUE(G12-400/100*(G6-G9))</f>
        <v>12412.650000000005</v>
      </c>
    </row>
    <row r="44" spans="2:7" x14ac:dyDescent="0.35">
      <c r="B44" s="18">
        <v>4.2359999999999998</v>
      </c>
      <c r="C44" s="22">
        <f>VALUE(C12-423.6/100*(C6-C9))</f>
        <v>11149.215800000004</v>
      </c>
      <c r="D44" s="20"/>
      <c r="E44" s="22">
        <f>VALUE(E12-423.6/100*(E6-E9))</f>
        <v>1568.5908000000049</v>
      </c>
      <c r="F44" s="21"/>
      <c r="G44" s="22">
        <f>VALUE(G12-423.6/100*(G6-G9))</f>
        <v>12507.002800000006</v>
      </c>
    </row>
    <row r="45" spans="2:7" x14ac:dyDescent="0.35">
      <c r="B45" s="18">
        <v>4.3819999999999997</v>
      </c>
      <c r="C45" s="22">
        <f>VALUE(C12-438.2/100*(C6-C9))</f>
        <v>11167.692100000004</v>
      </c>
      <c r="D45" s="20"/>
      <c r="E45" s="22">
        <f>VALUE(E12-438.2/100*(E6-E9))</f>
        <v>1622.6546000000046</v>
      </c>
      <c r="F45" s="21"/>
      <c r="G45" s="22">
        <f>VALUE(G12-438.2/100*(G6-G9))</f>
        <v>12565.373600000006</v>
      </c>
    </row>
    <row r="46" spans="2:7" x14ac:dyDescent="0.35">
      <c r="B46" s="18">
        <v>4.6180000000000003</v>
      </c>
      <c r="C46" s="22">
        <f>VALUE(C12-461.8/100*(C6-C9))</f>
        <v>11197.557900000005</v>
      </c>
      <c r="D46" s="20"/>
      <c r="E46" s="22">
        <f>VALUE(E12-461.8/100*(E6-E9))</f>
        <v>1710.0454000000052</v>
      </c>
      <c r="F46" s="21"/>
      <c r="G46" s="22">
        <f>VALUE(G12-461.8/100*(G6-G9))</f>
        <v>12659.726400000007</v>
      </c>
    </row>
    <row r="47" spans="2:7" x14ac:dyDescent="0.35">
      <c r="B47" s="18">
        <v>5</v>
      </c>
      <c r="C47" s="22">
        <f>VALUE(C12-500/100*(C6-C9))</f>
        <v>11245.900000000005</v>
      </c>
      <c r="D47" s="20"/>
      <c r="E47" s="22">
        <f>VALUE(E12-500/100*(E6-E9))</f>
        <v>1851.5000000000055</v>
      </c>
      <c r="F47" s="21"/>
      <c r="G47" s="22">
        <f>VALUE(G12-500/100*(G6-G9))</f>
        <v>12812.450000000006</v>
      </c>
    </row>
    <row r="48" spans="2:7" x14ac:dyDescent="0.35">
      <c r="B48" s="18">
        <v>5.2359999999999998</v>
      </c>
      <c r="C48" s="22">
        <f>VALUE(C12-523.6/100*(C6-C9))</f>
        <v>11275.765800000005</v>
      </c>
      <c r="D48" s="20"/>
      <c r="E48" s="22">
        <f>VALUE(E12-523.6/100*(E6-E9))</f>
        <v>1938.890800000006</v>
      </c>
      <c r="F48" s="21"/>
      <c r="G48" s="22">
        <f>VALUE(G12-523.6/100*(G6-G9))</f>
        <v>12906.802800000007</v>
      </c>
    </row>
    <row r="49" spans="2:7" x14ac:dyDescent="0.35">
      <c r="B49" s="18">
        <v>5.3819999999999997</v>
      </c>
      <c r="C49" s="22">
        <f>VALUE(C12-538.2/100*(C6-C9))</f>
        <v>11294.242100000005</v>
      </c>
      <c r="D49" s="20"/>
      <c r="E49" s="22">
        <f>VALUE(E12-538.2/100*(E6-E9))</f>
        <v>1992.9546000000062</v>
      </c>
      <c r="F49" s="21"/>
      <c r="G49" s="22">
        <f>VALUE(G12-538.2/100*(G6-G9))</f>
        <v>12965.173600000007</v>
      </c>
    </row>
    <row r="50" spans="2:7" x14ac:dyDescent="0.35">
      <c r="B50" s="18">
        <v>5.6180000000000003</v>
      </c>
      <c r="C50" s="22">
        <f>VALUE(C12-561.8/100*(C6-C9))</f>
        <v>11324.107900000006</v>
      </c>
      <c r="D50" s="20"/>
      <c r="E50" s="22">
        <f>VALUE(E12-561.8/100*(E6-E9))</f>
        <v>2080.3454000000061</v>
      </c>
      <c r="F50" s="21"/>
      <c r="G50" s="22">
        <f>VALUE(G12-561.8/100*(G6-G9))</f>
        <v>13059.526400000006</v>
      </c>
    </row>
  </sheetData>
  <sheetProtection password="A86D"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0"/>
  <sheetViews>
    <sheetView workbookViewId="0">
      <selection activeCell="C6" sqref="C6"/>
    </sheetView>
  </sheetViews>
  <sheetFormatPr defaultRowHeight="14.5" x14ac:dyDescent="0.35"/>
  <cols>
    <col min="2" max="2" width="22" customWidth="1" collapsed="1"/>
    <col min="3" max="3" width="14.453125" style="6" customWidth="1" collapsed="1"/>
    <col min="4" max="4" width="5.54296875" customWidth="1" collapsed="1"/>
    <col min="5" max="5" width="14.54296875" style="6" customWidth="1" collapsed="1"/>
    <col min="6" max="6" width="6.36328125" customWidth="1" collapsed="1"/>
    <col min="7" max="7" width="14.08984375" style="7" customWidth="1" collapsed="1"/>
  </cols>
  <sheetData>
    <row r="2" spans="2:16" ht="23.5" x14ac:dyDescent="0.55000000000000004">
      <c r="B2" s="26" t="s">
        <v>35</v>
      </c>
      <c r="C2" s="25"/>
      <c r="D2" s="25"/>
      <c r="E2" s="25"/>
      <c r="F2" s="25"/>
      <c r="G2" s="25"/>
      <c r="I2" s="28" t="s">
        <v>36</v>
      </c>
      <c r="J2" s="1"/>
      <c r="K2" s="1"/>
      <c r="L2" s="1"/>
      <c r="M2" s="1"/>
      <c r="N2" s="1"/>
      <c r="O2" s="1"/>
      <c r="P2" s="1"/>
    </row>
    <row r="4" spans="2:16" x14ac:dyDescent="0.35">
      <c r="C4" s="2" t="s">
        <v>37</v>
      </c>
      <c r="D4" s="3"/>
      <c r="E4" s="4" t="s">
        <v>38</v>
      </c>
      <c r="F4" s="3"/>
      <c r="G4" s="5" t="s">
        <v>39</v>
      </c>
    </row>
    <row r="5" spans="2:16" ht="15" thickBot="1" x14ac:dyDescent="0.4"/>
    <row r="6" spans="2:16" ht="15" thickBot="1" x14ac:dyDescent="0.4">
      <c r="B6" s="8" t="s">
        <v>40</v>
      </c>
      <c r="C6" s="9">
        <v>10583.65</v>
      </c>
      <c r="D6" s="10"/>
      <c r="E6" s="11">
        <v>10583.65</v>
      </c>
      <c r="F6" s="10"/>
      <c r="G6" s="12">
        <v>10814.55</v>
      </c>
    </row>
    <row r="7" spans="2:16" x14ac:dyDescent="0.35">
      <c r="C7" s="13"/>
      <c r="D7" s="14"/>
      <c r="E7" s="10"/>
      <c r="F7" s="15"/>
    </row>
    <row r="8" spans="2:16" ht="15" thickBot="1" x14ac:dyDescent="0.4">
      <c r="C8" s="13"/>
      <c r="D8" s="14"/>
      <c r="E8" s="13"/>
      <c r="F8" s="15"/>
    </row>
    <row r="9" spans="2:16" ht="15" thickBot="1" x14ac:dyDescent="0.4">
      <c r="B9" s="8" t="s">
        <v>41</v>
      </c>
      <c r="C9" s="9">
        <v>10710.2</v>
      </c>
      <c r="D9" s="10"/>
      <c r="E9" s="11">
        <v>10987.45</v>
      </c>
      <c r="F9" s="10"/>
      <c r="G9" s="12">
        <v>11072.6</v>
      </c>
    </row>
    <row r="10" spans="2:16" x14ac:dyDescent="0.35">
      <c r="C10" s="13"/>
      <c r="D10" s="14"/>
      <c r="E10" s="13"/>
      <c r="F10" s="15"/>
    </row>
    <row r="11" spans="2:16" ht="15" thickBot="1" x14ac:dyDescent="0.4">
      <c r="C11" s="13"/>
      <c r="D11" s="14"/>
      <c r="E11" s="13"/>
      <c r="F11" s="15"/>
    </row>
    <row r="12" spans="2:16" ht="15" thickBot="1" x14ac:dyDescent="0.4">
      <c r="B12" s="8" t="s">
        <v>42</v>
      </c>
      <c r="C12" s="9">
        <v>10613.15</v>
      </c>
      <c r="D12" s="10"/>
      <c r="E12" s="11">
        <v>10814.55</v>
      </c>
      <c r="F12" s="10"/>
      <c r="G12" s="12">
        <v>10814.55</v>
      </c>
    </row>
    <row r="15" spans="2:16" x14ac:dyDescent="0.35">
      <c r="B15" s="16" t="s">
        <v>43</v>
      </c>
      <c r="C15" s="17"/>
    </row>
    <row r="16" spans="2:16" x14ac:dyDescent="0.35">
      <c r="B16" s="34">
        <v>0.23599999999999999</v>
      </c>
      <c r="C16" s="35">
        <f>VALUE(23.6/100*(C6-C9)+C9)</f>
        <v>10680.334200000001</v>
      </c>
      <c r="D16" s="36"/>
      <c r="E16" s="35">
        <f>VALUE(23.6/100*(E6-E9)+E9)</f>
        <v>10892.153200000001</v>
      </c>
      <c r="F16" s="37"/>
      <c r="G16" s="38">
        <f>VALUE(23.6/100*(G6-G9)+G9)</f>
        <v>11011.700199999999</v>
      </c>
    </row>
    <row r="17" spans="2:7" x14ac:dyDescent="0.35">
      <c r="B17" s="29">
        <v>0.38200000000000001</v>
      </c>
      <c r="C17" s="30">
        <f>38.2/100*(C6-C9)+C9</f>
        <v>10661.857900000001</v>
      </c>
      <c r="D17" s="31"/>
      <c r="E17" s="30">
        <f>VALUE(38.2/100*(E6-E9)+E9)</f>
        <v>10833.198400000001</v>
      </c>
      <c r="F17" s="32"/>
      <c r="G17" s="33">
        <f>VALUE(38.2/100*(G6-G9)+G9)</f>
        <v>10974.0249</v>
      </c>
    </row>
    <row r="18" spans="2:7" x14ac:dyDescent="0.35">
      <c r="B18" s="34">
        <v>0.5</v>
      </c>
      <c r="C18" s="35">
        <f>VALUE(50/100*(C6-C9)+C9)</f>
        <v>10646.924999999999</v>
      </c>
      <c r="D18" s="36"/>
      <c r="E18" s="35">
        <f>VALUE(50/100*(E6-E9)+E9)</f>
        <v>10785.55</v>
      </c>
      <c r="F18" s="37"/>
      <c r="G18" s="38">
        <f>VALUE(50/100*(G6-G9)+G9)</f>
        <v>10943.575000000001</v>
      </c>
    </row>
    <row r="19" spans="2:7" x14ac:dyDescent="0.35">
      <c r="B19" s="34">
        <v>0.61799999999999999</v>
      </c>
      <c r="C19" s="35">
        <f>VALUE(61.8/100*(C6-C9)+C9)</f>
        <v>10631.992099999999</v>
      </c>
      <c r="D19" s="36"/>
      <c r="E19" s="35">
        <f>VALUE(61.8/100*(E6-E9)+E9)</f>
        <v>10737.901599999999</v>
      </c>
      <c r="F19" s="37"/>
      <c r="G19" s="38">
        <f>VALUE(61.8/100*(G6-G9)+G9)</f>
        <v>10913.125099999999</v>
      </c>
    </row>
    <row r="20" spans="2:7" x14ac:dyDescent="0.35">
      <c r="B20" s="18">
        <v>0.70699999999999996</v>
      </c>
      <c r="C20" s="19">
        <f>VALUE(70.7/100*(C6-C9)+C9)</f>
        <v>10620.729149999999</v>
      </c>
      <c r="D20" s="20"/>
      <c r="E20" s="19">
        <f>VALUE(70.7/100*(E6-E9)+E9)</f>
        <v>10701.963400000001</v>
      </c>
      <c r="F20" s="21"/>
      <c r="G20" s="22">
        <f>VALUE(70.7/100*(G6-G9)+G9)</f>
        <v>10890.158649999999</v>
      </c>
    </row>
    <row r="21" spans="2:7" x14ac:dyDescent="0.35">
      <c r="B21" s="18">
        <v>0.78600000000000003</v>
      </c>
      <c r="C21" s="19">
        <f>VALUE(78.6/100*(C6-C9)+C9)</f>
        <v>10610.7317</v>
      </c>
      <c r="D21" s="20"/>
      <c r="E21" s="19">
        <f>VALUE(78.6/100*(E6-E9)+E9)</f>
        <v>10670.063200000001</v>
      </c>
      <c r="F21" s="21"/>
      <c r="G21" s="22">
        <f>VALUE(78.6/100*(G6-G9)+G9)</f>
        <v>10869.7727</v>
      </c>
    </row>
    <row r="22" spans="2:7" x14ac:dyDescent="0.35">
      <c r="B22" s="18">
        <v>1</v>
      </c>
      <c r="C22" s="19">
        <f>VALUE(100/100*(C6-C9)+C9)</f>
        <v>10583.65</v>
      </c>
      <c r="D22" s="20"/>
      <c r="E22" s="19">
        <f>VALUE(100/100*(E6-E9)+E9)</f>
        <v>10583.65</v>
      </c>
      <c r="F22" s="21"/>
      <c r="G22" s="22">
        <f>VALUE(100/100*(G6-G9)+G9)</f>
        <v>10814.55</v>
      </c>
    </row>
    <row r="23" spans="2:7" x14ac:dyDescent="0.35">
      <c r="C23" s="22"/>
      <c r="D23" s="20"/>
      <c r="E23" s="22"/>
      <c r="F23" s="21"/>
      <c r="G23" s="22"/>
    </row>
    <row r="24" spans="2:7" x14ac:dyDescent="0.35">
      <c r="B24" s="23" t="s">
        <v>44</v>
      </c>
      <c r="C24" s="22"/>
      <c r="D24" s="20"/>
      <c r="E24" s="22"/>
      <c r="F24" s="21"/>
      <c r="G24" s="22"/>
    </row>
    <row r="25" spans="2:7" x14ac:dyDescent="0.35">
      <c r="B25" s="24">
        <v>0.38200000000000001</v>
      </c>
      <c r="C25" s="27">
        <f>VALUE(C12-38.2/100*(C6-C9))</f>
        <v>10661.492099999999</v>
      </c>
      <c r="D25" s="39"/>
      <c r="E25" s="27">
        <f>VALUE(E12-38.2/100*(E6-E9))</f>
        <v>10968.801599999999</v>
      </c>
      <c r="F25" s="40"/>
      <c r="G25" s="27">
        <f>VALUE(G12-38.2/100*(G6-G9))</f>
        <v>10913.125099999999</v>
      </c>
    </row>
    <row r="26" spans="2:7" x14ac:dyDescent="0.35">
      <c r="B26" s="24">
        <v>0.5</v>
      </c>
      <c r="C26" s="27">
        <f>VALUE(C12-50/100*(C6-C9))</f>
        <v>10676.424999999999</v>
      </c>
      <c r="D26" s="39"/>
      <c r="E26" s="27">
        <f>VALUE(E12-50/100*(E6-E9))</f>
        <v>11016.45</v>
      </c>
      <c r="F26" s="40"/>
      <c r="G26" s="27">
        <f>VALUE(G12-50/100*(G6-G9))</f>
        <v>10943.575000000001</v>
      </c>
    </row>
    <row r="27" spans="2:7" x14ac:dyDescent="0.35">
      <c r="B27" s="24">
        <v>0.61799999999999999</v>
      </c>
      <c r="C27" s="27">
        <f>VALUE(C12-61.8/100*(C6-C9))</f>
        <v>10691.357900000001</v>
      </c>
      <c r="D27" s="39"/>
      <c r="E27" s="27">
        <f>VALUE(E12-61.8/100*(E6-E9))</f>
        <v>11064.098400000001</v>
      </c>
      <c r="F27" s="40"/>
      <c r="G27" s="27">
        <f>VALUE(G12-61.8/100*(G6-G9))</f>
        <v>10974.0249</v>
      </c>
    </row>
    <row r="28" spans="2:7" x14ac:dyDescent="0.35">
      <c r="B28" s="18">
        <v>0.70699999999999996</v>
      </c>
      <c r="C28" s="22">
        <f>VALUE(C12-70.07/100*(C6-C9))</f>
        <v>10701.823585</v>
      </c>
      <c r="D28" s="20"/>
      <c r="E28" s="22">
        <f>VALUE(E12-70.07/100*(E6-E9))</f>
        <v>11097.49266</v>
      </c>
      <c r="F28" s="21"/>
      <c r="G28" s="22">
        <f>VALUE(G12-70.07/100*(G6-G9))</f>
        <v>10995.365635</v>
      </c>
    </row>
    <row r="29" spans="2:7" x14ac:dyDescent="0.35">
      <c r="B29" s="24">
        <v>1</v>
      </c>
      <c r="C29" s="27">
        <f>VALUE(C12-100/100*(C6-C9))</f>
        <v>10739.7</v>
      </c>
      <c r="D29" s="39"/>
      <c r="E29" s="27">
        <f>VALUE(E12-100/100*(E6-E9))</f>
        <v>11218.35</v>
      </c>
      <c r="F29" s="40"/>
      <c r="G29" s="27">
        <f>VALUE(G12-100/100*(G6-G9))</f>
        <v>11072.6</v>
      </c>
    </row>
    <row r="30" spans="2:7" x14ac:dyDescent="0.35">
      <c r="B30" s="18">
        <v>1.236</v>
      </c>
      <c r="C30" s="22">
        <f>VALUE(C12-123.6/100*(C6-C9))</f>
        <v>10769.5658</v>
      </c>
      <c r="D30" s="20"/>
      <c r="E30" s="22">
        <f>VALUE(E12-123.6/100*(E6-E9))</f>
        <v>11313.6468</v>
      </c>
      <c r="F30" s="21"/>
      <c r="G30" s="22">
        <f>VALUE(G12-123.6/100*(G6-G9))</f>
        <v>11133.499800000001</v>
      </c>
    </row>
    <row r="31" spans="2:7" x14ac:dyDescent="0.35">
      <c r="B31" s="18">
        <v>1.3819999999999999</v>
      </c>
      <c r="C31" s="22">
        <f>VALUE(C12-138.2/100*(C6-C9))</f>
        <v>10788.042100000001</v>
      </c>
      <c r="D31" s="20"/>
      <c r="E31" s="22">
        <f>VALUE(E12-138.2/100*(E6-E9))</f>
        <v>11372.6016</v>
      </c>
      <c r="F31" s="21"/>
      <c r="G31" s="22">
        <f>VALUE(G12-138.2/100*(G6-G9))</f>
        <v>11171.1751</v>
      </c>
    </row>
    <row r="32" spans="2:7" x14ac:dyDescent="0.35">
      <c r="B32" s="18">
        <v>1.5</v>
      </c>
      <c r="C32" s="22">
        <f>VALUE(C12-150/100*(C6-C9))</f>
        <v>10802.975000000002</v>
      </c>
      <c r="D32" s="20"/>
      <c r="E32" s="22">
        <f>VALUE(E12-150/100*(E6-E9))</f>
        <v>11420.25</v>
      </c>
      <c r="F32" s="21"/>
      <c r="G32" s="22">
        <f>VALUE(G12-150/100*(G6-G9))</f>
        <v>11201.625</v>
      </c>
    </row>
    <row r="33" spans="2:7" x14ac:dyDescent="0.35">
      <c r="B33" s="24">
        <v>1.6180000000000001</v>
      </c>
      <c r="C33" s="27">
        <f>VALUE(C12-161.8/100*(C6-C9))</f>
        <v>10817.907900000002</v>
      </c>
      <c r="D33" s="39"/>
      <c r="E33" s="27">
        <f>VALUE(E12-161.8/100*(E6-E9))</f>
        <v>11467.898400000002</v>
      </c>
      <c r="F33" s="40"/>
      <c r="G33" s="27">
        <f>VALUE(G12-161.8/100*(G6-G9))</f>
        <v>11232.074900000001</v>
      </c>
    </row>
    <row r="34" spans="2:7" x14ac:dyDescent="0.35">
      <c r="B34" s="18">
        <v>1.7070000000000001</v>
      </c>
      <c r="C34" s="22">
        <f>VALUE(C12-170.07/100*(C6-C9))</f>
        <v>10828.373585000001</v>
      </c>
      <c r="D34" s="20"/>
      <c r="E34" s="22">
        <f>VALUE(E12-170.07/100*(E6-E9))</f>
        <v>11501.292660000001</v>
      </c>
      <c r="F34" s="21"/>
      <c r="G34" s="22">
        <f>VALUE(G12-170.07/100*(G6-G9))</f>
        <v>11253.415635000001</v>
      </c>
    </row>
    <row r="35" spans="2:7" x14ac:dyDescent="0.35">
      <c r="B35" s="24">
        <v>2</v>
      </c>
      <c r="C35" s="27">
        <f>VALUE(C12-200/100*(C6-C9))</f>
        <v>10866.250000000002</v>
      </c>
      <c r="D35" s="39"/>
      <c r="E35" s="27">
        <f>VALUE(E12-200/100*(E6-E9))</f>
        <v>11622.150000000001</v>
      </c>
      <c r="F35" s="40"/>
      <c r="G35" s="27">
        <f>VALUE(G12-200/100*(G6-G9))</f>
        <v>11330.650000000001</v>
      </c>
    </row>
    <row r="36" spans="2:7" x14ac:dyDescent="0.35">
      <c r="B36" s="18">
        <v>2.2360000000000002</v>
      </c>
      <c r="C36" s="22">
        <f>VALUE(C12-223.6/100*(C6-C9))</f>
        <v>10896.115800000001</v>
      </c>
      <c r="D36" s="20"/>
      <c r="E36" s="22">
        <f>VALUE(E12-223.6/100*(E6-E9))</f>
        <v>11717.446800000002</v>
      </c>
      <c r="F36" s="21"/>
      <c r="G36" s="22">
        <f>VALUE(G12-223.6/100*(G6-G9))</f>
        <v>11391.549800000001</v>
      </c>
    </row>
    <row r="37" spans="2:7" x14ac:dyDescent="0.35">
      <c r="B37" s="24">
        <v>2.3820000000000001</v>
      </c>
      <c r="C37" s="27">
        <f>VALUE(C12-238.2/100*(C6-C9))</f>
        <v>10914.592100000002</v>
      </c>
      <c r="D37" s="39"/>
      <c r="E37" s="27">
        <f>VALUE(E12-238.2/100*(E6-E9))</f>
        <v>11776.401600000001</v>
      </c>
      <c r="F37" s="40"/>
      <c r="G37" s="27">
        <f>VALUE(G12-238.2/100*(G6-G9))</f>
        <v>11429.225100000001</v>
      </c>
    </row>
    <row r="38" spans="2:7" x14ac:dyDescent="0.35">
      <c r="B38" s="24">
        <v>2.6179999999999999</v>
      </c>
      <c r="C38" s="27">
        <f>VALUE(C12-261.8/100*(C6-C9))</f>
        <v>10944.457900000003</v>
      </c>
      <c r="D38" s="39"/>
      <c r="E38" s="27">
        <f>VALUE(E12-261.8/100*(E6-E9))</f>
        <v>11871.698400000003</v>
      </c>
      <c r="F38" s="40"/>
      <c r="G38" s="27">
        <f>VALUE(G12-261.8/100*(G6-G9))</f>
        <v>11490.124900000003</v>
      </c>
    </row>
    <row r="39" spans="2:7" x14ac:dyDescent="0.35">
      <c r="B39" s="24">
        <v>3</v>
      </c>
      <c r="C39" s="27">
        <f>VALUE(C12-300/100*(C6-C9))</f>
        <v>10992.800000000003</v>
      </c>
      <c r="D39" s="39"/>
      <c r="E39" s="27">
        <f>VALUE(E12-300/100*(E6-E9))</f>
        <v>12025.950000000003</v>
      </c>
      <c r="F39" s="40"/>
      <c r="G39" s="27">
        <f>VALUE(G12-300/100*(G6-G9))</f>
        <v>11588.700000000003</v>
      </c>
    </row>
    <row r="40" spans="2:7" x14ac:dyDescent="0.35">
      <c r="B40" s="18">
        <v>3.2360000000000002</v>
      </c>
      <c r="C40" s="22">
        <f>VALUE(C12-323.6/100*(C6-C9))</f>
        <v>11022.665800000002</v>
      </c>
      <c r="D40" s="20"/>
      <c r="E40" s="22">
        <f>VALUE(E12-323.6/100*(E6-E9))</f>
        <v>12121.246800000003</v>
      </c>
      <c r="F40" s="21"/>
      <c r="G40" s="22">
        <f>VALUE(G12-323.6/100*(G6-G9))</f>
        <v>11649.599800000004</v>
      </c>
    </row>
    <row r="41" spans="2:7" x14ac:dyDescent="0.35">
      <c r="B41" s="24">
        <v>3.3820000000000001</v>
      </c>
      <c r="C41" s="27">
        <f>VALUE(C12-338.2/100*(C6-C9))</f>
        <v>11041.142100000003</v>
      </c>
      <c r="D41" s="39"/>
      <c r="E41" s="27">
        <f>VALUE(E12-338.2/100*(E6-E9))</f>
        <v>12180.201600000002</v>
      </c>
      <c r="F41" s="40"/>
      <c r="G41" s="27">
        <f>VALUE(G12-338.2/100*(G6-G9))</f>
        <v>11687.275100000003</v>
      </c>
    </row>
    <row r="42" spans="2:7" x14ac:dyDescent="0.35">
      <c r="B42" s="24">
        <v>3.6179999999999999</v>
      </c>
      <c r="C42" s="27">
        <f>VALUE(C12-361.8/100*(C6-C9))</f>
        <v>11071.007900000004</v>
      </c>
      <c r="D42" s="39"/>
      <c r="E42" s="27">
        <f>VALUE(E12-361.8/100*(E6-E9))</f>
        <v>12275.498400000004</v>
      </c>
      <c r="F42" s="40"/>
      <c r="G42" s="27">
        <f>VALUE(G12-361.8/100*(G6-G9))</f>
        <v>11748.174900000004</v>
      </c>
    </row>
    <row r="43" spans="2:7" x14ac:dyDescent="0.35">
      <c r="B43" s="24">
        <v>4</v>
      </c>
      <c r="C43" s="27">
        <f>VALUE(C12-400/100*(C6-C9))</f>
        <v>11119.350000000004</v>
      </c>
      <c r="D43" s="39"/>
      <c r="E43" s="27">
        <f>VALUE(E12-400/100*(E6-E9))</f>
        <v>12429.750000000004</v>
      </c>
      <c r="F43" s="40"/>
      <c r="G43" s="27">
        <f>VALUE(G12-400/100*(G6-G9))</f>
        <v>11846.750000000004</v>
      </c>
    </row>
    <row r="44" spans="2:7" x14ac:dyDescent="0.35">
      <c r="B44" s="18">
        <v>4.2359999999999998</v>
      </c>
      <c r="C44" s="22">
        <f>VALUE(C12-423.6/100*(C6-C9))</f>
        <v>11149.215800000004</v>
      </c>
      <c r="D44" s="20"/>
      <c r="E44" s="22">
        <f>VALUE(E12-423.6/100*(E6-E9))</f>
        <v>12525.046800000004</v>
      </c>
      <c r="F44" s="21"/>
      <c r="G44" s="22">
        <f>VALUE(G12-423.6/100*(G6-G9))</f>
        <v>11907.649800000005</v>
      </c>
    </row>
    <row r="45" spans="2:7" x14ac:dyDescent="0.35">
      <c r="B45" s="18">
        <v>4.3819999999999997</v>
      </c>
      <c r="C45" s="22">
        <f>VALUE(C12-438.2/100*(C6-C9))</f>
        <v>11167.692100000004</v>
      </c>
      <c r="D45" s="20"/>
      <c r="E45" s="22">
        <f>VALUE(E12-438.2/100*(E6-E9))</f>
        <v>12584.001600000003</v>
      </c>
      <c r="F45" s="21"/>
      <c r="G45" s="22">
        <f>VALUE(G12-438.2/100*(G6-G9))</f>
        <v>11945.325100000004</v>
      </c>
    </row>
    <row r="46" spans="2:7" x14ac:dyDescent="0.35">
      <c r="B46" s="18">
        <v>4.6180000000000003</v>
      </c>
      <c r="C46" s="22">
        <f>VALUE(C12-461.8/100*(C6-C9))</f>
        <v>11197.557900000005</v>
      </c>
      <c r="D46" s="20"/>
      <c r="E46" s="22">
        <f>VALUE(E12-461.8/100*(E6-E9))</f>
        <v>12679.298400000005</v>
      </c>
      <c r="F46" s="21"/>
      <c r="G46" s="22">
        <f>VALUE(G12-461.8/100*(G6-G9))</f>
        <v>12006.224900000005</v>
      </c>
    </row>
    <row r="47" spans="2:7" x14ac:dyDescent="0.35">
      <c r="B47" s="18">
        <v>5</v>
      </c>
      <c r="C47" s="22">
        <f>VALUE(C12-500/100*(C6-C9))</f>
        <v>11245.900000000005</v>
      </c>
      <c r="D47" s="20"/>
      <c r="E47" s="22">
        <f>VALUE(E12-500/100*(E6-E9))</f>
        <v>12833.550000000005</v>
      </c>
      <c r="F47" s="21"/>
      <c r="G47" s="22">
        <f>VALUE(G12-500/100*(G6-G9))</f>
        <v>12104.800000000005</v>
      </c>
    </row>
    <row r="48" spans="2:7" x14ac:dyDescent="0.35">
      <c r="B48" s="18">
        <v>5.2359999999999998</v>
      </c>
      <c r="C48" s="22">
        <f>VALUE(C12-523.6/100*(C6-C9))</f>
        <v>11275.765800000005</v>
      </c>
      <c r="D48" s="20"/>
      <c r="E48" s="22">
        <f>VALUE(E12-523.6/100*(E6-E9))</f>
        <v>12928.846800000005</v>
      </c>
      <c r="F48" s="21"/>
      <c r="G48" s="22">
        <f>VALUE(G12-523.6/100*(G6-G9))</f>
        <v>12165.699800000006</v>
      </c>
    </row>
    <row r="49" spans="2:7" x14ac:dyDescent="0.35">
      <c r="B49" s="18">
        <v>5.3819999999999997</v>
      </c>
      <c r="C49" s="22">
        <f>VALUE(C12-538.2/100*(C6-C9))</f>
        <v>11294.242100000005</v>
      </c>
      <c r="D49" s="20"/>
      <c r="E49" s="22">
        <f>VALUE(E12-538.2/100*(E6-E9))</f>
        <v>12987.801600000006</v>
      </c>
      <c r="F49" s="21"/>
      <c r="G49" s="22">
        <f>VALUE(G12-538.2/100*(G6-G9))</f>
        <v>12203.375100000005</v>
      </c>
    </row>
    <row r="50" spans="2:7" x14ac:dyDescent="0.35">
      <c r="B50" s="18">
        <v>5.6180000000000003</v>
      </c>
      <c r="C50" s="22">
        <f>VALUE(C12-561.8/100*(C6-C9))</f>
        <v>11324.107900000006</v>
      </c>
      <c r="D50" s="20"/>
      <c r="E50" s="22">
        <f>VALUE(E12-561.8/100*(E6-E9))</f>
        <v>13083.098400000006</v>
      </c>
      <c r="F50" s="21"/>
      <c r="G50" s="22">
        <f>VALUE(G12-561.8/100*(G6-G9))</f>
        <v>12264.274900000006</v>
      </c>
    </row>
  </sheetData>
  <sheetProtection password="A86D"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9"/>
  <sheetViews>
    <sheetView topLeftCell="AK1" zoomScale="115" zoomScaleNormal="115" workbookViewId="0">
      <selection activeCell="AW2" sqref="AW2"/>
    </sheetView>
  </sheetViews>
  <sheetFormatPr defaultColWidth="8.90625" defaultRowHeight="14.5" x14ac:dyDescent="0.35"/>
  <cols>
    <col min="1" max="4" width="8.81640625" style="57" customWidth="1"/>
    <col min="5" max="7" width="9.36328125" style="41" bestFit="1" customWidth="1"/>
    <col min="8" max="9" width="9.36328125" style="60" bestFit="1" customWidth="1"/>
    <col min="10" max="24" width="9.453125" style="60" bestFit="1" customWidth="1"/>
    <col min="25" max="28" width="9.36328125" style="60" bestFit="1" customWidth="1"/>
    <col min="29" max="43" width="10.81640625" style="41" customWidth="1"/>
    <col min="44" max="44" width="10.81640625" style="68" customWidth="1"/>
    <col min="45" max="49" width="10.81640625" style="41" customWidth="1"/>
    <col min="50" max="16384" width="8.90625" style="60"/>
  </cols>
  <sheetData>
    <row r="1" spans="1:49" x14ac:dyDescent="0.35">
      <c r="A1" s="105"/>
      <c r="B1" s="105"/>
      <c r="C1" s="105"/>
      <c r="D1" s="105"/>
      <c r="E1" s="59">
        <v>43437</v>
      </c>
      <c r="F1" s="59">
        <v>43438</v>
      </c>
      <c r="G1" s="59">
        <v>43439</v>
      </c>
      <c r="H1" s="59">
        <v>43440</v>
      </c>
      <c r="I1" s="59">
        <v>43441</v>
      </c>
      <c r="J1" s="59">
        <v>43444</v>
      </c>
      <c r="K1" s="59">
        <v>43445</v>
      </c>
      <c r="L1" s="59">
        <v>43446</v>
      </c>
      <c r="M1" s="59">
        <v>43447</v>
      </c>
      <c r="N1" s="59">
        <v>43448</v>
      </c>
      <c r="O1" s="59">
        <v>43451</v>
      </c>
      <c r="P1" s="59">
        <v>43452</v>
      </c>
      <c r="Q1" s="59">
        <v>43453</v>
      </c>
      <c r="R1" s="59">
        <v>43454</v>
      </c>
      <c r="S1" s="59">
        <v>43455</v>
      </c>
      <c r="T1" s="59">
        <v>43458</v>
      </c>
      <c r="U1" s="59">
        <v>43460</v>
      </c>
      <c r="V1" s="59">
        <v>43461</v>
      </c>
      <c r="W1" s="59">
        <v>43462</v>
      </c>
      <c r="X1" s="59">
        <v>43465</v>
      </c>
      <c r="Y1" s="59">
        <v>43466</v>
      </c>
      <c r="Z1" s="59">
        <v>43467</v>
      </c>
      <c r="AA1" s="59">
        <v>43468</v>
      </c>
      <c r="AB1" s="59">
        <v>43469</v>
      </c>
      <c r="AC1" s="59">
        <v>43472</v>
      </c>
      <c r="AD1" s="59">
        <v>43473</v>
      </c>
      <c r="AE1" s="59">
        <v>43474</v>
      </c>
      <c r="AF1" s="59">
        <v>43475</v>
      </c>
      <c r="AG1" s="59">
        <v>43476</v>
      </c>
      <c r="AH1" s="59">
        <v>43479</v>
      </c>
      <c r="AI1" s="59">
        <v>43480</v>
      </c>
      <c r="AJ1" s="59">
        <v>43481</v>
      </c>
      <c r="AK1" s="59">
        <v>43482</v>
      </c>
      <c r="AL1" s="59">
        <v>43483</v>
      </c>
      <c r="AM1" s="59">
        <v>43486</v>
      </c>
      <c r="AN1" s="59">
        <v>43487</v>
      </c>
      <c r="AO1" s="59">
        <v>43488</v>
      </c>
      <c r="AP1" s="59">
        <v>43489</v>
      </c>
      <c r="AQ1" s="59">
        <v>43490</v>
      </c>
      <c r="AR1" s="58" t="s">
        <v>58</v>
      </c>
      <c r="AS1" s="59">
        <v>43493</v>
      </c>
      <c r="AT1" s="59">
        <v>43494</v>
      </c>
      <c r="AU1" s="59">
        <v>43495</v>
      </c>
      <c r="AV1" s="59">
        <v>43496</v>
      </c>
      <c r="AW1" s="59">
        <v>43497</v>
      </c>
    </row>
    <row r="2" spans="1:49" x14ac:dyDescent="0.35">
      <c r="A2" s="42"/>
      <c r="B2" s="42"/>
      <c r="C2" s="42"/>
      <c r="D2" s="43" t="s">
        <v>2</v>
      </c>
      <c r="E2" s="71">
        <v>10941.2</v>
      </c>
      <c r="F2" s="71">
        <v>10890.95</v>
      </c>
      <c r="G2" s="71">
        <v>10821.05</v>
      </c>
      <c r="H2" s="71">
        <v>10722.65</v>
      </c>
      <c r="I2" s="71">
        <v>10704.55</v>
      </c>
      <c r="J2" s="71">
        <v>10558.85</v>
      </c>
      <c r="K2" s="71">
        <v>10567.15</v>
      </c>
      <c r="L2" s="71">
        <v>10752.2</v>
      </c>
      <c r="M2" s="71">
        <v>10838.6</v>
      </c>
      <c r="N2" s="71">
        <v>10815.75</v>
      </c>
      <c r="O2" s="71">
        <v>10900.35</v>
      </c>
      <c r="P2" s="71">
        <v>10915.4</v>
      </c>
      <c r="Q2" s="71">
        <v>10985.15</v>
      </c>
      <c r="R2" s="71">
        <v>10962.55</v>
      </c>
      <c r="S2" s="71">
        <v>10963.65</v>
      </c>
      <c r="T2" s="71">
        <v>10782.3</v>
      </c>
      <c r="U2" s="71">
        <v>10747.5</v>
      </c>
      <c r="V2" s="71">
        <v>10834.2</v>
      </c>
      <c r="W2" s="71">
        <v>10893.6</v>
      </c>
      <c r="X2" s="71">
        <v>10923.55</v>
      </c>
      <c r="Y2" s="71">
        <v>10923.6</v>
      </c>
      <c r="Z2" s="71">
        <v>10895.35</v>
      </c>
      <c r="AA2" s="71">
        <v>10814.05</v>
      </c>
      <c r="AB2" s="71">
        <v>10741.05</v>
      </c>
      <c r="AC2" s="53">
        <v>10835.95</v>
      </c>
      <c r="AD2" s="53">
        <v>10818.45</v>
      </c>
      <c r="AE2" s="53">
        <v>10870.4</v>
      </c>
      <c r="AF2" s="53">
        <v>10859.35</v>
      </c>
      <c r="AG2" s="53">
        <v>10850.15</v>
      </c>
      <c r="AH2" s="53">
        <v>10808</v>
      </c>
      <c r="AI2" s="53">
        <v>10896.95</v>
      </c>
      <c r="AJ2" s="53">
        <v>10928.15</v>
      </c>
      <c r="AK2" s="53">
        <v>10930.65</v>
      </c>
      <c r="AL2" s="53">
        <v>10928.2</v>
      </c>
      <c r="AM2" s="53">
        <v>10987.45</v>
      </c>
      <c r="AN2" s="53">
        <v>10949.8</v>
      </c>
      <c r="AO2" s="53">
        <v>10944.8</v>
      </c>
      <c r="AP2" s="53">
        <v>10866.6</v>
      </c>
      <c r="AQ2" s="53">
        <v>10931.7</v>
      </c>
      <c r="AR2" s="53">
        <v>10985.15</v>
      </c>
      <c r="AS2" s="53">
        <v>10804.45</v>
      </c>
      <c r="AT2" s="53">
        <v>10690.35</v>
      </c>
      <c r="AU2" s="53">
        <v>10710.2</v>
      </c>
      <c r="AV2" s="53">
        <v>10838.05</v>
      </c>
      <c r="AW2" s="53">
        <v>10983.45</v>
      </c>
    </row>
    <row r="3" spans="1:49" x14ac:dyDescent="0.35">
      <c r="A3" s="42"/>
      <c r="B3" s="43"/>
      <c r="C3" s="44"/>
      <c r="D3" s="43" t="s">
        <v>1</v>
      </c>
      <c r="E3" s="72">
        <v>10845.35</v>
      </c>
      <c r="F3" s="72">
        <v>10833.35</v>
      </c>
      <c r="G3" s="72">
        <v>10747.95</v>
      </c>
      <c r="H3" s="72">
        <v>10588.25</v>
      </c>
      <c r="I3" s="72">
        <v>10599.35</v>
      </c>
      <c r="J3" s="72">
        <v>10474.950000000001</v>
      </c>
      <c r="K3" s="72">
        <v>10333.85</v>
      </c>
      <c r="L3" s="72">
        <v>10560.8</v>
      </c>
      <c r="M3" s="72">
        <v>10749.5</v>
      </c>
      <c r="N3" s="72">
        <v>10752.1</v>
      </c>
      <c r="O3" s="72">
        <v>10844.85</v>
      </c>
      <c r="P3" s="72">
        <v>10819.1</v>
      </c>
      <c r="Q3" s="72">
        <v>10928</v>
      </c>
      <c r="R3" s="72">
        <v>10880.05</v>
      </c>
      <c r="S3" s="72">
        <v>10738.65</v>
      </c>
      <c r="T3" s="72">
        <v>10649.25</v>
      </c>
      <c r="U3" s="72">
        <v>10534.55</v>
      </c>
      <c r="V3" s="72">
        <v>10764.45</v>
      </c>
      <c r="W3" s="72">
        <v>10817.15</v>
      </c>
      <c r="X3" s="72">
        <v>10853.2</v>
      </c>
      <c r="Y3" s="72">
        <v>10807.1</v>
      </c>
      <c r="Z3" s="72">
        <v>10735.05</v>
      </c>
      <c r="AA3" s="72">
        <v>10661.25</v>
      </c>
      <c r="AB3" s="72">
        <v>10628.65</v>
      </c>
      <c r="AC3" s="54">
        <v>10750.15</v>
      </c>
      <c r="AD3" s="54">
        <v>10733.25</v>
      </c>
      <c r="AE3" s="54">
        <v>10749.4</v>
      </c>
      <c r="AF3" s="54">
        <v>10801.8</v>
      </c>
      <c r="AG3" s="54">
        <v>10739.4</v>
      </c>
      <c r="AH3" s="54">
        <v>10692.35</v>
      </c>
      <c r="AI3" s="54">
        <v>10777.55</v>
      </c>
      <c r="AJ3" s="54">
        <v>10876.9</v>
      </c>
      <c r="AK3" s="54">
        <v>10844.65</v>
      </c>
      <c r="AL3" s="54">
        <v>10852.2</v>
      </c>
      <c r="AM3" s="54">
        <v>10885.75</v>
      </c>
      <c r="AN3" s="54">
        <v>10864.15</v>
      </c>
      <c r="AO3" s="54">
        <v>10811.95</v>
      </c>
      <c r="AP3" s="54">
        <v>10798.65</v>
      </c>
      <c r="AQ3" s="54">
        <v>10756.45</v>
      </c>
      <c r="AR3" s="54">
        <v>10333.85</v>
      </c>
      <c r="AS3" s="54">
        <v>10630.95</v>
      </c>
      <c r="AT3" s="54">
        <v>10583.65</v>
      </c>
      <c r="AU3" s="54">
        <v>10612.85</v>
      </c>
      <c r="AV3" s="54">
        <v>10678.55</v>
      </c>
      <c r="AW3" s="54">
        <v>10813.45</v>
      </c>
    </row>
    <row r="4" spans="1:49" x14ac:dyDescent="0.35">
      <c r="A4" s="42"/>
      <c r="B4" s="43"/>
      <c r="C4" s="44"/>
      <c r="D4" s="43" t="s">
        <v>0</v>
      </c>
      <c r="E4" s="73">
        <v>10883.75</v>
      </c>
      <c r="F4" s="73">
        <v>10869.5</v>
      </c>
      <c r="G4" s="73">
        <v>10782.9</v>
      </c>
      <c r="H4" s="73">
        <v>10601.15</v>
      </c>
      <c r="I4" s="73">
        <v>10693.7</v>
      </c>
      <c r="J4" s="73">
        <v>10488.45</v>
      </c>
      <c r="K4" s="73">
        <v>10549.15</v>
      </c>
      <c r="L4" s="73">
        <v>10737.6</v>
      </c>
      <c r="M4" s="73">
        <v>10791.55</v>
      </c>
      <c r="N4" s="73">
        <v>10805.45</v>
      </c>
      <c r="O4" s="73">
        <v>10888.35</v>
      </c>
      <c r="P4" s="73">
        <v>10908.7</v>
      </c>
      <c r="Q4" s="73">
        <v>10967.3</v>
      </c>
      <c r="R4" s="73">
        <v>10951.7</v>
      </c>
      <c r="S4" s="73">
        <v>10754</v>
      </c>
      <c r="T4" s="73">
        <v>10663.5</v>
      </c>
      <c r="U4" s="73">
        <v>10729.85</v>
      </c>
      <c r="V4" s="73">
        <v>10779.8</v>
      </c>
      <c r="W4" s="73">
        <v>10859.9</v>
      </c>
      <c r="X4" s="73">
        <v>10862.55</v>
      </c>
      <c r="Y4" s="73">
        <v>10910.1</v>
      </c>
      <c r="Z4" s="73">
        <v>10792.5</v>
      </c>
      <c r="AA4" s="73">
        <v>10672.25</v>
      </c>
      <c r="AB4" s="73">
        <v>10727.35</v>
      </c>
      <c r="AC4" s="50">
        <v>10771.8</v>
      </c>
      <c r="AD4" s="50">
        <v>10802.15</v>
      </c>
      <c r="AE4" s="50">
        <v>10855.15</v>
      </c>
      <c r="AF4" s="50">
        <v>10821.6</v>
      </c>
      <c r="AG4" s="50">
        <v>10794.95</v>
      </c>
      <c r="AH4" s="50">
        <v>10737.6</v>
      </c>
      <c r="AI4" s="50">
        <v>10886.8</v>
      </c>
      <c r="AJ4" s="50">
        <v>10890.3</v>
      </c>
      <c r="AK4" s="50">
        <v>10905.2</v>
      </c>
      <c r="AL4" s="50">
        <v>10906.95</v>
      </c>
      <c r="AM4" s="50">
        <v>10961.85</v>
      </c>
      <c r="AN4" s="50">
        <v>10922.75</v>
      </c>
      <c r="AO4" s="50">
        <v>10831.5</v>
      </c>
      <c r="AP4" s="50">
        <v>10849.8</v>
      </c>
      <c r="AQ4" s="50">
        <v>10780.55</v>
      </c>
      <c r="AR4" s="50">
        <v>10862.55</v>
      </c>
      <c r="AS4" s="50">
        <v>10661.55</v>
      </c>
      <c r="AT4" s="50">
        <v>10652.2</v>
      </c>
      <c r="AU4" s="50">
        <v>10651.8</v>
      </c>
      <c r="AV4" s="50">
        <v>10830.95</v>
      </c>
      <c r="AW4" s="50">
        <v>10893.65</v>
      </c>
    </row>
    <row r="5" spans="1:49" x14ac:dyDescent="0.35">
      <c r="A5" s="104" t="s">
        <v>24</v>
      </c>
      <c r="B5" s="104"/>
      <c r="C5" s="104"/>
      <c r="D5" s="104"/>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row>
    <row r="6" spans="1:49" x14ac:dyDescent="0.35">
      <c r="A6" s="45"/>
      <c r="B6" s="45"/>
      <c r="C6" s="45"/>
      <c r="D6" s="46" t="s">
        <v>6</v>
      </c>
      <c r="E6" s="74">
        <f t="shared" ref="E6:G6" si="0">E10+E50</f>
        <v>11030.7</v>
      </c>
      <c r="F6" s="74">
        <f t="shared" si="0"/>
        <v>10953.45</v>
      </c>
      <c r="G6" s="74">
        <f t="shared" si="0"/>
        <v>10893.083333333332</v>
      </c>
      <c r="H6" s="74">
        <f t="shared" ref="H6:AG6" si="1">H10+H50</f>
        <v>10820.85</v>
      </c>
      <c r="I6" s="74">
        <f t="shared" si="1"/>
        <v>10837.583333333332</v>
      </c>
      <c r="J6" s="74">
        <f t="shared" si="1"/>
        <v>10623.783333333335</v>
      </c>
      <c r="K6" s="74">
        <f t="shared" si="1"/>
        <v>10866.216666666665</v>
      </c>
      <c r="L6" s="74">
        <f t="shared" si="1"/>
        <v>10997.666666666668</v>
      </c>
      <c r="M6" s="74">
        <f t="shared" si="1"/>
        <v>10926.033333333331</v>
      </c>
      <c r="N6" s="74">
        <f t="shared" si="1"/>
        <v>10893.75</v>
      </c>
      <c r="O6" s="74">
        <f t="shared" si="1"/>
        <v>10966.35</v>
      </c>
      <c r="P6" s="74">
        <f t="shared" si="1"/>
        <v>11039.333333333334</v>
      </c>
      <c r="Q6" s="74">
        <f t="shared" si="1"/>
        <v>11049.449999999999</v>
      </c>
      <c r="R6" s="74">
        <f t="shared" si="1"/>
        <v>11065.316666666669</v>
      </c>
      <c r="S6" s="74">
        <f t="shared" si="1"/>
        <v>11123.883333333333</v>
      </c>
      <c r="T6" s="74">
        <f t="shared" si="1"/>
        <v>10880.5</v>
      </c>
      <c r="U6" s="74">
        <f t="shared" si="1"/>
        <v>11019.666666666668</v>
      </c>
      <c r="V6" s="74">
        <f t="shared" si="1"/>
        <v>10890.933333333334</v>
      </c>
      <c r="W6" s="74">
        <f t="shared" si="1"/>
        <v>10973.066666666668</v>
      </c>
      <c r="X6" s="74">
        <f t="shared" si="1"/>
        <v>10976.683333333331</v>
      </c>
      <c r="Y6" s="74">
        <f t="shared" si="1"/>
        <v>11069.933333333336</v>
      </c>
      <c r="Z6" s="74">
        <f t="shared" si="1"/>
        <v>11040.516666666668</v>
      </c>
      <c r="AA6" s="74">
        <f t="shared" si="1"/>
        <v>10923.25</v>
      </c>
      <c r="AB6" s="74">
        <f t="shared" si="1"/>
        <v>10881.783333333329</v>
      </c>
      <c r="AC6" s="62">
        <f t="shared" si="1"/>
        <v>10907.583333333332</v>
      </c>
      <c r="AD6" s="62">
        <f t="shared" si="1"/>
        <v>10921.183333333334</v>
      </c>
      <c r="AE6" s="62">
        <f t="shared" si="1"/>
        <v>11021.566666666664</v>
      </c>
      <c r="AF6" s="62">
        <f t="shared" si="1"/>
        <v>10910.91666666667</v>
      </c>
      <c r="AG6" s="62">
        <f t="shared" si="1"/>
        <v>10961.016666666668</v>
      </c>
      <c r="AH6" s="62">
        <f>AH10+AH50</f>
        <v>10915.266666666663</v>
      </c>
      <c r="AI6" s="62">
        <f>AI10+AI50</f>
        <v>11049.383333333335</v>
      </c>
      <c r="AJ6" s="62">
        <f>AJ10+AJ50</f>
        <v>10971.249999999998</v>
      </c>
      <c r="AK6" s="62">
        <f>AK10+AK50</f>
        <v>11028.35</v>
      </c>
      <c r="AL6" s="62">
        <f t="shared" ref="AL6" si="2">AL10+AL50</f>
        <v>11015.366666666669</v>
      </c>
      <c r="AM6" s="62">
        <f t="shared" ref="AM6:AQ6" si="3">AM10+AM50</f>
        <v>11105.983333333337</v>
      </c>
      <c r="AN6" s="62">
        <f t="shared" si="3"/>
        <v>11045.966666666664</v>
      </c>
      <c r="AO6" s="62">
        <f t="shared" si="3"/>
        <v>11046.399999999998</v>
      </c>
      <c r="AP6" s="62">
        <f t="shared" si="3"/>
        <v>10946.000000000002</v>
      </c>
      <c r="AQ6" s="62">
        <f t="shared" si="3"/>
        <v>11064.599999999999</v>
      </c>
      <c r="AR6" s="62">
        <f>AR10+AR50</f>
        <v>11771.816666666664</v>
      </c>
      <c r="AS6" s="62">
        <f t="shared" ref="AS6:AW6" si="4">AS10+AS50</f>
        <v>10940.516666666666</v>
      </c>
      <c r="AT6" s="62">
        <f t="shared" si="4"/>
        <v>10807.183333333336</v>
      </c>
      <c r="AU6" s="62">
        <f t="shared" si="4"/>
        <v>10801.066666666669</v>
      </c>
      <c r="AV6" s="62">
        <f t="shared" si="4"/>
        <v>11045.983333333334</v>
      </c>
      <c r="AW6" s="62">
        <f t="shared" si="4"/>
        <v>11150.25</v>
      </c>
    </row>
    <row r="7" spans="1:49" x14ac:dyDescent="0.35">
      <c r="A7" s="45"/>
      <c r="B7" s="45"/>
      <c r="C7" s="45"/>
      <c r="D7" s="46" t="s">
        <v>47</v>
      </c>
      <c r="E7" s="75">
        <f t="shared" ref="E7:G7" si="5">(E6+E8)/2</f>
        <v>11008.325000000001</v>
      </c>
      <c r="F7" s="75">
        <f t="shared" si="5"/>
        <v>10937.825000000001</v>
      </c>
      <c r="G7" s="75">
        <f t="shared" si="5"/>
        <v>10875.074999999999</v>
      </c>
      <c r="H7" s="75">
        <f t="shared" ref="H7:AG7" si="6">(H6+H8)/2</f>
        <v>10796.3</v>
      </c>
      <c r="I7" s="75">
        <f t="shared" si="6"/>
        <v>10804.324999999999</v>
      </c>
      <c r="J7" s="75">
        <f t="shared" si="6"/>
        <v>10607.550000000001</v>
      </c>
      <c r="K7" s="75">
        <f t="shared" si="6"/>
        <v>10791.449999999999</v>
      </c>
      <c r="L7" s="75">
        <f t="shared" si="6"/>
        <v>10936.300000000001</v>
      </c>
      <c r="M7" s="75">
        <f t="shared" si="6"/>
        <v>10904.174999999999</v>
      </c>
      <c r="N7" s="75">
        <f t="shared" si="6"/>
        <v>10874.25</v>
      </c>
      <c r="O7" s="75">
        <f t="shared" si="6"/>
        <v>10949.85</v>
      </c>
      <c r="P7" s="75">
        <f t="shared" si="6"/>
        <v>11008.35</v>
      </c>
      <c r="Q7" s="75">
        <f t="shared" si="6"/>
        <v>11033.375</v>
      </c>
      <c r="R7" s="75">
        <f t="shared" si="6"/>
        <v>11039.625000000002</v>
      </c>
      <c r="S7" s="75">
        <f t="shared" si="6"/>
        <v>11083.825000000001</v>
      </c>
      <c r="T7" s="75">
        <f t="shared" si="6"/>
        <v>10855.95</v>
      </c>
      <c r="U7" s="75">
        <f t="shared" si="6"/>
        <v>10951.625</v>
      </c>
      <c r="V7" s="75">
        <f t="shared" si="6"/>
        <v>10876.75</v>
      </c>
      <c r="W7" s="75">
        <f t="shared" si="6"/>
        <v>10953.2</v>
      </c>
      <c r="X7" s="75">
        <f t="shared" si="6"/>
        <v>10963.399999999998</v>
      </c>
      <c r="Y7" s="75">
        <f t="shared" si="6"/>
        <v>11033.350000000002</v>
      </c>
      <c r="Z7" s="75">
        <f t="shared" si="6"/>
        <v>11004.225000000002</v>
      </c>
      <c r="AA7" s="75">
        <f t="shared" si="6"/>
        <v>10895.95</v>
      </c>
      <c r="AB7" s="75">
        <f t="shared" si="6"/>
        <v>10846.599999999997</v>
      </c>
      <c r="AC7" s="47">
        <f t="shared" si="6"/>
        <v>10889.674999999999</v>
      </c>
      <c r="AD7" s="47">
        <f t="shared" si="6"/>
        <v>10895.5</v>
      </c>
      <c r="AE7" s="47">
        <f t="shared" si="6"/>
        <v>10983.774999999998</v>
      </c>
      <c r="AF7" s="47">
        <f t="shared" si="6"/>
        <v>10898.025000000001</v>
      </c>
      <c r="AG7" s="47">
        <f t="shared" si="6"/>
        <v>10933.300000000001</v>
      </c>
      <c r="AH7" s="47">
        <f>(AH6+AH8)/2</f>
        <v>10888.449999999997</v>
      </c>
      <c r="AI7" s="47">
        <f>(AI6+AI8)/2</f>
        <v>11011.275000000001</v>
      </c>
      <c r="AJ7" s="47">
        <f>(AJ6+AJ8)/2</f>
        <v>10960.474999999999</v>
      </c>
      <c r="AK7" s="47">
        <f t="shared" ref="AK7:AL7" si="7">(AK6+AK8)/2</f>
        <v>11003.924999999999</v>
      </c>
      <c r="AL7" s="47">
        <f t="shared" si="7"/>
        <v>10993.575000000001</v>
      </c>
      <c r="AM7" s="47">
        <f t="shared" ref="AM7:AQ7" si="8">(AM6+AM8)/2</f>
        <v>11076.350000000002</v>
      </c>
      <c r="AN7" s="47">
        <f t="shared" si="8"/>
        <v>11021.924999999997</v>
      </c>
      <c r="AO7" s="47">
        <f t="shared" si="8"/>
        <v>11020.999999999998</v>
      </c>
      <c r="AP7" s="47">
        <f t="shared" si="8"/>
        <v>10926.150000000001</v>
      </c>
      <c r="AQ7" s="47">
        <f t="shared" si="8"/>
        <v>11031.375</v>
      </c>
      <c r="AR7" s="47">
        <f>(AR6+AR8)/2</f>
        <v>11575.149999999998</v>
      </c>
      <c r="AS7" s="47">
        <f t="shared" ref="AS7:AW7" si="9">(AS6+AS8)/2</f>
        <v>10906.5</v>
      </c>
      <c r="AT7" s="47">
        <f t="shared" si="9"/>
        <v>10777.975000000002</v>
      </c>
      <c r="AU7" s="47">
        <f t="shared" si="9"/>
        <v>10778.350000000002</v>
      </c>
      <c r="AV7" s="47">
        <f t="shared" si="9"/>
        <v>10994</v>
      </c>
      <c r="AW7" s="47">
        <f t="shared" si="9"/>
        <v>11108.55</v>
      </c>
    </row>
    <row r="8" spans="1:49" x14ac:dyDescent="0.35">
      <c r="A8" s="45"/>
      <c r="B8" s="45"/>
      <c r="C8" s="45"/>
      <c r="D8" s="46" t="s">
        <v>26</v>
      </c>
      <c r="E8" s="76">
        <f t="shared" ref="E8:G8" si="10">E14+E50</f>
        <v>10985.95</v>
      </c>
      <c r="F8" s="76">
        <f t="shared" si="10"/>
        <v>10922.2</v>
      </c>
      <c r="G8" s="76">
        <f t="shared" si="10"/>
        <v>10857.066666666666</v>
      </c>
      <c r="H8" s="76">
        <f t="shared" ref="H8:AG8" si="11">H14+H50</f>
        <v>10771.75</v>
      </c>
      <c r="I8" s="76">
        <f t="shared" si="11"/>
        <v>10771.066666666666</v>
      </c>
      <c r="J8" s="76">
        <f t="shared" si="11"/>
        <v>10591.316666666668</v>
      </c>
      <c r="K8" s="76">
        <f t="shared" si="11"/>
        <v>10716.683333333332</v>
      </c>
      <c r="L8" s="76">
        <f t="shared" si="11"/>
        <v>10874.933333333334</v>
      </c>
      <c r="M8" s="76">
        <f t="shared" si="11"/>
        <v>10882.316666666666</v>
      </c>
      <c r="N8" s="76">
        <f t="shared" si="11"/>
        <v>10854.75</v>
      </c>
      <c r="O8" s="76">
        <f t="shared" si="11"/>
        <v>10933.35</v>
      </c>
      <c r="P8" s="76">
        <f t="shared" si="11"/>
        <v>10977.366666666667</v>
      </c>
      <c r="Q8" s="76">
        <f t="shared" si="11"/>
        <v>11017.3</v>
      </c>
      <c r="R8" s="76">
        <f t="shared" si="11"/>
        <v>11013.933333333334</v>
      </c>
      <c r="S8" s="76">
        <f t="shared" si="11"/>
        <v>11043.766666666666</v>
      </c>
      <c r="T8" s="76">
        <f t="shared" si="11"/>
        <v>10831.4</v>
      </c>
      <c r="U8" s="76">
        <f t="shared" si="11"/>
        <v>10883.583333333334</v>
      </c>
      <c r="V8" s="76">
        <f t="shared" si="11"/>
        <v>10862.566666666668</v>
      </c>
      <c r="W8" s="76">
        <f t="shared" si="11"/>
        <v>10933.333333333334</v>
      </c>
      <c r="X8" s="76">
        <f t="shared" si="11"/>
        <v>10950.116666666665</v>
      </c>
      <c r="Y8" s="76">
        <f t="shared" si="11"/>
        <v>10996.766666666668</v>
      </c>
      <c r="Z8" s="76">
        <f t="shared" si="11"/>
        <v>10967.933333333334</v>
      </c>
      <c r="AA8" s="76">
        <f t="shared" si="11"/>
        <v>10868.65</v>
      </c>
      <c r="AB8" s="76">
        <f t="shared" si="11"/>
        <v>10811.416666666664</v>
      </c>
      <c r="AC8" s="48">
        <f t="shared" si="11"/>
        <v>10871.766666666666</v>
      </c>
      <c r="AD8" s="48">
        <f t="shared" si="11"/>
        <v>10869.816666666668</v>
      </c>
      <c r="AE8" s="48">
        <f t="shared" si="11"/>
        <v>10945.983333333332</v>
      </c>
      <c r="AF8" s="48">
        <f t="shared" si="11"/>
        <v>10885.133333333335</v>
      </c>
      <c r="AG8" s="48">
        <f t="shared" si="11"/>
        <v>10905.583333333334</v>
      </c>
      <c r="AH8" s="48">
        <f>AH14+AH50</f>
        <v>10861.633333333331</v>
      </c>
      <c r="AI8" s="48">
        <f>AI14+AI50</f>
        <v>10973.166666666668</v>
      </c>
      <c r="AJ8" s="48">
        <f>AJ14+AJ50</f>
        <v>10949.699999999999</v>
      </c>
      <c r="AK8" s="48">
        <f>AK14+AK50</f>
        <v>10979.5</v>
      </c>
      <c r="AL8" s="48">
        <f t="shared" ref="AL8" si="12">AL14+AL50</f>
        <v>10971.783333333335</v>
      </c>
      <c r="AM8" s="48">
        <f t="shared" ref="AM8:AQ8" si="13">AM14+AM50</f>
        <v>11046.716666666669</v>
      </c>
      <c r="AN8" s="48">
        <f t="shared" si="13"/>
        <v>10997.883333333331</v>
      </c>
      <c r="AO8" s="48">
        <f t="shared" si="13"/>
        <v>10995.599999999999</v>
      </c>
      <c r="AP8" s="48">
        <f t="shared" si="13"/>
        <v>10906.300000000001</v>
      </c>
      <c r="AQ8" s="48">
        <f t="shared" si="13"/>
        <v>10998.15</v>
      </c>
      <c r="AR8" s="48">
        <f>AR14+AR50</f>
        <v>11378.483333333332</v>
      </c>
      <c r="AS8" s="48">
        <f t="shared" ref="AS8:AW8" si="14">AS14+AS50</f>
        <v>10872.483333333334</v>
      </c>
      <c r="AT8" s="48">
        <f t="shared" si="14"/>
        <v>10748.766666666668</v>
      </c>
      <c r="AU8" s="48">
        <f t="shared" si="14"/>
        <v>10755.633333333335</v>
      </c>
      <c r="AV8" s="48">
        <f t="shared" si="14"/>
        <v>10942.016666666666</v>
      </c>
      <c r="AW8" s="48">
        <f t="shared" si="14"/>
        <v>11066.85</v>
      </c>
    </row>
    <row r="9" spans="1:49" x14ac:dyDescent="0.35">
      <c r="A9" s="45"/>
      <c r="B9" s="45"/>
      <c r="C9" s="45"/>
      <c r="D9" s="46" t="s">
        <v>48</v>
      </c>
      <c r="E9" s="75">
        <f t="shared" ref="E9:G9" si="15">(E8+E10)/2</f>
        <v>10960.400000000001</v>
      </c>
      <c r="F9" s="75">
        <f t="shared" si="15"/>
        <v>10909.025000000001</v>
      </c>
      <c r="G9" s="75">
        <f t="shared" si="15"/>
        <v>10838.525</v>
      </c>
      <c r="H9" s="75">
        <f t="shared" ref="H9:AG9" si="16">(H8+H10)/2</f>
        <v>10729.1</v>
      </c>
      <c r="I9" s="75">
        <f t="shared" si="16"/>
        <v>10751.724999999999</v>
      </c>
      <c r="J9" s="75">
        <f t="shared" si="16"/>
        <v>10565.600000000002</v>
      </c>
      <c r="K9" s="75">
        <f t="shared" si="16"/>
        <v>10674.8</v>
      </c>
      <c r="L9" s="75">
        <f t="shared" si="16"/>
        <v>10840.6</v>
      </c>
      <c r="M9" s="75">
        <f t="shared" si="16"/>
        <v>10859.624999999998</v>
      </c>
      <c r="N9" s="75">
        <f t="shared" si="16"/>
        <v>10842.424999999999</v>
      </c>
      <c r="O9" s="75">
        <f t="shared" si="16"/>
        <v>10922.1</v>
      </c>
      <c r="P9" s="75">
        <f t="shared" si="16"/>
        <v>10960.2</v>
      </c>
      <c r="Q9" s="75">
        <f t="shared" si="16"/>
        <v>11004.8</v>
      </c>
      <c r="R9" s="75">
        <f t="shared" si="16"/>
        <v>10998.375000000002</v>
      </c>
      <c r="S9" s="75">
        <f t="shared" si="16"/>
        <v>10971.325000000001</v>
      </c>
      <c r="T9" s="75">
        <f t="shared" si="16"/>
        <v>10789.424999999999</v>
      </c>
      <c r="U9" s="75">
        <f t="shared" si="16"/>
        <v>10845.150000000001</v>
      </c>
      <c r="V9" s="75">
        <f t="shared" si="16"/>
        <v>10841.875</v>
      </c>
      <c r="W9" s="75">
        <f t="shared" si="16"/>
        <v>10914.975</v>
      </c>
      <c r="X9" s="75">
        <f t="shared" si="16"/>
        <v>10928.224999999999</v>
      </c>
      <c r="Y9" s="75">
        <f t="shared" si="16"/>
        <v>10975.100000000002</v>
      </c>
      <c r="Z9" s="75">
        <f t="shared" si="16"/>
        <v>10924.075000000001</v>
      </c>
      <c r="AA9" s="75">
        <f t="shared" si="16"/>
        <v>10819.55</v>
      </c>
      <c r="AB9" s="75">
        <f t="shared" si="16"/>
        <v>10790.399999999998</v>
      </c>
      <c r="AC9" s="47">
        <f t="shared" si="16"/>
        <v>10846.774999999998</v>
      </c>
      <c r="AD9" s="47">
        <f t="shared" si="16"/>
        <v>10852.900000000001</v>
      </c>
      <c r="AE9" s="47">
        <f t="shared" si="16"/>
        <v>10923.274999999998</v>
      </c>
      <c r="AF9" s="47">
        <f t="shared" si="16"/>
        <v>10869.250000000002</v>
      </c>
      <c r="AG9" s="47">
        <f t="shared" si="16"/>
        <v>10877.925000000001</v>
      </c>
      <c r="AH9" s="47">
        <f>(AH8+AH10)/2</f>
        <v>10830.624999999996</v>
      </c>
      <c r="AI9" s="47">
        <f>(AI8+AI10)/2</f>
        <v>10951.575000000001</v>
      </c>
      <c r="AJ9" s="47">
        <f>(AJ8+AJ10)/2</f>
        <v>10934.849999999999</v>
      </c>
      <c r="AK9" s="47">
        <f t="shared" ref="AK9:AL9" si="17">(AK8+AK10)/2</f>
        <v>10960.924999999999</v>
      </c>
      <c r="AL9" s="47">
        <f t="shared" si="17"/>
        <v>10955.575000000001</v>
      </c>
      <c r="AM9" s="47">
        <f t="shared" ref="AM9:AQ9" si="18">(AM8+AM10)/2</f>
        <v>11025.500000000004</v>
      </c>
      <c r="AN9" s="47">
        <f t="shared" si="18"/>
        <v>10979.099999999999</v>
      </c>
      <c r="AO9" s="47">
        <f t="shared" si="18"/>
        <v>10954.574999999999</v>
      </c>
      <c r="AP9" s="47">
        <f t="shared" si="18"/>
        <v>10892.175000000001</v>
      </c>
      <c r="AQ9" s="47">
        <f t="shared" si="18"/>
        <v>10943.75</v>
      </c>
      <c r="AR9" s="47">
        <f>(AR8+AR10)/2</f>
        <v>11249.499999999998</v>
      </c>
      <c r="AS9" s="47">
        <f t="shared" ref="AS9:AW9" si="19">(AS8+AS10)/2</f>
        <v>10819.75</v>
      </c>
      <c r="AT9" s="47">
        <f t="shared" si="19"/>
        <v>10724.625000000002</v>
      </c>
      <c r="AU9" s="47">
        <f t="shared" si="19"/>
        <v>10729.675000000003</v>
      </c>
      <c r="AV9" s="47">
        <f t="shared" si="19"/>
        <v>10914.25</v>
      </c>
      <c r="AW9" s="47">
        <f t="shared" si="19"/>
        <v>11023.55</v>
      </c>
    </row>
    <row r="10" spans="1:49" ht="14.4" customHeight="1" x14ac:dyDescent="0.35">
      <c r="A10" s="45"/>
      <c r="B10" s="45"/>
      <c r="C10" s="45"/>
      <c r="D10" s="46" t="s">
        <v>27</v>
      </c>
      <c r="E10" s="77">
        <f>(2*E14)-E3</f>
        <v>10934.85</v>
      </c>
      <c r="F10" s="77">
        <f>(2*F14)-F3</f>
        <v>10895.85</v>
      </c>
      <c r="G10" s="77">
        <f>(2*G14)-G3</f>
        <v>10819.983333333334</v>
      </c>
      <c r="H10" s="77">
        <f t="shared" ref="H10:AG10" si="20">(2*H14)-H3</f>
        <v>10686.45</v>
      </c>
      <c r="I10" s="77">
        <f t="shared" si="20"/>
        <v>10732.383333333333</v>
      </c>
      <c r="J10" s="77">
        <f t="shared" si="20"/>
        <v>10539.883333333335</v>
      </c>
      <c r="K10" s="77">
        <f t="shared" si="20"/>
        <v>10632.916666666666</v>
      </c>
      <c r="L10" s="77">
        <f t="shared" si="20"/>
        <v>10806.266666666666</v>
      </c>
      <c r="M10" s="77">
        <f t="shared" si="20"/>
        <v>10836.933333333331</v>
      </c>
      <c r="N10" s="77">
        <f t="shared" si="20"/>
        <v>10830.1</v>
      </c>
      <c r="O10" s="77">
        <f t="shared" si="20"/>
        <v>10910.85</v>
      </c>
      <c r="P10" s="77">
        <f t="shared" si="20"/>
        <v>10943.033333333335</v>
      </c>
      <c r="Q10" s="77">
        <f t="shared" si="20"/>
        <v>10992.3</v>
      </c>
      <c r="R10" s="77">
        <f t="shared" si="20"/>
        <v>10982.816666666669</v>
      </c>
      <c r="S10" s="77">
        <f t="shared" si="20"/>
        <v>10898.883333333333</v>
      </c>
      <c r="T10" s="77">
        <f t="shared" si="20"/>
        <v>10747.45</v>
      </c>
      <c r="U10" s="77">
        <f t="shared" si="20"/>
        <v>10806.716666666667</v>
      </c>
      <c r="V10" s="77">
        <f t="shared" si="20"/>
        <v>10821.183333333334</v>
      </c>
      <c r="W10" s="77">
        <f t="shared" si="20"/>
        <v>10896.616666666667</v>
      </c>
      <c r="X10" s="77">
        <f t="shared" si="20"/>
        <v>10906.333333333332</v>
      </c>
      <c r="Y10" s="77">
        <f t="shared" si="20"/>
        <v>10953.433333333336</v>
      </c>
      <c r="Z10" s="77">
        <f t="shared" si="20"/>
        <v>10880.216666666667</v>
      </c>
      <c r="AA10" s="77">
        <f t="shared" si="20"/>
        <v>10770.45</v>
      </c>
      <c r="AB10" s="77">
        <f t="shared" si="20"/>
        <v>10769.38333333333</v>
      </c>
      <c r="AC10" s="49">
        <f t="shared" si="20"/>
        <v>10821.783333333331</v>
      </c>
      <c r="AD10" s="49">
        <f t="shared" si="20"/>
        <v>10835.983333333334</v>
      </c>
      <c r="AE10" s="49">
        <f t="shared" si="20"/>
        <v>10900.566666666664</v>
      </c>
      <c r="AF10" s="49">
        <f t="shared" si="20"/>
        <v>10853.366666666669</v>
      </c>
      <c r="AG10" s="49">
        <f t="shared" si="20"/>
        <v>10850.266666666668</v>
      </c>
      <c r="AH10" s="49">
        <f>(2*AH14)-AH3</f>
        <v>10799.616666666663</v>
      </c>
      <c r="AI10" s="49">
        <f>(2*AI14)-AI3</f>
        <v>10929.983333333334</v>
      </c>
      <c r="AJ10" s="49">
        <f>(2*AJ14)-AJ3</f>
        <v>10919.999999999998</v>
      </c>
      <c r="AK10" s="49">
        <f t="shared" ref="AK10:AL10" si="21">(2*AK14)-AK3</f>
        <v>10942.35</v>
      </c>
      <c r="AL10" s="49">
        <f t="shared" si="21"/>
        <v>10939.366666666669</v>
      </c>
      <c r="AM10" s="49">
        <f t="shared" ref="AM10:AQ10" si="22">(2*AM14)-AM3</f>
        <v>11004.283333333336</v>
      </c>
      <c r="AN10" s="49">
        <f t="shared" si="22"/>
        <v>10960.316666666664</v>
      </c>
      <c r="AO10" s="49">
        <f t="shared" si="22"/>
        <v>10913.55</v>
      </c>
      <c r="AP10" s="49">
        <f t="shared" si="22"/>
        <v>10878.050000000001</v>
      </c>
      <c r="AQ10" s="49">
        <f t="shared" si="22"/>
        <v>10889.349999999999</v>
      </c>
      <c r="AR10" s="49">
        <f>(2*AR14)-AR3</f>
        <v>11120.516666666665</v>
      </c>
      <c r="AS10" s="49">
        <f t="shared" ref="AS10:AW10" si="23">(2*AS14)-AS3</f>
        <v>10767.016666666666</v>
      </c>
      <c r="AT10" s="49">
        <f t="shared" si="23"/>
        <v>10700.483333333335</v>
      </c>
      <c r="AU10" s="49">
        <f t="shared" si="23"/>
        <v>10703.716666666669</v>
      </c>
      <c r="AV10" s="49">
        <f t="shared" si="23"/>
        <v>10886.483333333334</v>
      </c>
      <c r="AW10" s="49">
        <f t="shared" si="23"/>
        <v>10980.25</v>
      </c>
    </row>
    <row r="11" spans="1:49" x14ac:dyDescent="0.35">
      <c r="A11" s="45"/>
      <c r="B11" s="45"/>
      <c r="C11" s="45"/>
      <c r="D11" s="46" t="s">
        <v>46</v>
      </c>
      <c r="E11" s="75">
        <f t="shared" ref="E11:G11" si="24">(E10+E14)/2</f>
        <v>10912.475</v>
      </c>
      <c r="F11" s="75">
        <f t="shared" si="24"/>
        <v>10880.225</v>
      </c>
      <c r="G11" s="75">
        <f t="shared" si="24"/>
        <v>10801.975</v>
      </c>
      <c r="H11" s="75">
        <f t="shared" ref="H11:AG11" si="25">(H10+H14)/2</f>
        <v>10661.900000000001</v>
      </c>
      <c r="I11" s="75">
        <f t="shared" si="25"/>
        <v>10699.125</v>
      </c>
      <c r="J11" s="75">
        <f t="shared" si="25"/>
        <v>10523.650000000001</v>
      </c>
      <c r="K11" s="75">
        <f t="shared" si="25"/>
        <v>10558.15</v>
      </c>
      <c r="L11" s="75">
        <f t="shared" si="25"/>
        <v>10744.9</v>
      </c>
      <c r="M11" s="75">
        <f t="shared" si="25"/>
        <v>10815.074999999997</v>
      </c>
      <c r="N11" s="75">
        <f t="shared" si="25"/>
        <v>10810.6</v>
      </c>
      <c r="O11" s="75">
        <f t="shared" si="25"/>
        <v>10894.35</v>
      </c>
      <c r="P11" s="75">
        <f t="shared" si="25"/>
        <v>10912.050000000001</v>
      </c>
      <c r="Q11" s="75">
        <f t="shared" si="25"/>
        <v>10976.224999999999</v>
      </c>
      <c r="R11" s="75">
        <f t="shared" si="25"/>
        <v>10957.125000000002</v>
      </c>
      <c r="S11" s="75">
        <f t="shared" si="25"/>
        <v>10858.825000000001</v>
      </c>
      <c r="T11" s="75">
        <f t="shared" si="25"/>
        <v>10722.900000000001</v>
      </c>
      <c r="U11" s="75">
        <f t="shared" si="25"/>
        <v>10738.674999999999</v>
      </c>
      <c r="V11" s="75">
        <f t="shared" si="25"/>
        <v>10807</v>
      </c>
      <c r="W11" s="75">
        <f t="shared" si="25"/>
        <v>10876.75</v>
      </c>
      <c r="X11" s="75">
        <f t="shared" si="25"/>
        <v>10893.05</v>
      </c>
      <c r="Y11" s="75">
        <f t="shared" si="25"/>
        <v>10916.850000000002</v>
      </c>
      <c r="Z11" s="75">
        <f t="shared" si="25"/>
        <v>10843.924999999999</v>
      </c>
      <c r="AA11" s="75">
        <f t="shared" si="25"/>
        <v>10743.150000000001</v>
      </c>
      <c r="AB11" s="75">
        <f t="shared" si="25"/>
        <v>10734.199999999997</v>
      </c>
      <c r="AC11" s="47">
        <f t="shared" si="25"/>
        <v>10803.874999999998</v>
      </c>
      <c r="AD11" s="47">
        <f t="shared" si="25"/>
        <v>10810.3</v>
      </c>
      <c r="AE11" s="47">
        <f t="shared" si="25"/>
        <v>10862.774999999998</v>
      </c>
      <c r="AF11" s="47">
        <f t="shared" si="25"/>
        <v>10840.475000000002</v>
      </c>
      <c r="AG11" s="47">
        <f t="shared" si="25"/>
        <v>10822.550000000001</v>
      </c>
      <c r="AH11" s="47">
        <f>(AH10+AH14)/2</f>
        <v>10772.799999999997</v>
      </c>
      <c r="AI11" s="47">
        <f>(AI10+AI14)/2</f>
        <v>10891.875</v>
      </c>
      <c r="AJ11" s="47">
        <f>(AJ10+AJ14)/2</f>
        <v>10909.224999999999</v>
      </c>
      <c r="AK11" s="47">
        <f t="shared" ref="AK11:AL11" si="26">(AK10+AK14)/2</f>
        <v>10917.924999999999</v>
      </c>
      <c r="AL11" s="47">
        <f t="shared" si="26"/>
        <v>10917.575000000001</v>
      </c>
      <c r="AM11" s="47">
        <f t="shared" ref="AM11:AQ11" si="27">(AM10+AM14)/2</f>
        <v>10974.650000000001</v>
      </c>
      <c r="AN11" s="47">
        <f t="shared" si="27"/>
        <v>10936.274999999998</v>
      </c>
      <c r="AO11" s="47">
        <f t="shared" si="27"/>
        <v>10888.15</v>
      </c>
      <c r="AP11" s="47">
        <f t="shared" si="27"/>
        <v>10858.2</v>
      </c>
      <c r="AQ11" s="47">
        <f t="shared" si="27"/>
        <v>10856.125</v>
      </c>
      <c r="AR11" s="47">
        <f>(AR10+AR14)/2</f>
        <v>10923.849999999999</v>
      </c>
      <c r="AS11" s="47">
        <f t="shared" ref="AS11:AW11" si="28">(AS10+AS14)/2</f>
        <v>10733</v>
      </c>
      <c r="AT11" s="47">
        <f t="shared" si="28"/>
        <v>10671.275000000001</v>
      </c>
      <c r="AU11" s="47">
        <f t="shared" si="28"/>
        <v>10681.000000000002</v>
      </c>
      <c r="AV11" s="47">
        <f t="shared" si="28"/>
        <v>10834.5</v>
      </c>
      <c r="AW11" s="47">
        <f t="shared" si="28"/>
        <v>10938.55</v>
      </c>
    </row>
    <row r="12" spans="1:49" ht="3" customHeight="1" x14ac:dyDescent="0.35">
      <c r="A12" s="45"/>
      <c r="B12" s="45"/>
      <c r="C12" s="45"/>
      <c r="D12" s="46"/>
      <c r="E12" s="73"/>
      <c r="F12" s="73"/>
      <c r="G12" s="73"/>
      <c r="H12" s="73"/>
      <c r="I12" s="73"/>
      <c r="J12" s="73"/>
      <c r="K12" s="73"/>
      <c r="L12" s="73"/>
      <c r="M12" s="73"/>
      <c r="N12" s="73"/>
      <c r="O12" s="73"/>
      <c r="P12" s="73"/>
      <c r="Q12" s="73"/>
      <c r="R12" s="73"/>
      <c r="S12" s="73"/>
      <c r="T12" s="73"/>
      <c r="U12" s="73"/>
      <c r="V12" s="73"/>
      <c r="W12" s="73"/>
      <c r="X12" s="73"/>
      <c r="Y12" s="73"/>
      <c r="Z12" s="73"/>
      <c r="AA12" s="73"/>
      <c r="AB12" s="73"/>
      <c r="AC12" s="50"/>
      <c r="AD12" s="50"/>
      <c r="AE12" s="50"/>
      <c r="AF12" s="50"/>
      <c r="AG12" s="50"/>
      <c r="AH12" s="50"/>
      <c r="AI12" s="50"/>
      <c r="AJ12" s="50"/>
      <c r="AK12" s="50"/>
      <c r="AL12" s="50"/>
      <c r="AM12" s="50"/>
      <c r="AN12" s="50"/>
      <c r="AO12" s="50"/>
      <c r="AP12" s="50"/>
      <c r="AQ12" s="50"/>
      <c r="AR12" s="50"/>
      <c r="AS12" s="50"/>
      <c r="AT12" s="50"/>
      <c r="AU12" s="50"/>
      <c r="AV12" s="50"/>
      <c r="AW12" s="50"/>
    </row>
    <row r="13" spans="1:49" x14ac:dyDescent="0.35">
      <c r="A13" s="45"/>
      <c r="B13" s="45"/>
      <c r="C13" s="45"/>
      <c r="D13" s="46" t="s">
        <v>4</v>
      </c>
      <c r="E13" s="78">
        <f>E14+E57/2</f>
        <v>10893.275000000001</v>
      </c>
      <c r="F13" s="78">
        <f>F14+F57/2</f>
        <v>10867.05</v>
      </c>
      <c r="G13" s="78">
        <f>G14+G57/2</f>
        <v>10784.5</v>
      </c>
      <c r="H13" s="78">
        <f t="shared" ref="H13:AG13" si="29">H14+H57/2</f>
        <v>10655.45</v>
      </c>
      <c r="I13" s="78">
        <f t="shared" si="29"/>
        <v>10679.783333333333</v>
      </c>
      <c r="J13" s="78">
        <f t="shared" si="29"/>
        <v>10516.900000000001</v>
      </c>
      <c r="K13" s="78">
        <f t="shared" si="29"/>
        <v>10516.266666666666</v>
      </c>
      <c r="L13" s="78">
        <f t="shared" si="29"/>
        <v>10710.566666666666</v>
      </c>
      <c r="M13" s="78">
        <f t="shared" si="29"/>
        <v>10794.05</v>
      </c>
      <c r="N13" s="78">
        <f t="shared" si="29"/>
        <v>10798.275000000001</v>
      </c>
      <c r="O13" s="78">
        <f t="shared" si="29"/>
        <v>10883.1</v>
      </c>
      <c r="P13" s="78">
        <f t="shared" si="29"/>
        <v>10894.883333333335</v>
      </c>
      <c r="Q13" s="78">
        <f t="shared" si="29"/>
        <v>10963.724999999999</v>
      </c>
      <c r="R13" s="78">
        <f t="shared" si="29"/>
        <v>10941.566666666669</v>
      </c>
      <c r="S13" s="78">
        <f t="shared" si="29"/>
        <v>10851.15</v>
      </c>
      <c r="T13" s="78">
        <f t="shared" si="29"/>
        <v>10715.775</v>
      </c>
      <c r="U13" s="78">
        <f t="shared" si="29"/>
        <v>10700.241666666667</v>
      </c>
      <c r="V13" s="78">
        <f t="shared" si="29"/>
        <v>10799.325000000001</v>
      </c>
      <c r="W13" s="78">
        <f t="shared" si="29"/>
        <v>10858.391666666666</v>
      </c>
      <c r="X13" s="78">
        <f t="shared" si="29"/>
        <v>10888.375</v>
      </c>
      <c r="Y13" s="78">
        <f t="shared" si="29"/>
        <v>10895.183333333336</v>
      </c>
      <c r="Z13" s="78">
        <f t="shared" si="29"/>
        <v>10815.2</v>
      </c>
      <c r="AA13" s="78">
        <f t="shared" si="29"/>
        <v>10737.65</v>
      </c>
      <c r="AB13" s="78">
        <f t="shared" si="29"/>
        <v>10713.183333333331</v>
      </c>
      <c r="AC13" s="69">
        <f t="shared" si="29"/>
        <v>10793.05</v>
      </c>
      <c r="AD13" s="69">
        <f t="shared" si="29"/>
        <v>10793.383333333333</v>
      </c>
      <c r="AE13" s="69">
        <f t="shared" si="29"/>
        <v>10840.066666666664</v>
      </c>
      <c r="AF13" s="69">
        <f t="shared" si="29"/>
        <v>10830.575000000001</v>
      </c>
      <c r="AG13" s="69">
        <f t="shared" si="29"/>
        <v>10794.891666666668</v>
      </c>
      <c r="AH13" s="55">
        <f>AH14+AH57/2</f>
        <v>10750.174999999999</v>
      </c>
      <c r="AI13" s="55">
        <f>AI14+AI57/2</f>
        <v>10870.283333333333</v>
      </c>
      <c r="AJ13" s="55">
        <f>AJ14+AJ57/2</f>
        <v>10902.525</v>
      </c>
      <c r="AK13" s="55">
        <f>AK14+AK57/2</f>
        <v>10899.35</v>
      </c>
      <c r="AL13" s="55">
        <f t="shared" ref="AL13" si="30">AL14+AL57/2</f>
        <v>10901.366666666669</v>
      </c>
      <c r="AM13" s="55">
        <f t="shared" ref="AM13:AQ13" si="31">AM14+AM57/2</f>
        <v>10953.433333333336</v>
      </c>
      <c r="AN13" s="55">
        <f t="shared" si="31"/>
        <v>10917.491666666665</v>
      </c>
      <c r="AO13" s="55">
        <f t="shared" si="31"/>
        <v>10878.375</v>
      </c>
      <c r="AP13" s="55">
        <f t="shared" si="31"/>
        <v>10844.075000000001</v>
      </c>
      <c r="AQ13" s="55">
        <f t="shared" si="31"/>
        <v>10844.075000000001</v>
      </c>
      <c r="AR13" s="55">
        <f>AR14+AR57/2</f>
        <v>10794.866666666665</v>
      </c>
      <c r="AS13" s="55">
        <f t="shared" ref="AS13:AW13" si="32">AS14+AS57/2</f>
        <v>10717.7</v>
      </c>
      <c r="AT13" s="55">
        <f t="shared" si="32"/>
        <v>10647.133333333335</v>
      </c>
      <c r="AU13" s="55">
        <f t="shared" si="32"/>
        <v>10661.525000000001</v>
      </c>
      <c r="AV13" s="55">
        <f t="shared" si="32"/>
        <v>10806.733333333334</v>
      </c>
      <c r="AW13" s="55">
        <f t="shared" si="32"/>
        <v>10898.45</v>
      </c>
    </row>
    <row r="14" spans="1:49" x14ac:dyDescent="0.35">
      <c r="A14" s="45"/>
      <c r="B14" s="45"/>
      <c r="C14" s="45"/>
      <c r="D14" s="46" t="s">
        <v>28</v>
      </c>
      <c r="E14" s="73">
        <f>(E2+E3+E4)/3</f>
        <v>10890.1</v>
      </c>
      <c r="F14" s="73">
        <f>(F2+F3+F4)/3</f>
        <v>10864.6</v>
      </c>
      <c r="G14" s="73">
        <f>(G2+G3+G4)/3</f>
        <v>10783.966666666667</v>
      </c>
      <c r="H14" s="73">
        <f t="shared" ref="H14:AG14" si="33">(H2+H3+H4)/3</f>
        <v>10637.35</v>
      </c>
      <c r="I14" s="73">
        <f t="shared" si="33"/>
        <v>10665.866666666667</v>
      </c>
      <c r="J14" s="73">
        <f t="shared" si="33"/>
        <v>10507.416666666668</v>
      </c>
      <c r="K14" s="73">
        <f t="shared" si="33"/>
        <v>10483.383333333333</v>
      </c>
      <c r="L14" s="73">
        <f t="shared" si="33"/>
        <v>10683.533333333333</v>
      </c>
      <c r="M14" s="73">
        <f t="shared" si="33"/>
        <v>10793.216666666665</v>
      </c>
      <c r="N14" s="73">
        <f t="shared" si="33"/>
        <v>10791.1</v>
      </c>
      <c r="O14" s="73">
        <f t="shared" si="33"/>
        <v>10877.85</v>
      </c>
      <c r="P14" s="73">
        <f t="shared" si="33"/>
        <v>10881.066666666668</v>
      </c>
      <c r="Q14" s="73">
        <f t="shared" si="33"/>
        <v>10960.15</v>
      </c>
      <c r="R14" s="73">
        <f t="shared" si="33"/>
        <v>10931.433333333334</v>
      </c>
      <c r="S14" s="73">
        <f t="shared" si="33"/>
        <v>10818.766666666666</v>
      </c>
      <c r="T14" s="73">
        <f t="shared" si="33"/>
        <v>10698.35</v>
      </c>
      <c r="U14" s="73">
        <f t="shared" si="33"/>
        <v>10670.633333333333</v>
      </c>
      <c r="V14" s="73">
        <f t="shared" si="33"/>
        <v>10792.816666666668</v>
      </c>
      <c r="W14" s="73">
        <f t="shared" si="33"/>
        <v>10856.883333333333</v>
      </c>
      <c r="X14" s="73">
        <f t="shared" si="33"/>
        <v>10879.766666666666</v>
      </c>
      <c r="Y14" s="73">
        <f t="shared" si="33"/>
        <v>10880.266666666668</v>
      </c>
      <c r="Z14" s="73">
        <f t="shared" si="33"/>
        <v>10807.633333333333</v>
      </c>
      <c r="AA14" s="73">
        <f t="shared" si="33"/>
        <v>10715.85</v>
      </c>
      <c r="AB14" s="73">
        <f t="shared" si="33"/>
        <v>10699.016666666665</v>
      </c>
      <c r="AC14" s="50">
        <f t="shared" si="33"/>
        <v>10785.966666666665</v>
      </c>
      <c r="AD14" s="50">
        <f t="shared" si="33"/>
        <v>10784.616666666667</v>
      </c>
      <c r="AE14" s="50">
        <f t="shared" si="33"/>
        <v>10824.983333333332</v>
      </c>
      <c r="AF14" s="50">
        <f t="shared" si="33"/>
        <v>10827.583333333334</v>
      </c>
      <c r="AG14" s="50">
        <f t="shared" si="33"/>
        <v>10794.833333333334</v>
      </c>
      <c r="AH14" s="50">
        <f>(AH2+AH3+AH4)/3</f>
        <v>10745.983333333332</v>
      </c>
      <c r="AI14" s="50">
        <f>(AI2+AI3+AI4)/3</f>
        <v>10853.766666666666</v>
      </c>
      <c r="AJ14" s="50">
        <f>(AJ2+AJ3+AJ4)/3</f>
        <v>10898.449999999999</v>
      </c>
      <c r="AK14" s="50">
        <f t="shared" ref="AK14:AL14" si="34">(AK2+AK3+AK4)/3</f>
        <v>10893.5</v>
      </c>
      <c r="AL14" s="50">
        <f t="shared" si="34"/>
        <v>10895.783333333335</v>
      </c>
      <c r="AM14" s="50">
        <f t="shared" ref="AM14:AQ14" si="35">(AM2+AM3+AM4)/3</f>
        <v>10945.016666666668</v>
      </c>
      <c r="AN14" s="50">
        <f t="shared" si="35"/>
        <v>10912.233333333332</v>
      </c>
      <c r="AO14" s="50">
        <f t="shared" si="35"/>
        <v>10862.75</v>
      </c>
      <c r="AP14" s="50">
        <f t="shared" si="35"/>
        <v>10838.35</v>
      </c>
      <c r="AQ14" s="50">
        <f t="shared" si="35"/>
        <v>10822.9</v>
      </c>
      <c r="AR14" s="50">
        <f>(AR2+AR3+AR4)/3</f>
        <v>10727.183333333332</v>
      </c>
      <c r="AS14" s="50">
        <f t="shared" ref="AS14:AW14" si="36">(AS2+AS3+AS4)/3</f>
        <v>10698.983333333334</v>
      </c>
      <c r="AT14" s="50">
        <f t="shared" si="36"/>
        <v>10642.066666666668</v>
      </c>
      <c r="AU14" s="50">
        <f t="shared" si="36"/>
        <v>10658.283333333335</v>
      </c>
      <c r="AV14" s="50">
        <f t="shared" si="36"/>
        <v>10782.516666666666</v>
      </c>
      <c r="AW14" s="50">
        <f t="shared" si="36"/>
        <v>10896.85</v>
      </c>
    </row>
    <row r="15" spans="1:49" x14ac:dyDescent="0.35">
      <c r="A15" s="45"/>
      <c r="B15" s="45"/>
      <c r="C15" s="45"/>
      <c r="D15" s="46" t="s">
        <v>3</v>
      </c>
      <c r="E15" s="79">
        <f>E14-E57/2</f>
        <v>10886.924999999999</v>
      </c>
      <c r="F15" s="79">
        <f>F14-F57/2</f>
        <v>10862.150000000001</v>
      </c>
      <c r="G15" s="79">
        <f>G14-G57/2</f>
        <v>10783.433333333334</v>
      </c>
      <c r="H15" s="79">
        <f t="shared" ref="H15:AG15" si="37">H14-H57/2</f>
        <v>10619.25</v>
      </c>
      <c r="I15" s="79">
        <f t="shared" si="37"/>
        <v>10651.95</v>
      </c>
      <c r="J15" s="79">
        <f t="shared" si="37"/>
        <v>10497.933333333334</v>
      </c>
      <c r="K15" s="79">
        <f t="shared" si="37"/>
        <v>10450.5</v>
      </c>
      <c r="L15" s="79">
        <f t="shared" si="37"/>
        <v>10656.5</v>
      </c>
      <c r="M15" s="79">
        <f t="shared" si="37"/>
        <v>10792.383333333331</v>
      </c>
      <c r="N15" s="79">
        <f t="shared" si="37"/>
        <v>10783.924999999999</v>
      </c>
      <c r="O15" s="79">
        <f t="shared" si="37"/>
        <v>10872.6</v>
      </c>
      <c r="P15" s="79">
        <f t="shared" si="37"/>
        <v>10867.25</v>
      </c>
      <c r="Q15" s="79">
        <f t="shared" si="37"/>
        <v>10956.575000000001</v>
      </c>
      <c r="R15" s="79">
        <f t="shared" si="37"/>
        <v>10921.3</v>
      </c>
      <c r="S15" s="79">
        <f t="shared" si="37"/>
        <v>10786.383333333333</v>
      </c>
      <c r="T15" s="79">
        <f t="shared" si="37"/>
        <v>10680.925000000001</v>
      </c>
      <c r="U15" s="79">
        <f t="shared" si="37"/>
        <v>10641.025</v>
      </c>
      <c r="V15" s="79">
        <f t="shared" si="37"/>
        <v>10786.308333333334</v>
      </c>
      <c r="W15" s="79">
        <f t="shared" si="37"/>
        <v>10855.375</v>
      </c>
      <c r="X15" s="79">
        <f t="shared" si="37"/>
        <v>10871.158333333333</v>
      </c>
      <c r="Y15" s="79">
        <f t="shared" si="37"/>
        <v>10865.35</v>
      </c>
      <c r="Z15" s="79">
        <f t="shared" si="37"/>
        <v>10800.066666666666</v>
      </c>
      <c r="AA15" s="79">
        <f t="shared" si="37"/>
        <v>10694.050000000001</v>
      </c>
      <c r="AB15" s="79">
        <f t="shared" si="37"/>
        <v>10684.849999999999</v>
      </c>
      <c r="AC15" s="70">
        <f t="shared" si="37"/>
        <v>10778.883333333331</v>
      </c>
      <c r="AD15" s="70">
        <f t="shared" si="37"/>
        <v>10775.85</v>
      </c>
      <c r="AE15" s="70">
        <f t="shared" si="37"/>
        <v>10809.9</v>
      </c>
      <c r="AF15" s="70">
        <f t="shared" si="37"/>
        <v>10824.591666666667</v>
      </c>
      <c r="AG15" s="70">
        <f t="shared" si="37"/>
        <v>10794.775</v>
      </c>
      <c r="AH15" s="56">
        <f>AH14-AH57/2</f>
        <v>10741.791666666664</v>
      </c>
      <c r="AI15" s="56">
        <f>AI14-AI57/2</f>
        <v>10837.25</v>
      </c>
      <c r="AJ15" s="56">
        <f>AJ14-AJ57/2</f>
        <v>10894.374999999998</v>
      </c>
      <c r="AK15" s="56">
        <f>AK14-AK57/2</f>
        <v>10887.65</v>
      </c>
      <c r="AL15" s="56">
        <f t="shared" ref="AL15" si="38">AL14-AL57/2</f>
        <v>10890.2</v>
      </c>
      <c r="AM15" s="56">
        <f t="shared" ref="AM15:AQ15" si="39">AM14-AM57/2</f>
        <v>10936.6</v>
      </c>
      <c r="AN15" s="56">
        <f t="shared" si="39"/>
        <v>10906.974999999999</v>
      </c>
      <c r="AO15" s="56">
        <f t="shared" si="39"/>
        <v>10847.125</v>
      </c>
      <c r="AP15" s="56">
        <f t="shared" si="39"/>
        <v>10832.625</v>
      </c>
      <c r="AQ15" s="56">
        <f t="shared" si="39"/>
        <v>10801.724999999999</v>
      </c>
      <c r="AR15" s="56">
        <f>AR14-AR57/2</f>
        <v>10659.5</v>
      </c>
      <c r="AS15" s="56">
        <f t="shared" ref="AS15:AW15" si="40">AS14-AS57/2</f>
        <v>10680.266666666666</v>
      </c>
      <c r="AT15" s="56">
        <f t="shared" si="40"/>
        <v>10637</v>
      </c>
      <c r="AU15" s="56">
        <f t="shared" si="40"/>
        <v>10655.041666666668</v>
      </c>
      <c r="AV15" s="56">
        <f t="shared" si="40"/>
        <v>10758.3</v>
      </c>
      <c r="AW15" s="56">
        <f t="shared" si="40"/>
        <v>10895.25</v>
      </c>
    </row>
    <row r="16" spans="1:49" ht="3" customHeight="1" x14ac:dyDescent="0.35">
      <c r="A16" s="45"/>
      <c r="B16" s="45"/>
      <c r="C16" s="45"/>
      <c r="D16" s="46"/>
      <c r="E16" s="73"/>
      <c r="F16" s="73"/>
      <c r="G16" s="73"/>
      <c r="H16" s="73"/>
      <c r="I16" s="73"/>
      <c r="J16" s="73"/>
      <c r="K16" s="73"/>
      <c r="L16" s="73"/>
      <c r="M16" s="73"/>
      <c r="N16" s="73"/>
      <c r="O16" s="73"/>
      <c r="P16" s="73"/>
      <c r="Q16" s="73"/>
      <c r="R16" s="73"/>
      <c r="S16" s="73"/>
      <c r="T16" s="73"/>
      <c r="U16" s="73"/>
      <c r="V16" s="73"/>
      <c r="W16" s="73"/>
      <c r="X16" s="73"/>
      <c r="Y16" s="73"/>
      <c r="Z16" s="73"/>
      <c r="AA16" s="73"/>
      <c r="AB16" s="73"/>
      <c r="AC16" s="50"/>
      <c r="AD16" s="50"/>
      <c r="AE16" s="50"/>
      <c r="AF16" s="50"/>
      <c r="AG16" s="50"/>
      <c r="AH16" s="50"/>
      <c r="AI16" s="50"/>
      <c r="AJ16" s="50"/>
      <c r="AK16" s="50"/>
      <c r="AL16" s="50"/>
      <c r="AM16" s="50"/>
      <c r="AN16" s="50"/>
      <c r="AO16" s="50"/>
      <c r="AP16" s="50"/>
      <c r="AQ16" s="50"/>
      <c r="AR16" s="50"/>
      <c r="AS16" s="50"/>
      <c r="AT16" s="50"/>
      <c r="AU16" s="50"/>
      <c r="AV16" s="50"/>
      <c r="AW16" s="50"/>
    </row>
    <row r="17" spans="1:49" x14ac:dyDescent="0.35">
      <c r="A17" s="45"/>
      <c r="B17" s="45"/>
      <c r="C17" s="45"/>
      <c r="D17" s="46" t="s">
        <v>49</v>
      </c>
      <c r="E17" s="75">
        <f t="shared" ref="E17:G17" si="41">(E14+E18)/2</f>
        <v>10864.55</v>
      </c>
      <c r="F17" s="75">
        <f t="shared" si="41"/>
        <v>10851.424999999999</v>
      </c>
      <c r="G17" s="75">
        <f t="shared" si="41"/>
        <v>10765.425000000001</v>
      </c>
      <c r="H17" s="75">
        <f t="shared" ref="H17:AG17" si="42">(H14+H18)/2</f>
        <v>10594.7</v>
      </c>
      <c r="I17" s="75">
        <f t="shared" si="42"/>
        <v>10646.525000000001</v>
      </c>
      <c r="J17" s="75">
        <f t="shared" si="42"/>
        <v>10481.700000000001</v>
      </c>
      <c r="K17" s="75">
        <f t="shared" si="42"/>
        <v>10441.5</v>
      </c>
      <c r="L17" s="75">
        <f t="shared" si="42"/>
        <v>10649.199999999999</v>
      </c>
      <c r="M17" s="75">
        <f t="shared" si="42"/>
        <v>10770.524999999998</v>
      </c>
      <c r="N17" s="75">
        <f t="shared" si="42"/>
        <v>10778.775000000001</v>
      </c>
      <c r="O17" s="75">
        <f t="shared" si="42"/>
        <v>10866.6</v>
      </c>
      <c r="P17" s="75">
        <f t="shared" si="42"/>
        <v>10863.900000000001</v>
      </c>
      <c r="Q17" s="75">
        <f t="shared" si="42"/>
        <v>10947.65</v>
      </c>
      <c r="R17" s="75">
        <f t="shared" si="42"/>
        <v>10915.875000000002</v>
      </c>
      <c r="S17" s="75">
        <f t="shared" si="42"/>
        <v>10746.325000000001</v>
      </c>
      <c r="T17" s="75">
        <f t="shared" si="42"/>
        <v>10656.375</v>
      </c>
      <c r="U17" s="75">
        <f t="shared" si="42"/>
        <v>10632.2</v>
      </c>
      <c r="V17" s="75">
        <f t="shared" si="42"/>
        <v>10772.125</v>
      </c>
      <c r="W17" s="75">
        <f t="shared" si="42"/>
        <v>10838.525</v>
      </c>
      <c r="X17" s="75">
        <f t="shared" si="42"/>
        <v>10857.875</v>
      </c>
      <c r="Y17" s="75">
        <f t="shared" si="42"/>
        <v>10858.600000000002</v>
      </c>
      <c r="Z17" s="75">
        <f t="shared" si="42"/>
        <v>10763.775</v>
      </c>
      <c r="AA17" s="75">
        <f t="shared" si="42"/>
        <v>10666.75</v>
      </c>
      <c r="AB17" s="75">
        <f t="shared" si="42"/>
        <v>10677.999999999996</v>
      </c>
      <c r="AC17" s="47">
        <f t="shared" si="42"/>
        <v>10760.974999999999</v>
      </c>
      <c r="AD17" s="47">
        <f t="shared" si="42"/>
        <v>10767.7</v>
      </c>
      <c r="AE17" s="47">
        <f t="shared" si="42"/>
        <v>10802.274999999998</v>
      </c>
      <c r="AF17" s="47">
        <f t="shared" si="42"/>
        <v>10811.7</v>
      </c>
      <c r="AG17" s="47">
        <f t="shared" si="42"/>
        <v>10767.175000000001</v>
      </c>
      <c r="AH17" s="47">
        <f>(AH14+AH18)/2</f>
        <v>10714.974999999999</v>
      </c>
      <c r="AI17" s="47">
        <f>(AI14+AI18)/2</f>
        <v>10832.174999999999</v>
      </c>
      <c r="AJ17" s="47">
        <f>(AJ14+AJ18)/2</f>
        <v>10883.599999999999</v>
      </c>
      <c r="AK17" s="47">
        <f t="shared" ref="AK17:AL17" si="43">(AK14+AK18)/2</f>
        <v>10874.924999999999</v>
      </c>
      <c r="AL17" s="47">
        <f t="shared" si="43"/>
        <v>10879.575000000001</v>
      </c>
      <c r="AM17" s="47">
        <f t="shared" ref="AM17:AQ17" si="44">(AM14+AM18)/2</f>
        <v>10923.800000000003</v>
      </c>
      <c r="AN17" s="47">
        <f t="shared" si="44"/>
        <v>10893.449999999997</v>
      </c>
      <c r="AO17" s="47">
        <f t="shared" si="44"/>
        <v>10821.725</v>
      </c>
      <c r="AP17" s="47">
        <f t="shared" si="44"/>
        <v>10824.225</v>
      </c>
      <c r="AQ17" s="47">
        <f t="shared" si="44"/>
        <v>10768.5</v>
      </c>
      <c r="AR17" s="47">
        <f>(AR14+AR18)/2</f>
        <v>10598.199999999999</v>
      </c>
      <c r="AS17" s="47">
        <f t="shared" ref="AS17:AW17" si="45">(AS14+AS18)/2</f>
        <v>10646.25</v>
      </c>
      <c r="AT17" s="47">
        <f t="shared" si="45"/>
        <v>10617.925000000001</v>
      </c>
      <c r="AU17" s="47">
        <f t="shared" si="45"/>
        <v>10632.325000000001</v>
      </c>
      <c r="AV17" s="47">
        <f t="shared" si="45"/>
        <v>10754.75</v>
      </c>
      <c r="AW17" s="47">
        <f t="shared" si="45"/>
        <v>10853.55</v>
      </c>
    </row>
    <row r="18" spans="1:49" x14ac:dyDescent="0.35">
      <c r="A18" s="45"/>
      <c r="B18" s="45"/>
      <c r="C18" s="45"/>
      <c r="D18" s="46" t="s">
        <v>61</v>
      </c>
      <c r="E18" s="80">
        <f>2*E14-E2</f>
        <v>10839</v>
      </c>
      <c r="F18" s="80">
        <f>2*F14-F2</f>
        <v>10838.25</v>
      </c>
      <c r="G18" s="80">
        <f>2*G14-G2</f>
        <v>10746.883333333335</v>
      </c>
      <c r="H18" s="80">
        <f t="shared" ref="H18:AG18" si="46">2*H14-H2</f>
        <v>10552.050000000001</v>
      </c>
      <c r="I18" s="80">
        <f t="shared" si="46"/>
        <v>10627.183333333334</v>
      </c>
      <c r="J18" s="80">
        <f t="shared" si="46"/>
        <v>10455.983333333335</v>
      </c>
      <c r="K18" s="80">
        <f t="shared" si="46"/>
        <v>10399.616666666667</v>
      </c>
      <c r="L18" s="80">
        <f t="shared" si="46"/>
        <v>10614.866666666665</v>
      </c>
      <c r="M18" s="80">
        <f t="shared" si="46"/>
        <v>10747.83333333333</v>
      </c>
      <c r="N18" s="80">
        <f t="shared" si="46"/>
        <v>10766.45</v>
      </c>
      <c r="O18" s="80">
        <f t="shared" si="46"/>
        <v>10855.35</v>
      </c>
      <c r="P18" s="80">
        <f t="shared" si="46"/>
        <v>10846.733333333335</v>
      </c>
      <c r="Q18" s="80">
        <f t="shared" si="46"/>
        <v>10935.15</v>
      </c>
      <c r="R18" s="80">
        <f t="shared" si="46"/>
        <v>10900.316666666669</v>
      </c>
      <c r="S18" s="80">
        <f t="shared" si="46"/>
        <v>10673.883333333333</v>
      </c>
      <c r="T18" s="80">
        <f t="shared" si="46"/>
        <v>10614.400000000001</v>
      </c>
      <c r="U18" s="80">
        <f t="shared" si="46"/>
        <v>10593.766666666666</v>
      </c>
      <c r="V18" s="80">
        <f t="shared" si="46"/>
        <v>10751.433333333334</v>
      </c>
      <c r="W18" s="80">
        <f t="shared" si="46"/>
        <v>10820.166666666666</v>
      </c>
      <c r="X18" s="80">
        <f t="shared" si="46"/>
        <v>10835.983333333334</v>
      </c>
      <c r="Y18" s="80">
        <f t="shared" si="46"/>
        <v>10836.933333333336</v>
      </c>
      <c r="Z18" s="80">
        <f t="shared" si="46"/>
        <v>10719.916666666666</v>
      </c>
      <c r="AA18" s="80">
        <f t="shared" si="46"/>
        <v>10617.650000000001</v>
      </c>
      <c r="AB18" s="80">
        <f t="shared" si="46"/>
        <v>10656.98333333333</v>
      </c>
      <c r="AC18" s="51">
        <f t="shared" si="46"/>
        <v>10735.98333333333</v>
      </c>
      <c r="AD18" s="51">
        <f t="shared" si="46"/>
        <v>10750.783333333333</v>
      </c>
      <c r="AE18" s="51">
        <f t="shared" si="46"/>
        <v>10779.566666666664</v>
      </c>
      <c r="AF18" s="51">
        <f t="shared" si="46"/>
        <v>10795.816666666668</v>
      </c>
      <c r="AG18" s="51">
        <f t="shared" si="46"/>
        <v>10739.516666666668</v>
      </c>
      <c r="AH18" s="51">
        <f>2*AH14-AH2</f>
        <v>10683.966666666664</v>
      </c>
      <c r="AI18" s="51">
        <f>2*AI14-AI2</f>
        <v>10810.583333333332</v>
      </c>
      <c r="AJ18" s="51">
        <f>2*AJ14-AJ2</f>
        <v>10868.749999999998</v>
      </c>
      <c r="AK18" s="51">
        <f t="shared" ref="AK18:AL18" si="47">2*AK14-AK2</f>
        <v>10856.35</v>
      </c>
      <c r="AL18" s="51">
        <f t="shared" si="47"/>
        <v>10863.366666666669</v>
      </c>
      <c r="AM18" s="51">
        <f t="shared" ref="AM18:AQ18" si="48">2*AM14-AM2</f>
        <v>10902.583333333336</v>
      </c>
      <c r="AN18" s="51">
        <f t="shared" si="48"/>
        <v>10874.666666666664</v>
      </c>
      <c r="AO18" s="51">
        <f t="shared" si="48"/>
        <v>10780.7</v>
      </c>
      <c r="AP18" s="51">
        <f t="shared" si="48"/>
        <v>10810.1</v>
      </c>
      <c r="AQ18" s="51">
        <f t="shared" si="48"/>
        <v>10714.099999999999</v>
      </c>
      <c r="AR18" s="51">
        <f>2*AR14-AR2</f>
        <v>10469.216666666665</v>
      </c>
      <c r="AS18" s="51">
        <f t="shared" ref="AS18:AW18" si="49">2*AS14-AS2</f>
        <v>10593.516666666666</v>
      </c>
      <c r="AT18" s="51">
        <f t="shared" si="49"/>
        <v>10593.783333333335</v>
      </c>
      <c r="AU18" s="51">
        <f t="shared" si="49"/>
        <v>10606.366666666669</v>
      </c>
      <c r="AV18" s="51">
        <f t="shared" si="49"/>
        <v>10726.983333333334</v>
      </c>
      <c r="AW18" s="51">
        <f t="shared" si="49"/>
        <v>10810.25</v>
      </c>
    </row>
    <row r="19" spans="1:49" x14ac:dyDescent="0.35">
      <c r="A19" s="45"/>
      <c r="B19" s="45"/>
      <c r="C19" s="45"/>
      <c r="D19" s="46" t="s">
        <v>50</v>
      </c>
      <c r="E19" s="75">
        <f t="shared" ref="E19:G19" si="50">(E18+E20)/2</f>
        <v>10816.625</v>
      </c>
      <c r="F19" s="75">
        <f t="shared" si="50"/>
        <v>10822.625</v>
      </c>
      <c r="G19" s="75">
        <f t="shared" si="50"/>
        <v>10728.875000000002</v>
      </c>
      <c r="H19" s="75">
        <f t="shared" ref="H19:AG19" si="51">(H18+H20)/2</f>
        <v>10527.5</v>
      </c>
      <c r="I19" s="75">
        <f t="shared" si="51"/>
        <v>10593.925000000001</v>
      </c>
      <c r="J19" s="75">
        <f t="shared" si="51"/>
        <v>10439.750000000002</v>
      </c>
      <c r="K19" s="75">
        <f t="shared" si="51"/>
        <v>10324.85</v>
      </c>
      <c r="L19" s="75">
        <f t="shared" si="51"/>
        <v>10553.499999999998</v>
      </c>
      <c r="M19" s="75">
        <f t="shared" si="51"/>
        <v>10725.974999999999</v>
      </c>
      <c r="N19" s="75">
        <f t="shared" si="51"/>
        <v>10746.95</v>
      </c>
      <c r="O19" s="75">
        <f t="shared" si="51"/>
        <v>10838.85</v>
      </c>
      <c r="P19" s="75">
        <f t="shared" si="51"/>
        <v>10815.750000000002</v>
      </c>
      <c r="Q19" s="75">
        <f t="shared" si="51"/>
        <v>10919.075000000001</v>
      </c>
      <c r="R19" s="75">
        <f t="shared" si="51"/>
        <v>10874.625000000002</v>
      </c>
      <c r="S19" s="75">
        <f t="shared" si="51"/>
        <v>10633.825000000001</v>
      </c>
      <c r="T19" s="75">
        <f t="shared" si="51"/>
        <v>10589.850000000002</v>
      </c>
      <c r="U19" s="75">
        <f t="shared" si="51"/>
        <v>10525.724999999999</v>
      </c>
      <c r="V19" s="75">
        <f t="shared" si="51"/>
        <v>10737.25</v>
      </c>
      <c r="W19" s="75">
        <f t="shared" si="51"/>
        <v>10800.3</v>
      </c>
      <c r="X19" s="75">
        <f t="shared" si="51"/>
        <v>10822.7</v>
      </c>
      <c r="Y19" s="75">
        <f t="shared" si="51"/>
        <v>10800.350000000002</v>
      </c>
      <c r="Z19" s="75">
        <f t="shared" si="51"/>
        <v>10683.625</v>
      </c>
      <c r="AA19" s="75">
        <f t="shared" si="51"/>
        <v>10590.350000000002</v>
      </c>
      <c r="AB19" s="75">
        <f t="shared" si="51"/>
        <v>10621.799999999997</v>
      </c>
      <c r="AC19" s="47">
        <f t="shared" si="51"/>
        <v>10718.074999999997</v>
      </c>
      <c r="AD19" s="47">
        <f t="shared" si="51"/>
        <v>10725.099999999999</v>
      </c>
      <c r="AE19" s="47">
        <f t="shared" si="51"/>
        <v>10741.774999999998</v>
      </c>
      <c r="AF19" s="47">
        <f t="shared" si="51"/>
        <v>10782.924999999999</v>
      </c>
      <c r="AG19" s="47">
        <f t="shared" si="51"/>
        <v>10711.800000000001</v>
      </c>
      <c r="AH19" s="47">
        <f>(AH18+AH20)/2</f>
        <v>10657.149999999998</v>
      </c>
      <c r="AI19" s="47">
        <f>(AI18+AI20)/2</f>
        <v>10772.474999999999</v>
      </c>
      <c r="AJ19" s="47">
        <f>(AJ18+AJ20)/2</f>
        <v>10857.974999999999</v>
      </c>
      <c r="AK19" s="47">
        <f t="shared" ref="AK19:AL19" si="52">(AK18+AK20)/2</f>
        <v>10831.924999999999</v>
      </c>
      <c r="AL19" s="47">
        <f t="shared" si="52"/>
        <v>10841.575000000001</v>
      </c>
      <c r="AM19" s="47">
        <f t="shared" ref="AM19:AQ19" si="53">(AM18+AM20)/2</f>
        <v>10872.95</v>
      </c>
      <c r="AN19" s="47">
        <f t="shared" si="53"/>
        <v>10850.624999999998</v>
      </c>
      <c r="AO19" s="47">
        <f t="shared" si="53"/>
        <v>10755.300000000001</v>
      </c>
      <c r="AP19" s="47">
        <f t="shared" si="53"/>
        <v>10790.25</v>
      </c>
      <c r="AQ19" s="47">
        <f t="shared" si="53"/>
        <v>10680.875</v>
      </c>
      <c r="AR19" s="47">
        <f>(AR18+AR20)/2</f>
        <v>10272.549999999999</v>
      </c>
      <c r="AS19" s="47">
        <f t="shared" ref="AS19:AW19" si="54">(AS18+AS20)/2</f>
        <v>10559.5</v>
      </c>
      <c r="AT19" s="47">
        <f t="shared" si="54"/>
        <v>10564.575000000001</v>
      </c>
      <c r="AU19" s="47">
        <f t="shared" si="54"/>
        <v>10583.650000000001</v>
      </c>
      <c r="AV19" s="47">
        <f t="shared" si="54"/>
        <v>10675</v>
      </c>
      <c r="AW19" s="47">
        <f t="shared" si="54"/>
        <v>10768.55</v>
      </c>
    </row>
    <row r="20" spans="1:49" x14ac:dyDescent="0.35">
      <c r="A20" s="45"/>
      <c r="B20" s="45"/>
      <c r="C20" s="45"/>
      <c r="D20" s="46" t="s">
        <v>29</v>
      </c>
      <c r="E20" s="81">
        <f t="shared" ref="E20:G20" si="55">E14-E50</f>
        <v>10794.25</v>
      </c>
      <c r="F20" s="81">
        <f t="shared" si="55"/>
        <v>10807</v>
      </c>
      <c r="G20" s="81">
        <f t="shared" si="55"/>
        <v>10710.866666666669</v>
      </c>
      <c r="H20" s="81">
        <f t="shared" ref="H20:AG20" si="56">H14-H50</f>
        <v>10502.95</v>
      </c>
      <c r="I20" s="81">
        <f t="shared" si="56"/>
        <v>10560.666666666668</v>
      </c>
      <c r="J20" s="81">
        <f t="shared" si="56"/>
        <v>10423.516666666668</v>
      </c>
      <c r="K20" s="81">
        <f t="shared" si="56"/>
        <v>10250.083333333334</v>
      </c>
      <c r="L20" s="81">
        <f t="shared" si="56"/>
        <v>10492.133333333331</v>
      </c>
      <c r="M20" s="81">
        <f t="shared" si="56"/>
        <v>10704.116666666665</v>
      </c>
      <c r="N20" s="81">
        <f t="shared" si="56"/>
        <v>10727.45</v>
      </c>
      <c r="O20" s="81">
        <f t="shared" si="56"/>
        <v>10822.35</v>
      </c>
      <c r="P20" s="81">
        <f t="shared" si="56"/>
        <v>10784.766666666668</v>
      </c>
      <c r="Q20" s="81">
        <f t="shared" si="56"/>
        <v>10903</v>
      </c>
      <c r="R20" s="81">
        <f t="shared" si="56"/>
        <v>10848.933333333334</v>
      </c>
      <c r="S20" s="81">
        <f t="shared" si="56"/>
        <v>10593.766666666666</v>
      </c>
      <c r="T20" s="81">
        <f t="shared" si="56"/>
        <v>10565.300000000001</v>
      </c>
      <c r="U20" s="81">
        <f t="shared" si="56"/>
        <v>10457.683333333332</v>
      </c>
      <c r="V20" s="81">
        <f t="shared" si="56"/>
        <v>10723.066666666668</v>
      </c>
      <c r="W20" s="81">
        <f t="shared" si="56"/>
        <v>10780.433333333332</v>
      </c>
      <c r="X20" s="81">
        <f t="shared" si="56"/>
        <v>10809.416666666668</v>
      </c>
      <c r="Y20" s="81">
        <f t="shared" si="56"/>
        <v>10763.766666666668</v>
      </c>
      <c r="Z20" s="81">
        <f t="shared" si="56"/>
        <v>10647.333333333332</v>
      </c>
      <c r="AA20" s="81">
        <f t="shared" si="56"/>
        <v>10563.050000000001</v>
      </c>
      <c r="AB20" s="81">
        <f t="shared" si="56"/>
        <v>10586.616666666665</v>
      </c>
      <c r="AC20" s="52">
        <f t="shared" si="56"/>
        <v>10700.166666666664</v>
      </c>
      <c r="AD20" s="52">
        <f t="shared" si="56"/>
        <v>10699.416666666666</v>
      </c>
      <c r="AE20" s="52">
        <f t="shared" si="56"/>
        <v>10703.983333333332</v>
      </c>
      <c r="AF20" s="52">
        <f t="shared" si="56"/>
        <v>10770.033333333333</v>
      </c>
      <c r="AG20" s="52">
        <f t="shared" si="56"/>
        <v>10684.083333333334</v>
      </c>
      <c r="AH20" s="52">
        <f>AH14-AH50</f>
        <v>10630.333333333332</v>
      </c>
      <c r="AI20" s="52">
        <f>AI14-AI50</f>
        <v>10734.366666666665</v>
      </c>
      <c r="AJ20" s="52">
        <f>AJ14-AJ50</f>
        <v>10847.199999999999</v>
      </c>
      <c r="AK20" s="52">
        <f>AK14-AK50</f>
        <v>10807.5</v>
      </c>
      <c r="AL20" s="52">
        <f t="shared" ref="AL20" si="57">AL14-AL50</f>
        <v>10819.783333333335</v>
      </c>
      <c r="AM20" s="52">
        <f t="shared" ref="AM20:AQ20" si="58">AM14-AM50</f>
        <v>10843.316666666668</v>
      </c>
      <c r="AN20" s="52">
        <f t="shared" si="58"/>
        <v>10826.583333333332</v>
      </c>
      <c r="AO20" s="52">
        <f t="shared" si="58"/>
        <v>10729.900000000001</v>
      </c>
      <c r="AP20" s="52">
        <f t="shared" si="58"/>
        <v>10770.4</v>
      </c>
      <c r="AQ20" s="52">
        <f t="shared" si="58"/>
        <v>10647.65</v>
      </c>
      <c r="AR20" s="52">
        <f>AR14-AR50</f>
        <v>10075.883333333333</v>
      </c>
      <c r="AS20" s="52">
        <f t="shared" ref="AS20:AW20" si="59">AS14-AS50</f>
        <v>10525.483333333334</v>
      </c>
      <c r="AT20" s="52">
        <f t="shared" si="59"/>
        <v>10535.366666666667</v>
      </c>
      <c r="AU20" s="52">
        <f t="shared" si="59"/>
        <v>10560.933333333334</v>
      </c>
      <c r="AV20" s="52">
        <f t="shared" si="59"/>
        <v>10623.016666666666</v>
      </c>
      <c r="AW20" s="52">
        <f t="shared" si="59"/>
        <v>10726.85</v>
      </c>
    </row>
    <row r="21" spans="1:49" x14ac:dyDescent="0.35">
      <c r="A21" s="45"/>
      <c r="B21" s="45"/>
      <c r="C21" s="45"/>
      <c r="D21" s="46" t="s">
        <v>51</v>
      </c>
      <c r="E21" s="75">
        <f t="shared" ref="E21:G21" si="60">(E20+E22)/2</f>
        <v>10768.7</v>
      </c>
      <c r="F21" s="75">
        <f t="shared" si="60"/>
        <v>10793.825000000001</v>
      </c>
      <c r="G21" s="75">
        <f t="shared" si="60"/>
        <v>10692.325000000003</v>
      </c>
      <c r="H21" s="75">
        <f t="shared" ref="H21:AG21" si="61">(H20+H22)/2</f>
        <v>10460.300000000001</v>
      </c>
      <c r="I21" s="75">
        <f t="shared" si="61"/>
        <v>10541.325000000001</v>
      </c>
      <c r="J21" s="75">
        <f t="shared" si="61"/>
        <v>10397.800000000003</v>
      </c>
      <c r="K21" s="75">
        <f t="shared" si="61"/>
        <v>10208.200000000001</v>
      </c>
      <c r="L21" s="75">
        <f t="shared" si="61"/>
        <v>10457.799999999997</v>
      </c>
      <c r="M21" s="75">
        <f t="shared" si="61"/>
        <v>10681.424999999997</v>
      </c>
      <c r="N21" s="75">
        <f t="shared" si="61"/>
        <v>10715.125</v>
      </c>
      <c r="O21" s="75">
        <f t="shared" si="61"/>
        <v>10811.1</v>
      </c>
      <c r="P21" s="75">
        <f t="shared" si="61"/>
        <v>10767.600000000002</v>
      </c>
      <c r="Q21" s="75">
        <f t="shared" si="61"/>
        <v>10890.5</v>
      </c>
      <c r="R21" s="75">
        <f t="shared" si="61"/>
        <v>10833.375000000002</v>
      </c>
      <c r="S21" s="75">
        <f t="shared" si="61"/>
        <v>10521.325000000001</v>
      </c>
      <c r="T21" s="75">
        <f t="shared" si="61"/>
        <v>10523.325000000001</v>
      </c>
      <c r="U21" s="75">
        <f t="shared" si="61"/>
        <v>10419.25</v>
      </c>
      <c r="V21" s="75">
        <f t="shared" si="61"/>
        <v>10702.375</v>
      </c>
      <c r="W21" s="75">
        <f t="shared" si="61"/>
        <v>10762.074999999999</v>
      </c>
      <c r="X21" s="75">
        <f t="shared" si="61"/>
        <v>10787.525000000001</v>
      </c>
      <c r="Y21" s="75">
        <f t="shared" si="61"/>
        <v>10742.100000000002</v>
      </c>
      <c r="Z21" s="75">
        <f t="shared" si="61"/>
        <v>10603.474999999999</v>
      </c>
      <c r="AA21" s="75">
        <f t="shared" si="61"/>
        <v>10513.95</v>
      </c>
      <c r="AB21" s="75">
        <f t="shared" si="61"/>
        <v>10565.599999999999</v>
      </c>
      <c r="AC21" s="47">
        <f t="shared" si="61"/>
        <v>10675.174999999996</v>
      </c>
      <c r="AD21" s="47">
        <f t="shared" si="61"/>
        <v>10682.5</v>
      </c>
      <c r="AE21" s="47">
        <f t="shared" si="61"/>
        <v>10681.274999999998</v>
      </c>
      <c r="AF21" s="47">
        <f t="shared" si="61"/>
        <v>10754.15</v>
      </c>
      <c r="AG21" s="47">
        <f t="shared" si="61"/>
        <v>10656.425000000001</v>
      </c>
      <c r="AH21" s="47">
        <f>(AH20+AH22)/2</f>
        <v>10599.324999999997</v>
      </c>
      <c r="AI21" s="47">
        <f>(AI20+AI22)/2</f>
        <v>10712.774999999998</v>
      </c>
      <c r="AJ21" s="47">
        <f>(AJ20+AJ22)/2</f>
        <v>10832.349999999999</v>
      </c>
      <c r="AK21" s="47">
        <f t="shared" ref="AK21:AL21" si="62">(AK20+AK22)/2</f>
        <v>10788.924999999999</v>
      </c>
      <c r="AL21" s="47">
        <f t="shared" si="62"/>
        <v>10803.575000000001</v>
      </c>
      <c r="AM21" s="47">
        <f t="shared" ref="AM21:AQ21" si="63">(AM20+AM22)/2</f>
        <v>10822.100000000002</v>
      </c>
      <c r="AN21" s="47">
        <f t="shared" si="63"/>
        <v>10807.8</v>
      </c>
      <c r="AO21" s="47">
        <f t="shared" si="63"/>
        <v>10688.875000000002</v>
      </c>
      <c r="AP21" s="47">
        <f t="shared" si="63"/>
        <v>10756.275</v>
      </c>
      <c r="AQ21" s="47">
        <f t="shared" si="63"/>
        <v>10593.25</v>
      </c>
      <c r="AR21" s="47">
        <f>(AR20+AR22)/2</f>
        <v>9946.9</v>
      </c>
      <c r="AS21" s="47">
        <f t="shared" ref="AS21:AW21" si="64">(AS20+AS22)/2</f>
        <v>10472.75</v>
      </c>
      <c r="AT21" s="47">
        <f t="shared" si="64"/>
        <v>10511.225</v>
      </c>
      <c r="AU21" s="47">
        <f t="shared" si="64"/>
        <v>10534.975000000002</v>
      </c>
      <c r="AV21" s="47">
        <f t="shared" si="64"/>
        <v>10595.25</v>
      </c>
      <c r="AW21" s="47">
        <f t="shared" si="64"/>
        <v>10683.55</v>
      </c>
    </row>
    <row r="22" spans="1:49" x14ac:dyDescent="0.35">
      <c r="A22" s="45"/>
      <c r="B22" s="45"/>
      <c r="C22" s="45"/>
      <c r="D22" s="46" t="s">
        <v>7</v>
      </c>
      <c r="E22" s="82">
        <f t="shared" ref="E22:G22" si="65">E18-E50</f>
        <v>10743.15</v>
      </c>
      <c r="F22" s="82">
        <f t="shared" si="65"/>
        <v>10780.65</v>
      </c>
      <c r="G22" s="82">
        <f t="shared" si="65"/>
        <v>10673.783333333336</v>
      </c>
      <c r="H22" s="82">
        <f t="shared" ref="H22:AG22" si="66">H18-H50</f>
        <v>10417.650000000001</v>
      </c>
      <c r="I22" s="82">
        <f t="shared" si="66"/>
        <v>10521.983333333335</v>
      </c>
      <c r="J22" s="82">
        <f t="shared" si="66"/>
        <v>10372.083333333336</v>
      </c>
      <c r="K22" s="82">
        <f t="shared" si="66"/>
        <v>10166.316666666668</v>
      </c>
      <c r="L22" s="82">
        <f t="shared" si="66"/>
        <v>10423.466666666664</v>
      </c>
      <c r="M22" s="82">
        <f t="shared" si="66"/>
        <v>10658.73333333333</v>
      </c>
      <c r="N22" s="82">
        <f t="shared" si="66"/>
        <v>10702.800000000001</v>
      </c>
      <c r="O22" s="82">
        <f t="shared" si="66"/>
        <v>10799.85</v>
      </c>
      <c r="P22" s="82">
        <f t="shared" si="66"/>
        <v>10750.433333333336</v>
      </c>
      <c r="Q22" s="82">
        <f t="shared" si="66"/>
        <v>10878</v>
      </c>
      <c r="R22" s="82">
        <f t="shared" si="66"/>
        <v>10817.816666666669</v>
      </c>
      <c r="S22" s="82">
        <f t="shared" si="66"/>
        <v>10448.883333333333</v>
      </c>
      <c r="T22" s="82">
        <f t="shared" si="66"/>
        <v>10481.350000000002</v>
      </c>
      <c r="U22" s="82">
        <f t="shared" si="66"/>
        <v>10380.816666666666</v>
      </c>
      <c r="V22" s="82">
        <f t="shared" si="66"/>
        <v>10681.683333333334</v>
      </c>
      <c r="W22" s="82">
        <f t="shared" si="66"/>
        <v>10743.716666666665</v>
      </c>
      <c r="X22" s="82">
        <f t="shared" si="66"/>
        <v>10765.633333333335</v>
      </c>
      <c r="Y22" s="82">
        <f t="shared" si="66"/>
        <v>10720.433333333336</v>
      </c>
      <c r="Z22" s="82">
        <f t="shared" si="66"/>
        <v>10559.616666666665</v>
      </c>
      <c r="AA22" s="82">
        <f t="shared" si="66"/>
        <v>10464.850000000002</v>
      </c>
      <c r="AB22" s="82">
        <f t="shared" si="66"/>
        <v>10544.58333333333</v>
      </c>
      <c r="AC22" s="63">
        <f t="shared" si="66"/>
        <v>10650.183333333329</v>
      </c>
      <c r="AD22" s="63">
        <f t="shared" si="66"/>
        <v>10665.583333333332</v>
      </c>
      <c r="AE22" s="63">
        <f t="shared" si="66"/>
        <v>10658.566666666664</v>
      </c>
      <c r="AF22" s="63">
        <f t="shared" si="66"/>
        <v>10738.266666666666</v>
      </c>
      <c r="AG22" s="63">
        <f t="shared" si="66"/>
        <v>10628.766666666668</v>
      </c>
      <c r="AH22" s="63">
        <f>AH18-AH50</f>
        <v>10568.316666666664</v>
      </c>
      <c r="AI22" s="63">
        <f>AI18-AI50</f>
        <v>10691.183333333331</v>
      </c>
      <c r="AJ22" s="63">
        <f>AJ18-AJ50</f>
        <v>10817.499999999998</v>
      </c>
      <c r="AK22" s="63">
        <f>AK18-AK50</f>
        <v>10770.35</v>
      </c>
      <c r="AL22" s="63">
        <f t="shared" ref="AL22" si="67">AL18-AL50</f>
        <v>10787.366666666669</v>
      </c>
      <c r="AM22" s="63">
        <f t="shared" ref="AM22:AQ22" si="68">AM18-AM50</f>
        <v>10800.883333333335</v>
      </c>
      <c r="AN22" s="63">
        <f t="shared" si="68"/>
        <v>10789.016666666665</v>
      </c>
      <c r="AO22" s="63">
        <f t="shared" si="68"/>
        <v>10647.850000000002</v>
      </c>
      <c r="AP22" s="63">
        <f t="shared" si="68"/>
        <v>10742.15</v>
      </c>
      <c r="AQ22" s="63">
        <f t="shared" si="68"/>
        <v>10538.849999999999</v>
      </c>
      <c r="AR22" s="63">
        <f>AR18-AR50</f>
        <v>9817.9166666666661</v>
      </c>
      <c r="AS22" s="63">
        <f t="shared" ref="AS22:AW22" si="69">AS18-AS50</f>
        <v>10420.016666666666</v>
      </c>
      <c r="AT22" s="63">
        <f t="shared" si="69"/>
        <v>10487.083333333334</v>
      </c>
      <c r="AU22" s="63">
        <f t="shared" si="69"/>
        <v>10509.016666666668</v>
      </c>
      <c r="AV22" s="63">
        <f t="shared" si="69"/>
        <v>10567.483333333334</v>
      </c>
      <c r="AW22" s="63">
        <f t="shared" si="69"/>
        <v>10640.25</v>
      </c>
    </row>
    <row r="23" spans="1:49" x14ac:dyDescent="0.35">
      <c r="A23" s="104" t="s">
        <v>23</v>
      </c>
      <c r="B23" s="104"/>
      <c r="C23" s="104"/>
      <c r="D23" s="104"/>
      <c r="E23" s="83"/>
      <c r="F23" s="83"/>
      <c r="G23" s="83"/>
      <c r="H23" s="83"/>
      <c r="I23" s="83"/>
      <c r="J23" s="83"/>
      <c r="K23" s="83"/>
      <c r="L23" s="83"/>
      <c r="M23" s="83"/>
      <c r="N23" s="83"/>
      <c r="O23" s="83"/>
      <c r="P23" s="83"/>
      <c r="Q23" s="83"/>
      <c r="R23" s="83"/>
      <c r="S23" s="83"/>
      <c r="T23" s="83"/>
      <c r="U23" s="83"/>
      <c r="V23" s="83"/>
      <c r="W23" s="83"/>
      <c r="X23" s="83"/>
      <c r="Y23" s="83"/>
      <c r="Z23" s="83"/>
      <c r="AA23" s="83"/>
      <c r="AB23" s="83"/>
      <c r="AC23" s="64"/>
      <c r="AD23" s="64"/>
      <c r="AE23" s="64"/>
      <c r="AF23" s="64"/>
      <c r="AG23" s="64"/>
      <c r="AH23" s="64"/>
      <c r="AI23" s="64"/>
      <c r="AJ23" s="64"/>
      <c r="AK23" s="64"/>
      <c r="AL23" s="64"/>
      <c r="AM23" s="64"/>
      <c r="AN23" s="64"/>
      <c r="AO23" s="64"/>
      <c r="AP23" s="64"/>
      <c r="AQ23" s="64"/>
      <c r="AR23" s="64"/>
      <c r="AS23" s="64"/>
      <c r="AT23" s="64"/>
      <c r="AU23" s="64"/>
      <c r="AV23" s="64"/>
      <c r="AW23" s="64"/>
    </row>
    <row r="24" spans="1:49" x14ac:dyDescent="0.35">
      <c r="A24" s="45"/>
      <c r="B24" s="45"/>
      <c r="C24" s="45"/>
      <c r="D24" s="46" t="s">
        <v>11</v>
      </c>
      <c r="E24" s="76">
        <f>(E2/E3)*E4</f>
        <v>10979.939374939491</v>
      </c>
      <c r="F24" s="76">
        <f>(F2/F3)*F4</f>
        <v>10927.292206473528</v>
      </c>
      <c r="G24" s="76">
        <f>(G2/G3)*G4</f>
        <v>10856.237705329851</v>
      </c>
      <c r="H24" s="76">
        <f t="shared" ref="H24:AG24" si="70">(H2/H3)*H4</f>
        <v>10735.713743772578</v>
      </c>
      <c r="I24" s="76">
        <f t="shared" si="70"/>
        <v>10799.836436668285</v>
      </c>
      <c r="J24" s="76">
        <f t="shared" si="70"/>
        <v>10572.458129394412</v>
      </c>
      <c r="K24" s="76">
        <f t="shared" si="70"/>
        <v>10787.310675353327</v>
      </c>
      <c r="L24" s="76">
        <f t="shared" si="70"/>
        <v>10932.204257253239</v>
      </c>
      <c r="M24" s="76">
        <f t="shared" si="70"/>
        <v>10880.998542257777</v>
      </c>
      <c r="N24" s="76">
        <f t="shared" si="70"/>
        <v>10869.41581993285</v>
      </c>
      <c r="O24" s="76">
        <f t="shared" si="70"/>
        <v>10944.072617186959</v>
      </c>
      <c r="P24" s="76">
        <f t="shared" si="70"/>
        <v>11005.797522899318</v>
      </c>
      <c r="Q24" s="76">
        <f t="shared" si="70"/>
        <v>11024.655526628841</v>
      </c>
      <c r="R24" s="76">
        <f t="shared" si="70"/>
        <v>11034.743299433367</v>
      </c>
      <c r="S24" s="76">
        <f t="shared" si="70"/>
        <v>10979.321618639215</v>
      </c>
      <c r="T24" s="76">
        <f t="shared" si="70"/>
        <v>10796.728037185718</v>
      </c>
      <c r="U24" s="76">
        <f t="shared" si="70"/>
        <v>10946.747879596185</v>
      </c>
      <c r="V24" s="76">
        <f t="shared" si="70"/>
        <v>10849.649462815099</v>
      </c>
      <c r="W24" s="76">
        <f t="shared" si="70"/>
        <v>10936.652134804455</v>
      </c>
      <c r="X24" s="76">
        <f t="shared" si="70"/>
        <v>10932.960606318871</v>
      </c>
      <c r="Y24" s="76">
        <f t="shared" si="70"/>
        <v>11027.710334872445</v>
      </c>
      <c r="Z24" s="76">
        <f t="shared" si="70"/>
        <v>10953.657866055586</v>
      </c>
      <c r="AA24" s="76">
        <f t="shared" si="70"/>
        <v>10825.20765505921</v>
      </c>
      <c r="AB24" s="76">
        <f t="shared" si="70"/>
        <v>10840.793771316206</v>
      </c>
      <c r="AC24" s="48">
        <f t="shared" si="70"/>
        <v>10857.772794798213</v>
      </c>
      <c r="AD24" s="48">
        <f t="shared" si="70"/>
        <v>10887.896924743205</v>
      </c>
      <c r="AE24" s="48">
        <f t="shared" si="70"/>
        <v>10977.34036876477</v>
      </c>
      <c r="AF24" s="48">
        <f t="shared" si="70"/>
        <v>10879.255490751542</v>
      </c>
      <c r="AG24" s="48">
        <f t="shared" si="70"/>
        <v>10906.272859051718</v>
      </c>
      <c r="AH24" s="48">
        <f>(AH2/AH3)*AH4</f>
        <v>10853.739430527434</v>
      </c>
      <c r="AI24" s="48">
        <f>(AI2/AI3)*AI4</f>
        <v>11007.410335373066</v>
      </c>
      <c r="AJ24" s="48">
        <f>(AJ2/AJ3)*AJ4</f>
        <v>10941.613138394212</v>
      </c>
      <c r="AK24" s="48">
        <f t="shared" ref="AK24:AL24" si="71">(AK2/AK3)*AK4</f>
        <v>10991.680172250833</v>
      </c>
      <c r="AL24" s="48">
        <f t="shared" si="71"/>
        <v>10983.333424559076</v>
      </c>
      <c r="AM24" s="48">
        <f t="shared" ref="AM24:AQ24" si="72">(AM2/AM3)*AM4</f>
        <v>11064.260963415476</v>
      </c>
      <c r="AN24" s="48">
        <f t="shared" si="72"/>
        <v>11008.861986441645</v>
      </c>
      <c r="AO24" s="48">
        <f t="shared" si="72"/>
        <v>10964.590217305849</v>
      </c>
      <c r="AP24" s="48">
        <f t="shared" si="72"/>
        <v>10918.071858982374</v>
      </c>
      <c r="AQ24" s="48">
        <f t="shared" si="72"/>
        <v>10956.192650456236</v>
      </c>
      <c r="AR24" s="48">
        <f>(AR2/AR3)*AR4</f>
        <v>11547.171783265674</v>
      </c>
      <c r="AS24" s="48">
        <f t="shared" ref="AS24:AW24" si="73">(AS2/AS3)*AS4</f>
        <v>10835.549400335813</v>
      </c>
      <c r="AT24" s="48">
        <f t="shared" si="73"/>
        <v>10759.591092864939</v>
      </c>
      <c r="AU24" s="48">
        <f t="shared" si="73"/>
        <v>10749.507282209774</v>
      </c>
      <c r="AV24" s="48">
        <f t="shared" si="73"/>
        <v>10992.726320286933</v>
      </c>
      <c r="AW24" s="48">
        <f t="shared" si="73"/>
        <v>11064.910837198118</v>
      </c>
    </row>
    <row r="25" spans="1:49" x14ac:dyDescent="0.35">
      <c r="A25" s="45"/>
      <c r="B25" s="45"/>
      <c r="C25" s="45"/>
      <c r="D25" s="46" t="s">
        <v>12</v>
      </c>
      <c r="E25" s="75">
        <f t="shared" ref="E25:G25" si="74">E26+1.168*(E26-E27)</f>
        <v>10967.254520000002</v>
      </c>
      <c r="F25" s="75">
        <f t="shared" si="74"/>
        <v>10919.681120000001</v>
      </c>
      <c r="G25" s="75">
        <f t="shared" si="74"/>
        <v>10846.584720000001</v>
      </c>
      <c r="H25" s="75">
        <f t="shared" ref="H25:AG25" si="75">H26+1.168*(H26-H27)</f>
        <v>10718.239280000002</v>
      </c>
      <c r="I25" s="75">
        <f t="shared" si="75"/>
        <v>10785.350239999998</v>
      </c>
      <c r="J25" s="75">
        <f t="shared" si="75"/>
        <v>10561.543680000001</v>
      </c>
      <c r="K25" s="75">
        <f t="shared" si="75"/>
        <v>10752.400960000001</v>
      </c>
      <c r="L25" s="75">
        <f t="shared" si="75"/>
        <v>10904.347680000001</v>
      </c>
      <c r="M25" s="75">
        <f t="shared" si="75"/>
        <v>10869.173920000001</v>
      </c>
      <c r="N25" s="75">
        <f t="shared" si="75"/>
        <v>10860.901879999999</v>
      </c>
      <c r="O25" s="75">
        <f t="shared" si="75"/>
        <v>10936.701599999999</v>
      </c>
      <c r="P25" s="75">
        <f t="shared" si="75"/>
        <v>10992.596560000002</v>
      </c>
      <c r="Q25" s="75">
        <f t="shared" si="75"/>
        <v>11017.089079999998</v>
      </c>
      <c r="R25" s="75">
        <f t="shared" si="75"/>
        <v>11023.574000000001</v>
      </c>
      <c r="S25" s="75">
        <f t="shared" si="75"/>
        <v>10950.02</v>
      </c>
      <c r="T25" s="75">
        <f t="shared" si="75"/>
        <v>10779.41316</v>
      </c>
      <c r="U25" s="75">
        <f t="shared" si="75"/>
        <v>10915.372040000002</v>
      </c>
      <c r="V25" s="75">
        <f t="shared" si="75"/>
        <v>10840.566199999997</v>
      </c>
      <c r="W25" s="75">
        <f t="shared" si="75"/>
        <v>10926.50324</v>
      </c>
      <c r="X25" s="75">
        <f t="shared" si="75"/>
        <v>10923.838919999998</v>
      </c>
      <c r="Y25" s="75">
        <f t="shared" si="75"/>
        <v>11011.594800000001</v>
      </c>
      <c r="Z25" s="75">
        <f t="shared" si="75"/>
        <v>10932.153360000002</v>
      </c>
      <c r="AA25" s="75">
        <f t="shared" si="75"/>
        <v>10805.369359999997</v>
      </c>
      <c r="AB25" s="75">
        <f t="shared" si="75"/>
        <v>10825.27288</v>
      </c>
      <c r="AC25" s="47">
        <f t="shared" si="75"/>
        <v>10846.548959999998</v>
      </c>
      <c r="AD25" s="47">
        <f t="shared" si="75"/>
        <v>10876.376240000001</v>
      </c>
      <c r="AE25" s="47">
        <f t="shared" si="75"/>
        <v>10960.565199999999</v>
      </c>
      <c r="AF25" s="47">
        <f t="shared" si="75"/>
        <v>10871.737560000001</v>
      </c>
      <c r="AG25" s="47">
        <f t="shared" si="75"/>
        <v>10891.435400000002</v>
      </c>
      <c r="AH25" s="47">
        <f>AH26+1.168*(AH26-AH27)</f>
        <v>10838.354280000001</v>
      </c>
      <c r="AI25" s="47">
        <f>AI26+1.168*(AI26-AI27)</f>
        <v>10990.821279999998</v>
      </c>
      <c r="AJ25" s="47">
        <f>AJ26+1.168*(AJ26-AJ27)</f>
        <v>10934.948999999999</v>
      </c>
      <c r="AK25" s="47">
        <f t="shared" ref="AK25:AL25" si="76">AK26+1.168*(AK26-AK27)</f>
        <v>10980.1232</v>
      </c>
      <c r="AL25" s="47">
        <f t="shared" si="76"/>
        <v>10973.1612</v>
      </c>
      <c r="AM25" s="47">
        <f t="shared" ref="AM25:AQ25" si="77">AM26+1.168*(AM26-AM27)</f>
        <v>11050.451040000002</v>
      </c>
      <c r="AN25" s="47">
        <f t="shared" si="77"/>
        <v>10997.368280000001</v>
      </c>
      <c r="AO25" s="47">
        <f t="shared" si="77"/>
        <v>10947.23892</v>
      </c>
      <c r="AP25" s="47">
        <f t="shared" si="77"/>
        <v>10908.998040000002</v>
      </c>
      <c r="AQ25" s="47">
        <f t="shared" si="77"/>
        <v>10933.227800000001</v>
      </c>
      <c r="AR25" s="47">
        <f>AR26+1.168*(AR26-AR27)</f>
        <v>11429.96256</v>
      </c>
      <c r="AS25" s="47">
        <f t="shared" ref="AS25:AW25" si="78">AS26+1.168*(AS26-AS27)</f>
        <v>10812.703199999998</v>
      </c>
      <c r="AT25" s="47">
        <f t="shared" si="78"/>
        <v>10745.157040000004</v>
      </c>
      <c r="AU25" s="47">
        <f t="shared" si="78"/>
        <v>10736.611319999998</v>
      </c>
      <c r="AV25" s="47">
        <f t="shared" si="78"/>
        <v>10969.906400000002</v>
      </c>
      <c r="AW25" s="47">
        <f t="shared" si="78"/>
        <v>11041.753999999999</v>
      </c>
    </row>
    <row r="26" spans="1:49" x14ac:dyDescent="0.35">
      <c r="A26" s="45"/>
      <c r="B26" s="45"/>
      <c r="C26" s="45"/>
      <c r="D26" s="46" t="s">
        <v>13</v>
      </c>
      <c r="E26" s="77">
        <f>E4+E51/2</f>
        <v>10936.467500000001</v>
      </c>
      <c r="F26" s="77">
        <f>F4+F51/2</f>
        <v>10901.18</v>
      </c>
      <c r="G26" s="77">
        <f>G4+G51/2</f>
        <v>10823.105</v>
      </c>
      <c r="H26" s="77">
        <f t="shared" ref="H26:AG26" si="79">H4+H51/2</f>
        <v>10675.07</v>
      </c>
      <c r="I26" s="77">
        <f t="shared" si="79"/>
        <v>10751.56</v>
      </c>
      <c r="J26" s="77">
        <f t="shared" si="79"/>
        <v>10534.595000000001</v>
      </c>
      <c r="K26" s="77">
        <f t="shared" si="79"/>
        <v>10677.465</v>
      </c>
      <c r="L26" s="77">
        <f t="shared" si="79"/>
        <v>10842.87</v>
      </c>
      <c r="M26" s="77">
        <f t="shared" si="79"/>
        <v>10840.555</v>
      </c>
      <c r="N26" s="77">
        <f t="shared" si="79"/>
        <v>10840.4575</v>
      </c>
      <c r="O26" s="77">
        <f t="shared" si="79"/>
        <v>10918.875</v>
      </c>
      <c r="P26" s="77">
        <f t="shared" si="79"/>
        <v>10961.665000000001</v>
      </c>
      <c r="Q26" s="77">
        <f t="shared" si="79"/>
        <v>10998.732499999998</v>
      </c>
      <c r="R26" s="77">
        <f t="shared" si="79"/>
        <v>10997.075000000001</v>
      </c>
      <c r="S26" s="77">
        <f t="shared" si="79"/>
        <v>10877.75</v>
      </c>
      <c r="T26" s="77">
        <f t="shared" si="79"/>
        <v>10736.6775</v>
      </c>
      <c r="U26" s="77">
        <f t="shared" si="79"/>
        <v>10846.972500000002</v>
      </c>
      <c r="V26" s="77">
        <f t="shared" si="79"/>
        <v>10818.162499999999</v>
      </c>
      <c r="W26" s="77">
        <f t="shared" si="79"/>
        <v>10901.9475</v>
      </c>
      <c r="X26" s="77">
        <f t="shared" si="79"/>
        <v>10901.242499999998</v>
      </c>
      <c r="Y26" s="77">
        <f t="shared" si="79"/>
        <v>10974.175000000001</v>
      </c>
      <c r="Z26" s="77">
        <f t="shared" si="79"/>
        <v>10880.665000000001</v>
      </c>
      <c r="AA26" s="77">
        <f t="shared" si="79"/>
        <v>10756.289999999999</v>
      </c>
      <c r="AB26" s="77">
        <f t="shared" si="79"/>
        <v>10789.17</v>
      </c>
      <c r="AC26" s="49">
        <f t="shared" si="79"/>
        <v>10818.99</v>
      </c>
      <c r="AD26" s="49">
        <f t="shared" si="79"/>
        <v>10849.01</v>
      </c>
      <c r="AE26" s="49">
        <f t="shared" si="79"/>
        <v>10921.699999999999</v>
      </c>
      <c r="AF26" s="49">
        <f t="shared" si="79"/>
        <v>10853.252500000001</v>
      </c>
      <c r="AG26" s="49">
        <f t="shared" si="79"/>
        <v>10855.862500000001</v>
      </c>
      <c r="AH26" s="49">
        <f>AH4+AH51/2</f>
        <v>10801.2075</v>
      </c>
      <c r="AI26" s="49">
        <f>AI4+AI51/2</f>
        <v>10952.47</v>
      </c>
      <c r="AJ26" s="49">
        <f>AJ4+AJ51/2</f>
        <v>10918.487499999999</v>
      </c>
      <c r="AK26" s="49">
        <f t="shared" ref="AK26:AL26" si="80">AK4+AK51/2</f>
        <v>10952.5</v>
      </c>
      <c r="AL26" s="49">
        <f t="shared" si="80"/>
        <v>10948.75</v>
      </c>
      <c r="AM26" s="49">
        <f t="shared" ref="AM26:AQ26" si="81">AM4+AM51/2</f>
        <v>11017.785000000002</v>
      </c>
      <c r="AN26" s="49">
        <f t="shared" si="81"/>
        <v>10969.8575</v>
      </c>
      <c r="AO26" s="49">
        <f t="shared" si="81"/>
        <v>10904.567499999999</v>
      </c>
      <c r="AP26" s="49">
        <f t="shared" si="81"/>
        <v>10887.172500000001</v>
      </c>
      <c r="AQ26" s="49">
        <f t="shared" si="81"/>
        <v>10876.9375</v>
      </c>
      <c r="AR26" s="49">
        <f>AR4+AR51/2</f>
        <v>11220.764999999999</v>
      </c>
      <c r="AS26" s="49">
        <f t="shared" ref="AS26:AW26" si="82">AS4+AS51/2</f>
        <v>10756.974999999999</v>
      </c>
      <c r="AT26" s="49">
        <f t="shared" si="82"/>
        <v>10710.885000000002</v>
      </c>
      <c r="AU26" s="49">
        <f t="shared" si="82"/>
        <v>10705.342499999999</v>
      </c>
      <c r="AV26" s="49">
        <f t="shared" si="82"/>
        <v>10918.675000000001</v>
      </c>
      <c r="AW26" s="49">
        <f t="shared" si="82"/>
        <v>10987.15</v>
      </c>
    </row>
    <row r="27" spans="1:49" x14ac:dyDescent="0.35">
      <c r="A27" s="45"/>
      <c r="B27" s="45"/>
      <c r="C27" s="45"/>
      <c r="D27" s="46" t="s">
        <v>14</v>
      </c>
      <c r="E27" s="71">
        <f>E4+E51/4</f>
        <v>10910.108749999999</v>
      </c>
      <c r="F27" s="71">
        <f>F4+F51/4</f>
        <v>10885.34</v>
      </c>
      <c r="G27" s="71">
        <f>G4+G51/4</f>
        <v>10803.002499999999</v>
      </c>
      <c r="H27" s="71">
        <f t="shared" ref="H27:AG27" si="83">H4+H51/4</f>
        <v>10638.109999999999</v>
      </c>
      <c r="I27" s="71">
        <f t="shared" si="83"/>
        <v>10722.630000000001</v>
      </c>
      <c r="J27" s="71">
        <f t="shared" si="83"/>
        <v>10511.522500000001</v>
      </c>
      <c r="K27" s="71">
        <f t="shared" si="83"/>
        <v>10613.307499999999</v>
      </c>
      <c r="L27" s="71">
        <f t="shared" si="83"/>
        <v>10790.235000000001</v>
      </c>
      <c r="M27" s="71">
        <f t="shared" si="83"/>
        <v>10816.0525</v>
      </c>
      <c r="N27" s="71">
        <f t="shared" si="83"/>
        <v>10822.953750000001</v>
      </c>
      <c r="O27" s="71">
        <f t="shared" si="83"/>
        <v>10903.612500000001</v>
      </c>
      <c r="P27" s="71">
        <f t="shared" si="83"/>
        <v>10935.182500000001</v>
      </c>
      <c r="Q27" s="71">
        <f t="shared" si="83"/>
        <v>10983.016249999999</v>
      </c>
      <c r="R27" s="71">
        <f t="shared" si="83"/>
        <v>10974.387500000001</v>
      </c>
      <c r="S27" s="71">
        <f t="shared" si="83"/>
        <v>10815.875</v>
      </c>
      <c r="T27" s="71">
        <f t="shared" si="83"/>
        <v>10700.088749999999</v>
      </c>
      <c r="U27" s="71">
        <f t="shared" si="83"/>
        <v>10788.411250000001</v>
      </c>
      <c r="V27" s="71">
        <f t="shared" si="83"/>
        <v>10798.981249999999</v>
      </c>
      <c r="W27" s="71">
        <f t="shared" si="83"/>
        <v>10880.92375</v>
      </c>
      <c r="X27" s="71">
        <f t="shared" si="83"/>
        <v>10881.896249999998</v>
      </c>
      <c r="Y27" s="71">
        <f t="shared" si="83"/>
        <v>10942.137500000001</v>
      </c>
      <c r="Z27" s="71">
        <f t="shared" si="83"/>
        <v>10836.5825</v>
      </c>
      <c r="AA27" s="71">
        <f t="shared" si="83"/>
        <v>10714.27</v>
      </c>
      <c r="AB27" s="71">
        <f t="shared" si="83"/>
        <v>10758.26</v>
      </c>
      <c r="AC27" s="53">
        <f t="shared" si="83"/>
        <v>10795.395</v>
      </c>
      <c r="AD27" s="53">
        <f t="shared" si="83"/>
        <v>10825.58</v>
      </c>
      <c r="AE27" s="53">
        <f t="shared" si="83"/>
        <v>10888.424999999999</v>
      </c>
      <c r="AF27" s="53">
        <f t="shared" si="83"/>
        <v>10837.42625</v>
      </c>
      <c r="AG27" s="53">
        <f t="shared" si="83"/>
        <v>10825.40625</v>
      </c>
      <c r="AH27" s="53">
        <f>AH4+AH51/4</f>
        <v>10769.403749999999</v>
      </c>
      <c r="AI27" s="53">
        <f>AI4+AI51/4</f>
        <v>10919.635</v>
      </c>
      <c r="AJ27" s="53">
        <f>AJ4+AJ51/4</f>
        <v>10904.393749999999</v>
      </c>
      <c r="AK27" s="53">
        <f t="shared" ref="AK27:AL27" si="84">AK4+AK51/4</f>
        <v>10928.85</v>
      </c>
      <c r="AL27" s="53">
        <f t="shared" si="84"/>
        <v>10927.85</v>
      </c>
      <c r="AM27" s="53">
        <f t="shared" ref="AM27:AQ27" si="85">AM4+AM51/4</f>
        <v>10989.817500000001</v>
      </c>
      <c r="AN27" s="53">
        <f t="shared" si="85"/>
        <v>10946.303749999999</v>
      </c>
      <c r="AO27" s="53">
        <f t="shared" si="85"/>
        <v>10868.033749999999</v>
      </c>
      <c r="AP27" s="53">
        <f t="shared" si="85"/>
        <v>10868.48625</v>
      </c>
      <c r="AQ27" s="53">
        <f t="shared" si="85"/>
        <v>10828.74375</v>
      </c>
      <c r="AR27" s="53">
        <f>AR4+AR51/4</f>
        <v>11041.657499999999</v>
      </c>
      <c r="AS27" s="53">
        <f t="shared" ref="AS27:AW27" si="86">AS4+AS51/4</f>
        <v>10709.262499999999</v>
      </c>
      <c r="AT27" s="53">
        <f t="shared" si="86"/>
        <v>10681.542500000001</v>
      </c>
      <c r="AU27" s="53">
        <f t="shared" si="86"/>
        <v>10678.571249999999</v>
      </c>
      <c r="AV27" s="53">
        <f t="shared" si="86"/>
        <v>10874.8125</v>
      </c>
      <c r="AW27" s="53">
        <f t="shared" si="86"/>
        <v>10940.4</v>
      </c>
    </row>
    <row r="28" spans="1:49" x14ac:dyDescent="0.35">
      <c r="A28" s="45"/>
      <c r="B28" s="45"/>
      <c r="C28" s="45"/>
      <c r="D28" s="46" t="s">
        <v>15</v>
      </c>
      <c r="E28" s="75">
        <f>E4+E51/6</f>
        <v>10901.3225</v>
      </c>
      <c r="F28" s="75">
        <f>F4+F51/6</f>
        <v>10880.06</v>
      </c>
      <c r="G28" s="75">
        <f>G4+G51/6</f>
        <v>10796.301666666666</v>
      </c>
      <c r="H28" s="75">
        <f t="shared" ref="H28:AG28" si="87">H4+H51/6</f>
        <v>10625.789999999999</v>
      </c>
      <c r="I28" s="75">
        <f t="shared" si="87"/>
        <v>10712.986666666668</v>
      </c>
      <c r="J28" s="75">
        <f t="shared" si="87"/>
        <v>10503.831666666667</v>
      </c>
      <c r="K28" s="75">
        <f t="shared" si="87"/>
        <v>10591.921666666665</v>
      </c>
      <c r="L28" s="75">
        <f t="shared" si="87"/>
        <v>10772.69</v>
      </c>
      <c r="M28" s="75">
        <f t="shared" si="87"/>
        <v>10807.885</v>
      </c>
      <c r="N28" s="75">
        <f t="shared" si="87"/>
        <v>10817.119166666667</v>
      </c>
      <c r="O28" s="75">
        <f t="shared" si="87"/>
        <v>10898.525</v>
      </c>
      <c r="P28" s="75">
        <f t="shared" si="87"/>
        <v>10926.355000000001</v>
      </c>
      <c r="Q28" s="75">
        <f t="shared" si="87"/>
        <v>10977.777499999998</v>
      </c>
      <c r="R28" s="75">
        <f t="shared" si="87"/>
        <v>10966.825000000001</v>
      </c>
      <c r="S28" s="75">
        <f t="shared" si="87"/>
        <v>10795.25</v>
      </c>
      <c r="T28" s="75">
        <f t="shared" si="87"/>
        <v>10687.8925</v>
      </c>
      <c r="U28" s="75">
        <f t="shared" si="87"/>
        <v>10768.890833333335</v>
      </c>
      <c r="V28" s="75">
        <f t="shared" si="87"/>
        <v>10792.5875</v>
      </c>
      <c r="W28" s="75">
        <f t="shared" si="87"/>
        <v>10873.915833333333</v>
      </c>
      <c r="X28" s="75">
        <f t="shared" si="87"/>
        <v>10875.447499999998</v>
      </c>
      <c r="Y28" s="75">
        <f t="shared" si="87"/>
        <v>10931.458333333334</v>
      </c>
      <c r="Z28" s="75">
        <f t="shared" si="87"/>
        <v>10821.888333333334</v>
      </c>
      <c r="AA28" s="75">
        <f t="shared" si="87"/>
        <v>10700.263333333332</v>
      </c>
      <c r="AB28" s="75">
        <f t="shared" si="87"/>
        <v>10747.956666666667</v>
      </c>
      <c r="AC28" s="47">
        <f t="shared" si="87"/>
        <v>10787.529999999999</v>
      </c>
      <c r="AD28" s="47">
        <f t="shared" si="87"/>
        <v>10817.77</v>
      </c>
      <c r="AE28" s="47">
        <f t="shared" si="87"/>
        <v>10877.333333333332</v>
      </c>
      <c r="AF28" s="47">
        <f t="shared" si="87"/>
        <v>10832.150833333333</v>
      </c>
      <c r="AG28" s="47">
        <f t="shared" si="87"/>
        <v>10815.254166666668</v>
      </c>
      <c r="AH28" s="47">
        <f>AH4+AH51/6</f>
        <v>10758.8025</v>
      </c>
      <c r="AI28" s="47">
        <f>AI4+AI51/6</f>
        <v>10908.689999999999</v>
      </c>
      <c r="AJ28" s="47">
        <f>AJ4+AJ51/6</f>
        <v>10899.695833333333</v>
      </c>
      <c r="AK28" s="47">
        <f t="shared" ref="AK28:AL28" si="88">AK4+AK51/6</f>
        <v>10920.966666666667</v>
      </c>
      <c r="AL28" s="47">
        <f t="shared" si="88"/>
        <v>10920.883333333333</v>
      </c>
      <c r="AM28" s="47">
        <f t="shared" ref="AM28:AQ28" si="89">AM4+AM51/6</f>
        <v>10980.495000000001</v>
      </c>
      <c r="AN28" s="47">
        <f t="shared" si="89"/>
        <v>10938.452499999999</v>
      </c>
      <c r="AO28" s="47">
        <f t="shared" si="89"/>
        <v>10855.855833333333</v>
      </c>
      <c r="AP28" s="47">
        <f t="shared" si="89"/>
        <v>10862.2575</v>
      </c>
      <c r="AQ28" s="47">
        <f t="shared" si="89"/>
        <v>10812.679166666667</v>
      </c>
      <c r="AR28" s="47">
        <f>AR4+AR51/6</f>
        <v>10981.955</v>
      </c>
      <c r="AS28" s="47">
        <f t="shared" ref="AS28:AW28" si="90">AS4+AS51/6</f>
        <v>10693.358333333332</v>
      </c>
      <c r="AT28" s="47">
        <f t="shared" si="90"/>
        <v>10671.761666666667</v>
      </c>
      <c r="AU28" s="47">
        <f t="shared" si="90"/>
        <v>10669.647499999999</v>
      </c>
      <c r="AV28" s="47">
        <f t="shared" si="90"/>
        <v>10860.191666666668</v>
      </c>
      <c r="AW28" s="47">
        <f t="shared" si="90"/>
        <v>10924.816666666666</v>
      </c>
    </row>
    <row r="29" spans="1:49" x14ac:dyDescent="0.35">
      <c r="A29" s="45"/>
      <c r="B29" s="45"/>
      <c r="C29" s="45"/>
      <c r="D29" s="46" t="s">
        <v>16</v>
      </c>
      <c r="E29" s="75">
        <f>E4+E51/12</f>
        <v>10892.536249999999</v>
      </c>
      <c r="F29" s="75">
        <f>F4+F51/12</f>
        <v>10874.78</v>
      </c>
      <c r="G29" s="75">
        <f>G4+G51/12</f>
        <v>10789.600833333332</v>
      </c>
      <c r="H29" s="75">
        <f t="shared" ref="H29:AG29" si="91">H4+H51/12</f>
        <v>10613.47</v>
      </c>
      <c r="I29" s="75">
        <f t="shared" si="91"/>
        <v>10703.343333333334</v>
      </c>
      <c r="J29" s="75">
        <f t="shared" si="91"/>
        <v>10496.140833333335</v>
      </c>
      <c r="K29" s="75">
        <f t="shared" si="91"/>
        <v>10570.535833333333</v>
      </c>
      <c r="L29" s="75">
        <f t="shared" si="91"/>
        <v>10755.145</v>
      </c>
      <c r="M29" s="75">
        <f t="shared" si="91"/>
        <v>10799.717499999999</v>
      </c>
      <c r="N29" s="75">
        <f t="shared" si="91"/>
        <v>10811.284583333334</v>
      </c>
      <c r="O29" s="75">
        <f t="shared" si="91"/>
        <v>10893.4375</v>
      </c>
      <c r="P29" s="75">
        <f t="shared" si="91"/>
        <v>10917.5275</v>
      </c>
      <c r="Q29" s="75">
        <f t="shared" si="91"/>
        <v>10972.53875</v>
      </c>
      <c r="R29" s="75">
        <f t="shared" si="91"/>
        <v>10959.262500000001</v>
      </c>
      <c r="S29" s="75">
        <f t="shared" si="91"/>
        <v>10774.625</v>
      </c>
      <c r="T29" s="75">
        <f t="shared" si="91"/>
        <v>10675.696249999999</v>
      </c>
      <c r="U29" s="75">
        <f t="shared" si="91"/>
        <v>10749.370416666667</v>
      </c>
      <c r="V29" s="75">
        <f t="shared" si="91"/>
        <v>10786.193749999999</v>
      </c>
      <c r="W29" s="75">
        <f t="shared" si="91"/>
        <v>10866.907916666667</v>
      </c>
      <c r="X29" s="75">
        <f t="shared" si="91"/>
        <v>10868.998749999999</v>
      </c>
      <c r="Y29" s="75">
        <f t="shared" si="91"/>
        <v>10920.779166666667</v>
      </c>
      <c r="Z29" s="75">
        <f t="shared" si="91"/>
        <v>10807.194166666666</v>
      </c>
      <c r="AA29" s="75">
        <f t="shared" si="91"/>
        <v>10686.256666666666</v>
      </c>
      <c r="AB29" s="75">
        <f t="shared" si="91"/>
        <v>10737.653333333334</v>
      </c>
      <c r="AC29" s="47">
        <f t="shared" si="91"/>
        <v>10779.664999999999</v>
      </c>
      <c r="AD29" s="47">
        <f t="shared" si="91"/>
        <v>10809.96</v>
      </c>
      <c r="AE29" s="47">
        <f t="shared" si="91"/>
        <v>10866.241666666667</v>
      </c>
      <c r="AF29" s="47">
        <f t="shared" si="91"/>
        <v>10826.875416666668</v>
      </c>
      <c r="AG29" s="47">
        <f t="shared" si="91"/>
        <v>10805.102083333333</v>
      </c>
      <c r="AH29" s="47">
        <f>AH4+AH51/12</f>
        <v>10748.20125</v>
      </c>
      <c r="AI29" s="47">
        <f>AI4+AI51/12</f>
        <v>10897.744999999999</v>
      </c>
      <c r="AJ29" s="47">
        <f>AJ4+AJ51/12</f>
        <v>10894.997916666665</v>
      </c>
      <c r="AK29" s="47">
        <f t="shared" ref="AK29:AL29" si="92">AK4+AK51/12</f>
        <v>10913.083333333334</v>
      </c>
      <c r="AL29" s="47">
        <f t="shared" si="92"/>
        <v>10913.916666666668</v>
      </c>
      <c r="AM29" s="47">
        <f t="shared" ref="AM29:AQ29" si="93">AM4+AM51/12</f>
        <v>10971.172500000001</v>
      </c>
      <c r="AN29" s="47">
        <f t="shared" si="93"/>
        <v>10930.60125</v>
      </c>
      <c r="AO29" s="47">
        <f t="shared" si="93"/>
        <v>10843.677916666667</v>
      </c>
      <c r="AP29" s="47">
        <f t="shared" si="93"/>
        <v>10856.028749999999</v>
      </c>
      <c r="AQ29" s="47">
        <f t="shared" si="93"/>
        <v>10796.614583333332</v>
      </c>
      <c r="AR29" s="47">
        <f>AR4+AR51/12</f>
        <v>10922.252499999999</v>
      </c>
      <c r="AS29" s="47">
        <f t="shared" ref="AS29:AW29" si="94">AS4+AS51/12</f>
        <v>10677.454166666666</v>
      </c>
      <c r="AT29" s="47">
        <f t="shared" si="94"/>
        <v>10661.980833333335</v>
      </c>
      <c r="AU29" s="47">
        <f t="shared" si="94"/>
        <v>10660.723749999999</v>
      </c>
      <c r="AV29" s="47">
        <f t="shared" si="94"/>
        <v>10845.570833333333</v>
      </c>
      <c r="AW29" s="47">
        <f t="shared" si="94"/>
        <v>10909.233333333334</v>
      </c>
    </row>
    <row r="30" spans="1:49" x14ac:dyDescent="0.35">
      <c r="A30" s="45"/>
      <c r="B30" s="45"/>
      <c r="C30" s="45"/>
      <c r="D30" s="46" t="s">
        <v>0</v>
      </c>
      <c r="E30" s="73">
        <f>E4</f>
        <v>10883.75</v>
      </c>
      <c r="F30" s="73">
        <f>F4</f>
        <v>10869.5</v>
      </c>
      <c r="G30" s="73">
        <f>G4</f>
        <v>10782.9</v>
      </c>
      <c r="H30" s="73">
        <f t="shared" ref="H30:AG30" si="95">H4</f>
        <v>10601.15</v>
      </c>
      <c r="I30" s="73">
        <f t="shared" si="95"/>
        <v>10693.7</v>
      </c>
      <c r="J30" s="73">
        <f t="shared" si="95"/>
        <v>10488.45</v>
      </c>
      <c r="K30" s="73">
        <f t="shared" si="95"/>
        <v>10549.15</v>
      </c>
      <c r="L30" s="73">
        <f t="shared" si="95"/>
        <v>10737.6</v>
      </c>
      <c r="M30" s="73">
        <f t="shared" si="95"/>
        <v>10791.55</v>
      </c>
      <c r="N30" s="73">
        <f t="shared" si="95"/>
        <v>10805.45</v>
      </c>
      <c r="O30" s="73">
        <f t="shared" si="95"/>
        <v>10888.35</v>
      </c>
      <c r="P30" s="73">
        <f t="shared" si="95"/>
        <v>10908.7</v>
      </c>
      <c r="Q30" s="73">
        <f t="shared" si="95"/>
        <v>10967.3</v>
      </c>
      <c r="R30" s="73">
        <f t="shared" si="95"/>
        <v>10951.7</v>
      </c>
      <c r="S30" s="73">
        <f t="shared" si="95"/>
        <v>10754</v>
      </c>
      <c r="T30" s="73">
        <f t="shared" si="95"/>
        <v>10663.5</v>
      </c>
      <c r="U30" s="73">
        <f t="shared" si="95"/>
        <v>10729.85</v>
      </c>
      <c r="V30" s="73">
        <f t="shared" si="95"/>
        <v>10779.8</v>
      </c>
      <c r="W30" s="73">
        <f t="shared" si="95"/>
        <v>10859.9</v>
      </c>
      <c r="X30" s="73">
        <f t="shared" si="95"/>
        <v>10862.55</v>
      </c>
      <c r="Y30" s="73">
        <f t="shared" si="95"/>
        <v>10910.1</v>
      </c>
      <c r="Z30" s="73">
        <f t="shared" si="95"/>
        <v>10792.5</v>
      </c>
      <c r="AA30" s="73">
        <f t="shared" si="95"/>
        <v>10672.25</v>
      </c>
      <c r="AB30" s="73">
        <f t="shared" si="95"/>
        <v>10727.35</v>
      </c>
      <c r="AC30" s="50">
        <f t="shared" si="95"/>
        <v>10771.8</v>
      </c>
      <c r="AD30" s="50">
        <f t="shared" si="95"/>
        <v>10802.15</v>
      </c>
      <c r="AE30" s="50">
        <f t="shared" si="95"/>
        <v>10855.15</v>
      </c>
      <c r="AF30" s="50">
        <f t="shared" si="95"/>
        <v>10821.6</v>
      </c>
      <c r="AG30" s="50">
        <f t="shared" si="95"/>
        <v>10794.95</v>
      </c>
      <c r="AH30" s="50">
        <f>AH4</f>
        <v>10737.6</v>
      </c>
      <c r="AI30" s="50">
        <f>AI4</f>
        <v>10886.8</v>
      </c>
      <c r="AJ30" s="50">
        <f>AJ4</f>
        <v>10890.3</v>
      </c>
      <c r="AK30" s="50">
        <f t="shared" ref="AK30:AL30" si="96">AK4</f>
        <v>10905.2</v>
      </c>
      <c r="AL30" s="50">
        <f t="shared" si="96"/>
        <v>10906.95</v>
      </c>
      <c r="AM30" s="50">
        <f t="shared" ref="AM30:AQ30" si="97">AM4</f>
        <v>10961.85</v>
      </c>
      <c r="AN30" s="50">
        <f t="shared" si="97"/>
        <v>10922.75</v>
      </c>
      <c r="AO30" s="50">
        <f t="shared" si="97"/>
        <v>10831.5</v>
      </c>
      <c r="AP30" s="50">
        <f t="shared" si="97"/>
        <v>10849.8</v>
      </c>
      <c r="AQ30" s="50">
        <f t="shared" si="97"/>
        <v>10780.55</v>
      </c>
      <c r="AR30" s="50">
        <f>AR4</f>
        <v>10862.55</v>
      </c>
      <c r="AS30" s="50">
        <f t="shared" ref="AS30:AW30" si="98">AS4</f>
        <v>10661.55</v>
      </c>
      <c r="AT30" s="50">
        <f t="shared" si="98"/>
        <v>10652.2</v>
      </c>
      <c r="AU30" s="50">
        <f t="shared" si="98"/>
        <v>10651.8</v>
      </c>
      <c r="AV30" s="50">
        <f t="shared" si="98"/>
        <v>10830.95</v>
      </c>
      <c r="AW30" s="50">
        <f t="shared" si="98"/>
        <v>10893.65</v>
      </c>
    </row>
    <row r="31" spans="1:49" x14ac:dyDescent="0.35">
      <c r="A31" s="45"/>
      <c r="B31" s="45"/>
      <c r="C31" s="45"/>
      <c r="D31" s="46" t="s">
        <v>17</v>
      </c>
      <c r="E31" s="75">
        <f>E4-E51/12</f>
        <v>10874.963750000001</v>
      </c>
      <c r="F31" s="75">
        <f>F4-F51/12</f>
        <v>10864.22</v>
      </c>
      <c r="G31" s="75">
        <f>G4-G51/12</f>
        <v>10776.199166666667</v>
      </c>
      <c r="H31" s="75">
        <f t="shared" ref="H31:AG31" si="99">H4-H51/12</f>
        <v>10588.83</v>
      </c>
      <c r="I31" s="75">
        <f t="shared" si="99"/>
        <v>10684.056666666667</v>
      </c>
      <c r="J31" s="75">
        <f t="shared" si="99"/>
        <v>10480.759166666667</v>
      </c>
      <c r="K31" s="75">
        <f t="shared" si="99"/>
        <v>10527.764166666666</v>
      </c>
      <c r="L31" s="75">
        <f t="shared" si="99"/>
        <v>10720.055</v>
      </c>
      <c r="M31" s="75">
        <f t="shared" si="99"/>
        <v>10783.3825</v>
      </c>
      <c r="N31" s="75">
        <f t="shared" si="99"/>
        <v>10799.615416666667</v>
      </c>
      <c r="O31" s="75">
        <f t="shared" si="99"/>
        <v>10883.262500000001</v>
      </c>
      <c r="P31" s="75">
        <f t="shared" si="99"/>
        <v>10899.872500000001</v>
      </c>
      <c r="Q31" s="75">
        <f t="shared" si="99"/>
        <v>10962.061249999999</v>
      </c>
      <c r="R31" s="75">
        <f t="shared" si="99"/>
        <v>10944.137500000001</v>
      </c>
      <c r="S31" s="75">
        <f t="shared" si="99"/>
        <v>10733.375</v>
      </c>
      <c r="T31" s="75">
        <f t="shared" si="99"/>
        <v>10651.303750000001</v>
      </c>
      <c r="U31" s="75">
        <f t="shared" si="99"/>
        <v>10710.329583333334</v>
      </c>
      <c r="V31" s="75">
        <f t="shared" si="99"/>
        <v>10773.40625</v>
      </c>
      <c r="W31" s="75">
        <f t="shared" si="99"/>
        <v>10852.892083333332</v>
      </c>
      <c r="X31" s="75">
        <f t="shared" si="99"/>
        <v>10856.10125</v>
      </c>
      <c r="Y31" s="75">
        <f t="shared" si="99"/>
        <v>10899.420833333334</v>
      </c>
      <c r="Z31" s="75">
        <f t="shared" si="99"/>
        <v>10777.805833333334</v>
      </c>
      <c r="AA31" s="75">
        <f t="shared" si="99"/>
        <v>10658.243333333334</v>
      </c>
      <c r="AB31" s="75">
        <f t="shared" si="99"/>
        <v>10717.046666666667</v>
      </c>
      <c r="AC31" s="47">
        <f t="shared" si="99"/>
        <v>10763.934999999999</v>
      </c>
      <c r="AD31" s="47">
        <f t="shared" si="99"/>
        <v>10794.34</v>
      </c>
      <c r="AE31" s="47">
        <f t="shared" si="99"/>
        <v>10844.058333333332</v>
      </c>
      <c r="AF31" s="47">
        <f t="shared" si="99"/>
        <v>10816.324583333333</v>
      </c>
      <c r="AG31" s="47">
        <f t="shared" si="99"/>
        <v>10784.797916666668</v>
      </c>
      <c r="AH31" s="47">
        <f>AH4-AH51/12</f>
        <v>10726.998750000001</v>
      </c>
      <c r="AI31" s="47">
        <f>AI4-AI51/12</f>
        <v>10875.855</v>
      </c>
      <c r="AJ31" s="47">
        <f>AJ4-AJ51/12</f>
        <v>10885.602083333333</v>
      </c>
      <c r="AK31" s="47">
        <f t="shared" ref="AK31:AL31" si="100">AK4-AK51/12</f>
        <v>10897.316666666668</v>
      </c>
      <c r="AL31" s="47">
        <f t="shared" si="100"/>
        <v>10899.983333333334</v>
      </c>
      <c r="AM31" s="47">
        <f t="shared" ref="AM31:AQ31" si="101">AM4-AM51/12</f>
        <v>10952.5275</v>
      </c>
      <c r="AN31" s="47">
        <f t="shared" si="101"/>
        <v>10914.89875</v>
      </c>
      <c r="AO31" s="47">
        <f t="shared" si="101"/>
        <v>10819.322083333333</v>
      </c>
      <c r="AP31" s="47">
        <f t="shared" si="101"/>
        <v>10843.571249999999</v>
      </c>
      <c r="AQ31" s="47">
        <f t="shared" si="101"/>
        <v>10764.485416666666</v>
      </c>
      <c r="AR31" s="47">
        <f>AR4-AR51/12</f>
        <v>10802.8475</v>
      </c>
      <c r="AS31" s="47">
        <f t="shared" ref="AS31:AW31" si="102">AS4-AS51/12</f>
        <v>10645.645833333332</v>
      </c>
      <c r="AT31" s="47">
        <f t="shared" si="102"/>
        <v>10642.419166666667</v>
      </c>
      <c r="AU31" s="47">
        <f t="shared" si="102"/>
        <v>10642.876249999999</v>
      </c>
      <c r="AV31" s="47">
        <f t="shared" si="102"/>
        <v>10816.329166666668</v>
      </c>
      <c r="AW31" s="47">
        <f t="shared" si="102"/>
        <v>10878.066666666666</v>
      </c>
    </row>
    <row r="32" spans="1:49" x14ac:dyDescent="0.35">
      <c r="A32" s="45"/>
      <c r="B32" s="45"/>
      <c r="C32" s="45"/>
      <c r="D32" s="46" t="s">
        <v>18</v>
      </c>
      <c r="E32" s="75">
        <f>E4-E51/6</f>
        <v>10866.1775</v>
      </c>
      <c r="F32" s="75">
        <f>F4-F51/6</f>
        <v>10858.94</v>
      </c>
      <c r="G32" s="75">
        <f>G4-G51/6</f>
        <v>10769.498333333333</v>
      </c>
      <c r="H32" s="75">
        <f t="shared" ref="H32:AG32" si="103">H4-H51/6</f>
        <v>10576.51</v>
      </c>
      <c r="I32" s="75">
        <f t="shared" si="103"/>
        <v>10674.413333333334</v>
      </c>
      <c r="J32" s="75">
        <f t="shared" si="103"/>
        <v>10473.068333333335</v>
      </c>
      <c r="K32" s="75">
        <f t="shared" si="103"/>
        <v>10506.378333333334</v>
      </c>
      <c r="L32" s="75">
        <f t="shared" si="103"/>
        <v>10702.51</v>
      </c>
      <c r="M32" s="75">
        <f t="shared" si="103"/>
        <v>10775.214999999998</v>
      </c>
      <c r="N32" s="75">
        <f t="shared" si="103"/>
        <v>10793.780833333334</v>
      </c>
      <c r="O32" s="75">
        <f t="shared" si="103"/>
        <v>10878.175000000001</v>
      </c>
      <c r="P32" s="75">
        <f t="shared" si="103"/>
        <v>10891.045</v>
      </c>
      <c r="Q32" s="75">
        <f t="shared" si="103"/>
        <v>10956.8225</v>
      </c>
      <c r="R32" s="75">
        <f t="shared" si="103"/>
        <v>10936.575000000001</v>
      </c>
      <c r="S32" s="75">
        <f t="shared" si="103"/>
        <v>10712.75</v>
      </c>
      <c r="T32" s="75">
        <f t="shared" si="103"/>
        <v>10639.1075</v>
      </c>
      <c r="U32" s="75">
        <f t="shared" si="103"/>
        <v>10690.809166666666</v>
      </c>
      <c r="V32" s="75">
        <f t="shared" si="103"/>
        <v>10767.012499999999</v>
      </c>
      <c r="W32" s="75">
        <f t="shared" si="103"/>
        <v>10845.884166666667</v>
      </c>
      <c r="X32" s="75">
        <f t="shared" si="103"/>
        <v>10849.6525</v>
      </c>
      <c r="Y32" s="75">
        <f t="shared" si="103"/>
        <v>10888.741666666667</v>
      </c>
      <c r="Z32" s="75">
        <f t="shared" si="103"/>
        <v>10763.111666666666</v>
      </c>
      <c r="AA32" s="75">
        <f t="shared" si="103"/>
        <v>10644.236666666668</v>
      </c>
      <c r="AB32" s="75">
        <f t="shared" si="103"/>
        <v>10706.743333333334</v>
      </c>
      <c r="AC32" s="47">
        <f t="shared" si="103"/>
        <v>10756.07</v>
      </c>
      <c r="AD32" s="47">
        <f t="shared" si="103"/>
        <v>10786.529999999999</v>
      </c>
      <c r="AE32" s="47">
        <f t="shared" si="103"/>
        <v>10832.966666666667</v>
      </c>
      <c r="AF32" s="47">
        <f t="shared" si="103"/>
        <v>10811.049166666668</v>
      </c>
      <c r="AG32" s="47">
        <f t="shared" si="103"/>
        <v>10774.645833333334</v>
      </c>
      <c r="AH32" s="47">
        <f>AH4-AH51/6</f>
        <v>10716.397500000001</v>
      </c>
      <c r="AI32" s="47">
        <f>AI4-AI51/6</f>
        <v>10864.91</v>
      </c>
      <c r="AJ32" s="47">
        <f>AJ4-AJ51/6</f>
        <v>10880.904166666665</v>
      </c>
      <c r="AK32" s="47">
        <f t="shared" ref="AK32:AL32" si="104">AK4-AK51/6</f>
        <v>10889.433333333334</v>
      </c>
      <c r="AL32" s="47">
        <f t="shared" si="104"/>
        <v>10893.016666666668</v>
      </c>
      <c r="AM32" s="47">
        <f t="shared" ref="AM32:AQ32" si="105">AM4-AM51/6</f>
        <v>10943.205</v>
      </c>
      <c r="AN32" s="47">
        <f t="shared" si="105"/>
        <v>10907.047500000001</v>
      </c>
      <c r="AO32" s="47">
        <f t="shared" si="105"/>
        <v>10807.144166666667</v>
      </c>
      <c r="AP32" s="47">
        <f t="shared" si="105"/>
        <v>10837.342499999999</v>
      </c>
      <c r="AQ32" s="47">
        <f t="shared" si="105"/>
        <v>10748.420833333332</v>
      </c>
      <c r="AR32" s="47">
        <f>AR4-AR51/6</f>
        <v>10743.144999999999</v>
      </c>
      <c r="AS32" s="47">
        <f t="shared" ref="AS32:AW32" si="106">AS4-AS51/6</f>
        <v>10629.741666666667</v>
      </c>
      <c r="AT32" s="47">
        <f t="shared" si="106"/>
        <v>10632.638333333334</v>
      </c>
      <c r="AU32" s="47">
        <f t="shared" si="106"/>
        <v>10633.952499999999</v>
      </c>
      <c r="AV32" s="47">
        <f t="shared" si="106"/>
        <v>10801.708333333334</v>
      </c>
      <c r="AW32" s="47">
        <f t="shared" si="106"/>
        <v>10862.483333333334</v>
      </c>
    </row>
    <row r="33" spans="1:49" x14ac:dyDescent="0.35">
      <c r="A33" s="45"/>
      <c r="B33" s="45"/>
      <c r="C33" s="45"/>
      <c r="D33" s="46" t="s">
        <v>19</v>
      </c>
      <c r="E33" s="72">
        <f>E4-E51/4</f>
        <v>10857.391250000001</v>
      </c>
      <c r="F33" s="72">
        <f>F4-F51/4</f>
        <v>10853.66</v>
      </c>
      <c r="G33" s="72">
        <f>G4-G51/4</f>
        <v>10762.797500000001</v>
      </c>
      <c r="H33" s="72">
        <f t="shared" ref="H33:AG33" si="107">H4-H51/4</f>
        <v>10564.19</v>
      </c>
      <c r="I33" s="72">
        <f t="shared" si="107"/>
        <v>10664.77</v>
      </c>
      <c r="J33" s="72">
        <f t="shared" si="107"/>
        <v>10465.377500000001</v>
      </c>
      <c r="K33" s="72">
        <f t="shared" si="107"/>
        <v>10484.9925</v>
      </c>
      <c r="L33" s="72">
        <f t="shared" si="107"/>
        <v>10684.965</v>
      </c>
      <c r="M33" s="72">
        <f t="shared" si="107"/>
        <v>10767.047499999999</v>
      </c>
      <c r="N33" s="72">
        <f t="shared" si="107"/>
        <v>10787.946250000001</v>
      </c>
      <c r="O33" s="72">
        <f t="shared" si="107"/>
        <v>10873.0875</v>
      </c>
      <c r="P33" s="72">
        <f t="shared" si="107"/>
        <v>10882.217500000001</v>
      </c>
      <c r="Q33" s="72">
        <f t="shared" si="107"/>
        <v>10951.58375</v>
      </c>
      <c r="R33" s="72">
        <f t="shared" si="107"/>
        <v>10929.012500000001</v>
      </c>
      <c r="S33" s="72">
        <f t="shared" si="107"/>
        <v>10692.125</v>
      </c>
      <c r="T33" s="72">
        <f t="shared" si="107"/>
        <v>10626.911250000001</v>
      </c>
      <c r="U33" s="72">
        <f t="shared" si="107"/>
        <v>10671.28875</v>
      </c>
      <c r="V33" s="72">
        <f t="shared" si="107"/>
        <v>10760.61875</v>
      </c>
      <c r="W33" s="72">
        <f t="shared" si="107"/>
        <v>10838.876249999999</v>
      </c>
      <c r="X33" s="72">
        <f t="shared" si="107"/>
        <v>10843.203750000001</v>
      </c>
      <c r="Y33" s="72">
        <f t="shared" si="107"/>
        <v>10878.0625</v>
      </c>
      <c r="Z33" s="72">
        <f t="shared" si="107"/>
        <v>10748.4175</v>
      </c>
      <c r="AA33" s="72">
        <f t="shared" si="107"/>
        <v>10630.23</v>
      </c>
      <c r="AB33" s="72">
        <f t="shared" si="107"/>
        <v>10696.44</v>
      </c>
      <c r="AC33" s="54">
        <f t="shared" si="107"/>
        <v>10748.204999999998</v>
      </c>
      <c r="AD33" s="54">
        <f t="shared" si="107"/>
        <v>10778.72</v>
      </c>
      <c r="AE33" s="54">
        <f t="shared" si="107"/>
        <v>10821.875</v>
      </c>
      <c r="AF33" s="54">
        <f t="shared" si="107"/>
        <v>10805.77375</v>
      </c>
      <c r="AG33" s="54">
        <f t="shared" si="107"/>
        <v>10764.493750000001</v>
      </c>
      <c r="AH33" s="54">
        <f>AH4-AH51/4</f>
        <v>10705.796250000001</v>
      </c>
      <c r="AI33" s="54">
        <f>AI4-AI51/4</f>
        <v>10853.964999999998</v>
      </c>
      <c r="AJ33" s="54">
        <f>AJ4-AJ51/4</f>
        <v>10876.206249999999</v>
      </c>
      <c r="AK33" s="54">
        <f t="shared" ref="AK33:AL33" si="108">AK4-AK51/4</f>
        <v>10881.550000000001</v>
      </c>
      <c r="AL33" s="54">
        <f t="shared" si="108"/>
        <v>10886.050000000001</v>
      </c>
      <c r="AM33" s="54">
        <f t="shared" ref="AM33:AQ33" si="109">AM4-AM51/4</f>
        <v>10933.8825</v>
      </c>
      <c r="AN33" s="54">
        <f t="shared" si="109"/>
        <v>10899.196250000001</v>
      </c>
      <c r="AO33" s="54">
        <f t="shared" si="109"/>
        <v>10794.966250000001</v>
      </c>
      <c r="AP33" s="54">
        <f t="shared" si="109"/>
        <v>10831.113749999999</v>
      </c>
      <c r="AQ33" s="54">
        <f t="shared" si="109"/>
        <v>10732.356249999999</v>
      </c>
      <c r="AR33" s="54">
        <f>AR4-AR51/4</f>
        <v>10683.442499999999</v>
      </c>
      <c r="AS33" s="54">
        <f t="shared" ref="AS33:AW33" si="110">AS4-AS51/4</f>
        <v>10613.8375</v>
      </c>
      <c r="AT33" s="54">
        <f t="shared" si="110"/>
        <v>10622.8575</v>
      </c>
      <c r="AU33" s="54">
        <f t="shared" si="110"/>
        <v>10625.028749999999</v>
      </c>
      <c r="AV33" s="54">
        <f t="shared" si="110"/>
        <v>10787.087500000001</v>
      </c>
      <c r="AW33" s="54">
        <f t="shared" si="110"/>
        <v>10846.9</v>
      </c>
    </row>
    <row r="34" spans="1:49" x14ac:dyDescent="0.35">
      <c r="A34" s="45"/>
      <c r="B34" s="45"/>
      <c r="C34" s="45"/>
      <c r="D34" s="46" t="s">
        <v>20</v>
      </c>
      <c r="E34" s="80">
        <f>E4-E51/2</f>
        <v>10831.032499999999</v>
      </c>
      <c r="F34" s="80">
        <f>F4-F51/2</f>
        <v>10837.82</v>
      </c>
      <c r="G34" s="80">
        <f>G4-G51/2</f>
        <v>10742.695</v>
      </c>
      <c r="H34" s="80">
        <f t="shared" ref="H34:AG34" si="111">H4-H51/2</f>
        <v>10527.23</v>
      </c>
      <c r="I34" s="80">
        <f t="shared" si="111"/>
        <v>10635.840000000002</v>
      </c>
      <c r="J34" s="80">
        <f t="shared" si="111"/>
        <v>10442.305</v>
      </c>
      <c r="K34" s="80">
        <f t="shared" si="111"/>
        <v>10420.834999999999</v>
      </c>
      <c r="L34" s="80">
        <f t="shared" si="111"/>
        <v>10632.33</v>
      </c>
      <c r="M34" s="80">
        <f t="shared" si="111"/>
        <v>10742.544999999998</v>
      </c>
      <c r="N34" s="80">
        <f t="shared" si="111"/>
        <v>10770.442500000001</v>
      </c>
      <c r="O34" s="80">
        <f t="shared" si="111"/>
        <v>10857.825000000001</v>
      </c>
      <c r="P34" s="80">
        <f t="shared" si="111"/>
        <v>10855.735000000001</v>
      </c>
      <c r="Q34" s="80">
        <f t="shared" si="111"/>
        <v>10935.8675</v>
      </c>
      <c r="R34" s="80">
        <f t="shared" si="111"/>
        <v>10906.325000000001</v>
      </c>
      <c r="S34" s="80">
        <f t="shared" si="111"/>
        <v>10630.25</v>
      </c>
      <c r="T34" s="80">
        <f t="shared" si="111"/>
        <v>10590.3225</v>
      </c>
      <c r="U34" s="80">
        <f t="shared" si="111"/>
        <v>10612.727499999999</v>
      </c>
      <c r="V34" s="80">
        <f t="shared" si="111"/>
        <v>10741.4375</v>
      </c>
      <c r="W34" s="80">
        <f t="shared" si="111"/>
        <v>10817.852499999999</v>
      </c>
      <c r="X34" s="80">
        <f t="shared" si="111"/>
        <v>10823.8575</v>
      </c>
      <c r="Y34" s="80">
        <f t="shared" si="111"/>
        <v>10846.025</v>
      </c>
      <c r="Z34" s="80">
        <f t="shared" si="111"/>
        <v>10704.334999999999</v>
      </c>
      <c r="AA34" s="80">
        <f t="shared" si="111"/>
        <v>10588.210000000001</v>
      </c>
      <c r="AB34" s="80">
        <f t="shared" si="111"/>
        <v>10665.53</v>
      </c>
      <c r="AC34" s="51">
        <f t="shared" si="111"/>
        <v>10724.609999999999</v>
      </c>
      <c r="AD34" s="51">
        <f t="shared" si="111"/>
        <v>10755.289999999999</v>
      </c>
      <c r="AE34" s="51">
        <f t="shared" si="111"/>
        <v>10788.6</v>
      </c>
      <c r="AF34" s="51">
        <f t="shared" si="111"/>
        <v>10789.9475</v>
      </c>
      <c r="AG34" s="51">
        <f t="shared" si="111"/>
        <v>10734.0375</v>
      </c>
      <c r="AH34" s="51">
        <f>AH4-AH51/2</f>
        <v>10673.9925</v>
      </c>
      <c r="AI34" s="51">
        <f>AI4-AI51/2</f>
        <v>10821.13</v>
      </c>
      <c r="AJ34" s="51">
        <f>AJ4-AJ51/2</f>
        <v>10862.112499999999</v>
      </c>
      <c r="AK34" s="51">
        <f t="shared" ref="AK34:AL34" si="112">AK4-AK51/2</f>
        <v>10857.900000000001</v>
      </c>
      <c r="AL34" s="51">
        <f t="shared" si="112"/>
        <v>10865.150000000001</v>
      </c>
      <c r="AM34" s="51">
        <f t="shared" ref="AM34:AQ34" si="113">AM4-AM51/2</f>
        <v>10905.914999999999</v>
      </c>
      <c r="AN34" s="51">
        <f t="shared" si="113"/>
        <v>10875.6425</v>
      </c>
      <c r="AO34" s="51">
        <f t="shared" si="113"/>
        <v>10758.432500000001</v>
      </c>
      <c r="AP34" s="51">
        <f t="shared" si="113"/>
        <v>10812.427499999998</v>
      </c>
      <c r="AQ34" s="51">
        <f t="shared" si="113"/>
        <v>10684.162499999999</v>
      </c>
      <c r="AR34" s="51">
        <f>AR4-AR51/2</f>
        <v>10504.334999999999</v>
      </c>
      <c r="AS34" s="51">
        <f t="shared" ref="AS34:AW34" si="114">AS4-AS51/2</f>
        <v>10566.125</v>
      </c>
      <c r="AT34" s="51">
        <f t="shared" si="114"/>
        <v>10593.514999999999</v>
      </c>
      <c r="AU34" s="51">
        <f t="shared" si="114"/>
        <v>10598.2575</v>
      </c>
      <c r="AV34" s="51">
        <f t="shared" si="114"/>
        <v>10743.225</v>
      </c>
      <c r="AW34" s="51">
        <f t="shared" si="114"/>
        <v>10800.15</v>
      </c>
    </row>
    <row r="35" spans="1:49" x14ac:dyDescent="0.35">
      <c r="A35" s="45"/>
      <c r="B35" s="45"/>
      <c r="C35" s="45"/>
      <c r="D35" s="46" t="s">
        <v>21</v>
      </c>
      <c r="E35" s="75">
        <f t="shared" ref="E35:G35" si="115">E34-1.168*(E33-E34)</f>
        <v>10800.245479999998</v>
      </c>
      <c r="F35" s="75">
        <f t="shared" si="115"/>
        <v>10819.318879999999</v>
      </c>
      <c r="G35" s="75">
        <f t="shared" si="115"/>
        <v>10719.215279999999</v>
      </c>
      <c r="H35" s="75">
        <f t="shared" ref="H35:AG35" si="116">H34-1.168*(H33-H34)</f>
        <v>10484.060719999998</v>
      </c>
      <c r="I35" s="75">
        <f t="shared" si="116"/>
        <v>10602.049760000004</v>
      </c>
      <c r="J35" s="75">
        <f t="shared" si="116"/>
        <v>10415.356320000001</v>
      </c>
      <c r="K35" s="75">
        <f t="shared" si="116"/>
        <v>10345.899039999998</v>
      </c>
      <c r="L35" s="75">
        <f t="shared" si="116"/>
        <v>10570.85232</v>
      </c>
      <c r="M35" s="75">
        <f t="shared" si="116"/>
        <v>10713.926079999997</v>
      </c>
      <c r="N35" s="75">
        <f t="shared" si="116"/>
        <v>10749.998120000002</v>
      </c>
      <c r="O35" s="75">
        <f t="shared" si="116"/>
        <v>10839.998400000002</v>
      </c>
      <c r="P35" s="75">
        <f t="shared" si="116"/>
        <v>10824.80344</v>
      </c>
      <c r="Q35" s="75">
        <f t="shared" si="116"/>
        <v>10917.510920000001</v>
      </c>
      <c r="R35" s="75">
        <f t="shared" si="116"/>
        <v>10879.826000000001</v>
      </c>
      <c r="S35" s="75">
        <f t="shared" si="116"/>
        <v>10557.98</v>
      </c>
      <c r="T35" s="75">
        <f t="shared" si="116"/>
        <v>10547.58684</v>
      </c>
      <c r="U35" s="75">
        <f t="shared" si="116"/>
        <v>10544.327959999999</v>
      </c>
      <c r="V35" s="75">
        <f t="shared" si="116"/>
        <v>10719.033800000001</v>
      </c>
      <c r="W35" s="75">
        <f t="shared" si="116"/>
        <v>10793.296759999999</v>
      </c>
      <c r="X35" s="75">
        <f t="shared" si="116"/>
        <v>10801.26108</v>
      </c>
      <c r="Y35" s="75">
        <f t="shared" si="116"/>
        <v>10808.6052</v>
      </c>
      <c r="Z35" s="75">
        <f t="shared" si="116"/>
        <v>10652.846639999998</v>
      </c>
      <c r="AA35" s="75">
        <f t="shared" si="116"/>
        <v>10539.130640000003</v>
      </c>
      <c r="AB35" s="75">
        <f t="shared" si="116"/>
        <v>10629.42712</v>
      </c>
      <c r="AC35" s="47">
        <f t="shared" si="116"/>
        <v>10697.05104</v>
      </c>
      <c r="AD35" s="47">
        <f t="shared" si="116"/>
        <v>10727.923759999998</v>
      </c>
      <c r="AE35" s="47">
        <f t="shared" si="116"/>
        <v>10749.7348</v>
      </c>
      <c r="AF35" s="47">
        <f t="shared" si="116"/>
        <v>10771.462439999999</v>
      </c>
      <c r="AG35" s="47">
        <f t="shared" si="116"/>
        <v>10698.464599999999</v>
      </c>
      <c r="AH35" s="47">
        <f>AH34-1.168*(AH33-AH34)</f>
        <v>10636.845719999999</v>
      </c>
      <c r="AI35" s="47">
        <f>AI34-1.168*(AI33-AI34)</f>
        <v>10782.77872</v>
      </c>
      <c r="AJ35" s="47">
        <f>AJ34-1.168*(AJ33-AJ34)</f>
        <v>10845.651</v>
      </c>
      <c r="AK35" s="47">
        <f t="shared" ref="AK35:AL35" si="117">AK34-1.168*(AK33-AK34)</f>
        <v>10830.276800000001</v>
      </c>
      <c r="AL35" s="47">
        <f t="shared" si="117"/>
        <v>10840.738800000001</v>
      </c>
      <c r="AM35" s="47">
        <f t="shared" ref="AM35:AQ35" si="118">AM34-1.168*(AM33-AM34)</f>
        <v>10873.248959999999</v>
      </c>
      <c r="AN35" s="47">
        <f t="shared" si="118"/>
        <v>10848.131719999999</v>
      </c>
      <c r="AO35" s="47">
        <f t="shared" si="118"/>
        <v>10715.76108</v>
      </c>
      <c r="AP35" s="47">
        <f t="shared" si="118"/>
        <v>10790.601959999996</v>
      </c>
      <c r="AQ35" s="47">
        <f t="shared" si="118"/>
        <v>10627.872199999998</v>
      </c>
      <c r="AR35" s="47">
        <f>AR34-1.168*(AR33-AR34)</f>
        <v>10295.137439999999</v>
      </c>
      <c r="AS35" s="47">
        <f t="shared" ref="AS35:AW35" si="119">AS34-1.168*(AS33-AS34)</f>
        <v>10510.3968</v>
      </c>
      <c r="AT35" s="47">
        <f t="shared" si="119"/>
        <v>10559.242959999998</v>
      </c>
      <c r="AU35" s="47">
        <f t="shared" si="119"/>
        <v>10566.98868</v>
      </c>
      <c r="AV35" s="47">
        <f t="shared" si="119"/>
        <v>10691.9936</v>
      </c>
      <c r="AW35" s="47">
        <f t="shared" si="119"/>
        <v>10745.546</v>
      </c>
    </row>
    <row r="36" spans="1:49" x14ac:dyDescent="0.35">
      <c r="A36" s="45"/>
      <c r="B36" s="45"/>
      <c r="C36" s="45"/>
      <c r="D36" s="46" t="s">
        <v>22</v>
      </c>
      <c r="E36" s="81">
        <f>E4-(E24-E4)</f>
        <v>10787.560625060509</v>
      </c>
      <c r="F36" s="81">
        <f>F4-(F24-F4)</f>
        <v>10811.707793526472</v>
      </c>
      <c r="G36" s="81">
        <f>G4-(G24-G4)</f>
        <v>10709.562294670148</v>
      </c>
      <c r="H36" s="81">
        <f t="shared" ref="H36:AG36" si="120">H4-(H24-H4)</f>
        <v>10466.586256227421</v>
      </c>
      <c r="I36" s="81">
        <f t="shared" si="120"/>
        <v>10587.563563331716</v>
      </c>
      <c r="J36" s="81">
        <f t="shared" si="120"/>
        <v>10404.441870605589</v>
      </c>
      <c r="K36" s="81">
        <f t="shared" si="120"/>
        <v>10310.989324646673</v>
      </c>
      <c r="L36" s="81">
        <f t="shared" si="120"/>
        <v>10542.995742746762</v>
      </c>
      <c r="M36" s="81">
        <f t="shared" si="120"/>
        <v>10702.101457742221</v>
      </c>
      <c r="N36" s="81">
        <f t="shared" si="120"/>
        <v>10741.484180067151</v>
      </c>
      <c r="O36" s="81">
        <f t="shared" si="120"/>
        <v>10832.627382813042</v>
      </c>
      <c r="P36" s="81">
        <f t="shared" si="120"/>
        <v>10811.602477100683</v>
      </c>
      <c r="Q36" s="81">
        <f t="shared" si="120"/>
        <v>10909.944473371157</v>
      </c>
      <c r="R36" s="81">
        <f t="shared" si="120"/>
        <v>10868.656700566635</v>
      </c>
      <c r="S36" s="81">
        <f t="shared" si="120"/>
        <v>10528.678381360785</v>
      </c>
      <c r="T36" s="81">
        <f t="shared" si="120"/>
        <v>10530.271962814282</v>
      </c>
      <c r="U36" s="81">
        <f t="shared" si="120"/>
        <v>10512.952120403816</v>
      </c>
      <c r="V36" s="81">
        <f t="shared" si="120"/>
        <v>10709.950537184899</v>
      </c>
      <c r="W36" s="81">
        <f t="shared" si="120"/>
        <v>10783.147865195544</v>
      </c>
      <c r="X36" s="81">
        <f t="shared" si="120"/>
        <v>10792.139393681127</v>
      </c>
      <c r="Y36" s="81">
        <f t="shared" si="120"/>
        <v>10792.489665127556</v>
      </c>
      <c r="Z36" s="81">
        <f t="shared" si="120"/>
        <v>10631.342133944414</v>
      </c>
      <c r="AA36" s="81">
        <f t="shared" si="120"/>
        <v>10519.29234494079</v>
      </c>
      <c r="AB36" s="81">
        <f t="shared" si="120"/>
        <v>10613.906228683794</v>
      </c>
      <c r="AC36" s="52">
        <f t="shared" si="120"/>
        <v>10685.827205201786</v>
      </c>
      <c r="AD36" s="52">
        <f t="shared" si="120"/>
        <v>10716.403075256794</v>
      </c>
      <c r="AE36" s="52">
        <f t="shared" si="120"/>
        <v>10732.95963123523</v>
      </c>
      <c r="AF36" s="52">
        <f t="shared" si="120"/>
        <v>10763.944509248458</v>
      </c>
      <c r="AG36" s="52">
        <f t="shared" si="120"/>
        <v>10683.627140948283</v>
      </c>
      <c r="AH36" s="52">
        <f>AH4-(AH24-AH4)</f>
        <v>10621.460569472567</v>
      </c>
      <c r="AI36" s="52">
        <f>AI4-(AI24-AI4)</f>
        <v>10766.189664626932</v>
      </c>
      <c r="AJ36" s="52">
        <f>AJ4-(AJ24-AJ4)</f>
        <v>10838.986861605787</v>
      </c>
      <c r="AK36" s="52">
        <f t="shared" ref="AK36:AL36" si="121">AK4-(AK24-AK4)</f>
        <v>10818.719827749168</v>
      </c>
      <c r="AL36" s="52">
        <f t="shared" si="121"/>
        <v>10830.566575440926</v>
      </c>
      <c r="AM36" s="52">
        <f t="shared" ref="AM36:AQ36" si="122">AM4-(AM24-AM4)</f>
        <v>10859.439036584525</v>
      </c>
      <c r="AN36" s="52">
        <f t="shared" si="122"/>
        <v>10836.638013558355</v>
      </c>
      <c r="AO36" s="52">
        <f t="shared" si="122"/>
        <v>10698.409782694151</v>
      </c>
      <c r="AP36" s="52">
        <f t="shared" si="122"/>
        <v>10781.528141017625</v>
      </c>
      <c r="AQ36" s="52">
        <f t="shared" si="122"/>
        <v>10604.907349543762</v>
      </c>
      <c r="AR36" s="52">
        <f>AR4-(AR24-AR4)</f>
        <v>10177.928216734324</v>
      </c>
      <c r="AS36" s="52">
        <f t="shared" ref="AS36:AW36" si="123">AS4-(AS24-AS4)</f>
        <v>10487.550599664186</v>
      </c>
      <c r="AT36" s="52">
        <f t="shared" si="123"/>
        <v>10544.808907135062</v>
      </c>
      <c r="AU36" s="52">
        <f t="shared" si="123"/>
        <v>10554.092717790225</v>
      </c>
      <c r="AV36" s="52">
        <f t="shared" si="123"/>
        <v>10669.173679713069</v>
      </c>
      <c r="AW36" s="52">
        <f t="shared" si="123"/>
        <v>10722.389162801881</v>
      </c>
    </row>
    <row r="37" spans="1:49" x14ac:dyDescent="0.35">
      <c r="A37" s="104" t="s">
        <v>25</v>
      </c>
      <c r="B37" s="104"/>
      <c r="C37" s="104"/>
      <c r="D37" s="104"/>
      <c r="E37" s="84"/>
      <c r="F37" s="83"/>
      <c r="G37" s="83"/>
      <c r="H37" s="83"/>
      <c r="I37" s="83"/>
      <c r="J37" s="83"/>
      <c r="K37" s="83"/>
      <c r="L37" s="83"/>
      <c r="M37" s="83"/>
      <c r="N37" s="83"/>
      <c r="O37" s="83"/>
      <c r="P37" s="83"/>
      <c r="Q37" s="83"/>
      <c r="R37" s="83"/>
      <c r="S37" s="83"/>
      <c r="T37" s="83"/>
      <c r="U37" s="83"/>
      <c r="V37" s="83"/>
      <c r="W37" s="83"/>
      <c r="X37" s="83"/>
      <c r="Y37" s="83"/>
      <c r="Z37" s="83"/>
      <c r="AA37" s="83"/>
      <c r="AB37" s="83"/>
      <c r="AC37" s="66"/>
      <c r="AD37" s="64"/>
      <c r="AE37" s="64"/>
      <c r="AF37" s="64"/>
      <c r="AG37" s="64"/>
      <c r="AH37" s="64"/>
      <c r="AI37" s="64"/>
      <c r="AJ37" s="64"/>
      <c r="AK37" s="64"/>
      <c r="AL37" s="64"/>
      <c r="AM37" s="64"/>
      <c r="AN37" s="64"/>
      <c r="AO37" s="64"/>
      <c r="AP37" s="98"/>
      <c r="AQ37" s="98"/>
      <c r="AR37" s="65" t="s">
        <v>53</v>
      </c>
      <c r="AS37" s="98"/>
      <c r="AT37" s="98"/>
      <c r="AU37" s="98"/>
      <c r="AV37" s="98"/>
      <c r="AW37" s="98"/>
    </row>
    <row r="38" spans="1:49" x14ac:dyDescent="0.35">
      <c r="A38" s="46"/>
      <c r="B38" s="46"/>
      <c r="C38" s="46"/>
      <c r="D38" s="46" t="s">
        <v>55</v>
      </c>
      <c r="E38" s="74"/>
      <c r="F38" s="74"/>
      <c r="G38" s="74"/>
      <c r="H38" s="74"/>
      <c r="I38" s="74"/>
      <c r="J38" s="74"/>
      <c r="K38" s="74"/>
      <c r="L38" s="74"/>
      <c r="M38" s="74"/>
      <c r="N38" s="74"/>
      <c r="O38" s="74"/>
      <c r="P38" s="74"/>
      <c r="Q38" s="74"/>
      <c r="R38" s="74"/>
      <c r="S38" s="74"/>
      <c r="T38" s="74"/>
      <c r="U38" s="74"/>
      <c r="V38" s="74"/>
      <c r="W38" s="74"/>
      <c r="X38" s="74"/>
      <c r="Y38" s="74"/>
      <c r="Z38" s="74"/>
      <c r="AA38" s="74"/>
      <c r="AB38" s="74"/>
      <c r="AC38" s="62"/>
      <c r="AD38" s="62"/>
      <c r="AE38" s="62"/>
      <c r="AF38" s="62"/>
      <c r="AG38" s="62"/>
      <c r="AH38" s="62"/>
      <c r="AI38" s="62"/>
      <c r="AJ38" s="62"/>
      <c r="AK38" s="62"/>
      <c r="AL38" s="62"/>
      <c r="AM38" s="62"/>
      <c r="AN38" s="62"/>
      <c r="AO38" s="62"/>
      <c r="AP38" s="62"/>
      <c r="AQ38" s="62"/>
      <c r="AR38" s="62"/>
      <c r="AS38" s="62"/>
      <c r="AT38" s="62"/>
      <c r="AU38" s="62"/>
      <c r="AV38" s="62"/>
      <c r="AW38" s="62"/>
    </row>
    <row r="39" spans="1:49" x14ac:dyDescent="0.35">
      <c r="A39" s="46"/>
      <c r="B39" s="46"/>
      <c r="C39" s="46"/>
      <c r="D39" s="46" t="s">
        <v>54</v>
      </c>
      <c r="E39" s="76"/>
      <c r="F39" s="76"/>
      <c r="G39" s="76"/>
      <c r="H39" s="76"/>
      <c r="I39" s="76"/>
      <c r="J39" s="76"/>
      <c r="K39" s="76"/>
      <c r="L39" s="76"/>
      <c r="M39" s="76"/>
      <c r="N39" s="76"/>
      <c r="O39" s="76"/>
      <c r="P39" s="76"/>
      <c r="Q39" s="76"/>
      <c r="R39" s="76"/>
      <c r="S39" s="76"/>
      <c r="T39" s="76"/>
      <c r="U39" s="76"/>
      <c r="V39" s="76"/>
      <c r="W39" s="76"/>
      <c r="X39" s="76"/>
      <c r="Y39" s="76"/>
      <c r="Z39" s="76"/>
      <c r="AA39" s="76"/>
      <c r="AB39" s="76"/>
      <c r="AC39" s="48"/>
      <c r="AD39" s="48"/>
      <c r="AE39" s="48"/>
      <c r="AF39" s="48"/>
      <c r="AG39" s="48"/>
      <c r="AH39" s="48"/>
      <c r="AI39" s="48"/>
      <c r="AJ39" s="89"/>
      <c r="AK39" s="48"/>
      <c r="AL39" s="89">
        <v>11081</v>
      </c>
      <c r="AM39" s="48"/>
      <c r="AN39" s="48"/>
      <c r="AO39" s="89"/>
      <c r="AP39" s="89"/>
      <c r="AQ39" s="89"/>
      <c r="AR39" s="48"/>
      <c r="AS39" s="48"/>
      <c r="AT39" s="48"/>
      <c r="AU39" s="48"/>
      <c r="AV39" s="48"/>
      <c r="AW39" s="48"/>
    </row>
    <row r="40" spans="1:49" x14ac:dyDescent="0.35">
      <c r="A40" s="45"/>
      <c r="B40" s="46"/>
      <c r="C40" s="45"/>
      <c r="D40" s="46" t="s">
        <v>33</v>
      </c>
      <c r="E40" s="77"/>
      <c r="F40" s="77"/>
      <c r="G40" s="77"/>
      <c r="H40" s="77"/>
      <c r="I40" s="77"/>
      <c r="J40" s="77"/>
      <c r="K40" s="77"/>
      <c r="L40" s="77"/>
      <c r="M40" s="77"/>
      <c r="N40" s="77"/>
      <c r="O40" s="77"/>
      <c r="P40" s="77"/>
      <c r="Q40" s="77"/>
      <c r="R40" s="77"/>
      <c r="S40" s="77"/>
      <c r="T40" s="77"/>
      <c r="U40" s="77"/>
      <c r="V40" s="77"/>
      <c r="W40" s="77"/>
      <c r="X40" s="77"/>
      <c r="Y40" s="77"/>
      <c r="Z40" s="77"/>
      <c r="AA40" s="77"/>
      <c r="AB40" s="77"/>
      <c r="AC40" s="49"/>
      <c r="AD40" s="49"/>
      <c r="AE40" s="49"/>
      <c r="AF40" s="49"/>
      <c r="AG40" s="49"/>
      <c r="AH40" s="49"/>
      <c r="AI40" s="49"/>
      <c r="AJ40" s="91"/>
      <c r="AK40" s="49"/>
      <c r="AL40" s="49" t="s">
        <v>63</v>
      </c>
      <c r="AM40" s="49"/>
      <c r="AN40" s="49"/>
      <c r="AO40" s="49"/>
      <c r="AP40" s="91"/>
      <c r="AQ40" s="91"/>
      <c r="AR40" s="49"/>
      <c r="AS40" s="49">
        <v>10767.1639</v>
      </c>
      <c r="AT40" s="49">
        <v>10736</v>
      </c>
      <c r="AU40" s="49">
        <v>10817.907900000002</v>
      </c>
      <c r="AV40" s="49"/>
      <c r="AW40" s="49"/>
    </row>
    <row r="41" spans="1:49" x14ac:dyDescent="0.35">
      <c r="A41" s="45"/>
      <c r="B41" s="45"/>
      <c r="C41" s="45"/>
      <c r="D41" s="46" t="s">
        <v>30</v>
      </c>
      <c r="E41" s="71"/>
      <c r="F41" s="71"/>
      <c r="G41" s="71"/>
      <c r="H41" s="71"/>
      <c r="I41" s="71"/>
      <c r="J41" s="71"/>
      <c r="K41" s="71"/>
      <c r="L41" s="71"/>
      <c r="M41" s="71"/>
      <c r="N41" s="71"/>
      <c r="O41" s="71"/>
      <c r="P41" s="71"/>
      <c r="Q41" s="71"/>
      <c r="R41" s="71"/>
      <c r="S41" s="71"/>
      <c r="T41" s="71"/>
      <c r="U41" s="71"/>
      <c r="V41" s="71"/>
      <c r="W41" s="71"/>
      <c r="X41" s="71"/>
      <c r="Y41" s="71"/>
      <c r="Z41" s="71"/>
      <c r="AA41" s="71"/>
      <c r="AB41" s="71"/>
      <c r="AC41" s="53"/>
      <c r="AD41" s="53"/>
      <c r="AE41" s="53"/>
      <c r="AF41" s="53"/>
      <c r="AG41" s="53"/>
      <c r="AH41" s="53"/>
      <c r="AI41" s="53"/>
      <c r="AJ41" s="53"/>
      <c r="AK41" s="53"/>
      <c r="AL41" s="97">
        <v>10991</v>
      </c>
      <c r="AM41" s="53"/>
      <c r="AN41" s="53"/>
      <c r="AO41" s="97"/>
      <c r="AP41" s="97"/>
      <c r="AQ41" s="97"/>
      <c r="AR41" s="53"/>
      <c r="AS41" s="53">
        <v>10745.6</v>
      </c>
      <c r="AT41" s="53">
        <v>10716.3377</v>
      </c>
      <c r="AU41" s="53">
        <v>10716.472545999999</v>
      </c>
      <c r="AV41" s="53"/>
      <c r="AW41" s="53">
        <v>11060.526400000001</v>
      </c>
    </row>
    <row r="42" spans="1:49" x14ac:dyDescent="0.35">
      <c r="A42" s="45"/>
      <c r="B42" s="45"/>
      <c r="C42" s="45"/>
      <c r="D42" s="46" t="s">
        <v>30</v>
      </c>
      <c r="E42" s="85"/>
      <c r="F42" s="85"/>
      <c r="G42" s="85"/>
      <c r="H42" s="85"/>
      <c r="I42" s="85"/>
      <c r="J42" s="85"/>
      <c r="K42" s="85"/>
      <c r="L42" s="85"/>
      <c r="M42" s="85"/>
      <c r="N42" s="85"/>
      <c r="O42" s="85"/>
      <c r="P42" s="85"/>
      <c r="Q42" s="85"/>
      <c r="R42" s="85"/>
      <c r="S42" s="85"/>
      <c r="T42" s="85"/>
      <c r="U42" s="85"/>
      <c r="V42" s="85"/>
      <c r="W42" s="85"/>
      <c r="X42" s="85"/>
      <c r="Y42" s="85"/>
      <c r="Z42" s="85"/>
      <c r="AA42" s="85"/>
      <c r="AB42" s="85"/>
      <c r="AC42" s="55"/>
      <c r="AD42" s="55"/>
      <c r="AE42" s="55"/>
      <c r="AF42" s="55"/>
      <c r="AG42" s="55"/>
      <c r="AH42" s="55"/>
      <c r="AI42" s="55"/>
      <c r="AJ42" s="55"/>
      <c r="AK42" s="55"/>
      <c r="AL42" s="55">
        <v>10935</v>
      </c>
      <c r="AM42" s="55"/>
      <c r="AN42" s="55"/>
      <c r="AO42" s="55"/>
      <c r="AP42" s="55"/>
      <c r="AQ42" s="55"/>
      <c r="AR42" s="55"/>
      <c r="AS42" s="55">
        <v>10701.8</v>
      </c>
      <c r="AT42" s="55">
        <v>10691</v>
      </c>
      <c r="AU42" s="55">
        <v>10665.707908</v>
      </c>
      <c r="AV42" s="55"/>
      <c r="AW42" s="55">
        <v>11013.350000000002</v>
      </c>
    </row>
    <row r="43" spans="1:49" x14ac:dyDescent="0.35">
      <c r="A43" s="45"/>
      <c r="B43" s="45"/>
      <c r="C43" s="45"/>
      <c r="D43" s="46" t="s">
        <v>0</v>
      </c>
      <c r="E43" s="73">
        <f>E4</f>
        <v>10883.75</v>
      </c>
      <c r="F43" s="73">
        <f>F4</f>
        <v>10869.5</v>
      </c>
      <c r="G43" s="73">
        <f>G4</f>
        <v>10782.9</v>
      </c>
      <c r="H43" s="73">
        <f t="shared" ref="H43:AG43" si="124">H4</f>
        <v>10601.15</v>
      </c>
      <c r="I43" s="73">
        <f t="shared" si="124"/>
        <v>10693.7</v>
      </c>
      <c r="J43" s="73">
        <f t="shared" si="124"/>
        <v>10488.45</v>
      </c>
      <c r="K43" s="73">
        <f t="shared" si="124"/>
        <v>10549.15</v>
      </c>
      <c r="L43" s="73">
        <f t="shared" si="124"/>
        <v>10737.6</v>
      </c>
      <c r="M43" s="73">
        <f t="shared" si="124"/>
        <v>10791.55</v>
      </c>
      <c r="N43" s="73">
        <f t="shared" si="124"/>
        <v>10805.45</v>
      </c>
      <c r="O43" s="73">
        <f t="shared" si="124"/>
        <v>10888.35</v>
      </c>
      <c r="P43" s="73">
        <f t="shared" si="124"/>
        <v>10908.7</v>
      </c>
      <c r="Q43" s="73">
        <f t="shared" si="124"/>
        <v>10967.3</v>
      </c>
      <c r="R43" s="73">
        <f t="shared" si="124"/>
        <v>10951.7</v>
      </c>
      <c r="S43" s="73">
        <f t="shared" si="124"/>
        <v>10754</v>
      </c>
      <c r="T43" s="73">
        <f t="shared" si="124"/>
        <v>10663.5</v>
      </c>
      <c r="U43" s="73">
        <f t="shared" si="124"/>
        <v>10729.85</v>
      </c>
      <c r="V43" s="73">
        <f t="shared" si="124"/>
        <v>10779.8</v>
      </c>
      <c r="W43" s="73">
        <f t="shared" si="124"/>
        <v>10859.9</v>
      </c>
      <c r="X43" s="73">
        <f t="shared" si="124"/>
        <v>10862.55</v>
      </c>
      <c r="Y43" s="73">
        <f t="shared" si="124"/>
        <v>10910.1</v>
      </c>
      <c r="Z43" s="73">
        <f t="shared" si="124"/>
        <v>10792.5</v>
      </c>
      <c r="AA43" s="73">
        <f t="shared" si="124"/>
        <v>10672.25</v>
      </c>
      <c r="AB43" s="73">
        <f t="shared" si="124"/>
        <v>10727.35</v>
      </c>
      <c r="AC43" s="50">
        <f t="shared" si="124"/>
        <v>10771.8</v>
      </c>
      <c r="AD43" s="50">
        <f t="shared" si="124"/>
        <v>10802.15</v>
      </c>
      <c r="AE43" s="50">
        <f t="shared" si="124"/>
        <v>10855.15</v>
      </c>
      <c r="AF43" s="50">
        <f t="shared" si="124"/>
        <v>10821.6</v>
      </c>
      <c r="AG43" s="50">
        <f t="shared" si="124"/>
        <v>10794.95</v>
      </c>
      <c r="AH43" s="50">
        <f>AH4</f>
        <v>10737.6</v>
      </c>
      <c r="AI43" s="50">
        <f>AI4</f>
        <v>10886.8</v>
      </c>
      <c r="AJ43" s="50">
        <f>AJ4</f>
        <v>10890.3</v>
      </c>
      <c r="AK43" s="50">
        <f t="shared" ref="AK43:AL43" si="125">AK4</f>
        <v>10905.2</v>
      </c>
      <c r="AL43" s="50">
        <f t="shared" si="125"/>
        <v>10906.95</v>
      </c>
      <c r="AM43" s="50">
        <f t="shared" ref="AM43:AQ43" si="126">AM4</f>
        <v>10961.85</v>
      </c>
      <c r="AN43" s="50">
        <f t="shared" si="126"/>
        <v>10922.75</v>
      </c>
      <c r="AO43" s="50">
        <f t="shared" si="126"/>
        <v>10831.5</v>
      </c>
      <c r="AP43" s="50">
        <f t="shared" si="126"/>
        <v>10849.8</v>
      </c>
      <c r="AQ43" s="50">
        <f t="shared" si="126"/>
        <v>10780.55</v>
      </c>
      <c r="AR43" s="50">
        <f>AR4</f>
        <v>10862.55</v>
      </c>
      <c r="AS43" s="50">
        <f t="shared" ref="AS43:AW43" si="127">AS4</f>
        <v>10661.55</v>
      </c>
      <c r="AT43" s="50">
        <f t="shared" si="127"/>
        <v>10652.2</v>
      </c>
      <c r="AU43" s="50">
        <f t="shared" si="127"/>
        <v>10651.8</v>
      </c>
      <c r="AV43" s="50">
        <f t="shared" si="127"/>
        <v>10830.95</v>
      </c>
      <c r="AW43" s="50">
        <f t="shared" si="127"/>
        <v>10893.65</v>
      </c>
    </row>
    <row r="44" spans="1:49" x14ac:dyDescent="0.35">
      <c r="A44" s="45"/>
      <c r="B44" s="45"/>
      <c r="C44" s="45"/>
      <c r="D44" s="46" t="s">
        <v>31</v>
      </c>
      <c r="E44" s="86"/>
      <c r="F44" s="86"/>
      <c r="G44" s="86"/>
      <c r="H44" s="86"/>
      <c r="I44" s="86"/>
      <c r="J44" s="86"/>
      <c r="K44" s="86"/>
      <c r="L44" s="86"/>
      <c r="M44" s="86"/>
      <c r="N44" s="86"/>
      <c r="O44" s="86"/>
      <c r="P44" s="86"/>
      <c r="Q44" s="86"/>
      <c r="R44" s="86"/>
      <c r="S44" s="86"/>
      <c r="T44" s="86"/>
      <c r="U44" s="86"/>
      <c r="V44" s="86"/>
      <c r="W44" s="86"/>
      <c r="X44" s="86"/>
      <c r="Y44" s="86"/>
      <c r="Z44" s="86"/>
      <c r="AA44" s="86"/>
      <c r="AB44" s="86"/>
      <c r="AC44" s="56"/>
      <c r="AD44" s="56"/>
      <c r="AE44" s="56"/>
      <c r="AF44" s="56"/>
      <c r="AG44" s="56"/>
      <c r="AH44" s="56"/>
      <c r="AI44" s="56"/>
      <c r="AJ44" s="56"/>
      <c r="AK44" s="56"/>
      <c r="AL44" s="56">
        <v>10873.174199999999</v>
      </c>
      <c r="AM44" s="56"/>
      <c r="AN44" s="56"/>
      <c r="AO44" s="56"/>
      <c r="AP44" s="99"/>
      <c r="AQ44" s="99"/>
      <c r="AR44" s="56"/>
      <c r="AS44" s="56">
        <v>10625.521599999998</v>
      </c>
      <c r="AT44" s="56"/>
      <c r="AU44" s="56">
        <v>10559.5</v>
      </c>
      <c r="AV44" s="56">
        <v>10784.973599999999</v>
      </c>
      <c r="AW44" s="56">
        <v>10830.7264</v>
      </c>
    </row>
    <row r="45" spans="1:49" x14ac:dyDescent="0.35">
      <c r="A45" s="45"/>
      <c r="B45" s="45"/>
      <c r="C45" s="45"/>
      <c r="D45" s="46" t="s">
        <v>32</v>
      </c>
      <c r="E45" s="72"/>
      <c r="F45" s="72"/>
      <c r="G45" s="72"/>
      <c r="H45" s="72"/>
      <c r="I45" s="72"/>
      <c r="J45" s="72"/>
      <c r="K45" s="72"/>
      <c r="L45" s="72"/>
      <c r="M45" s="72"/>
      <c r="N45" s="72"/>
      <c r="O45" s="72"/>
      <c r="P45" s="72"/>
      <c r="Q45" s="72"/>
      <c r="R45" s="72"/>
      <c r="S45" s="72"/>
      <c r="T45" s="72"/>
      <c r="U45" s="72"/>
      <c r="V45" s="72"/>
      <c r="W45" s="72"/>
      <c r="X45" s="72"/>
      <c r="Y45" s="72"/>
      <c r="Z45" s="72"/>
      <c r="AA45" s="72"/>
      <c r="AB45" s="72"/>
      <c r="AC45" s="54"/>
      <c r="AD45" s="54"/>
      <c r="AE45" s="54"/>
      <c r="AF45" s="54"/>
      <c r="AG45" s="54"/>
      <c r="AH45" s="54"/>
      <c r="AI45" s="54"/>
      <c r="AJ45" s="90"/>
      <c r="AK45" s="54"/>
      <c r="AL45" s="54">
        <v>10838.6379</v>
      </c>
      <c r="AM45" s="54"/>
      <c r="AN45" s="54"/>
      <c r="AO45" s="54"/>
      <c r="AP45" s="54"/>
      <c r="AQ45" s="54"/>
      <c r="AR45" s="54"/>
      <c r="AS45" s="54">
        <v>10609.907839999998</v>
      </c>
      <c r="AT45" s="54"/>
      <c r="AU45" s="54">
        <v>10549.174999999999</v>
      </c>
      <c r="AV45" s="54">
        <v>10752.138199999999</v>
      </c>
      <c r="AW45" s="54">
        <v>10783.55</v>
      </c>
    </row>
    <row r="46" spans="1:49" x14ac:dyDescent="0.35">
      <c r="A46" s="45"/>
      <c r="B46" s="45"/>
      <c r="C46" s="45"/>
      <c r="D46" s="46" t="s">
        <v>34</v>
      </c>
      <c r="E46" s="80"/>
      <c r="F46" s="80"/>
      <c r="G46" s="80"/>
      <c r="H46" s="80"/>
      <c r="I46" s="80"/>
      <c r="J46" s="80"/>
      <c r="K46" s="80"/>
      <c r="L46" s="80"/>
      <c r="M46" s="80"/>
      <c r="N46" s="80"/>
      <c r="O46" s="80"/>
      <c r="P46" s="80"/>
      <c r="Q46" s="80"/>
      <c r="R46" s="80"/>
      <c r="S46" s="80"/>
      <c r="T46" s="80"/>
      <c r="U46" s="80"/>
      <c r="V46" s="80"/>
      <c r="W46" s="80"/>
      <c r="X46" s="80"/>
      <c r="Y46" s="80"/>
      <c r="Z46" s="80"/>
      <c r="AA46" s="80"/>
      <c r="AB46" s="80"/>
      <c r="AC46" s="51"/>
      <c r="AD46" s="51"/>
      <c r="AE46" s="51"/>
      <c r="AF46" s="51"/>
      <c r="AG46" s="51"/>
      <c r="AH46" s="51"/>
      <c r="AI46" s="51"/>
      <c r="AJ46" s="51"/>
      <c r="AK46" s="51"/>
      <c r="AL46" s="51"/>
      <c r="AM46" s="51"/>
      <c r="AN46" s="51"/>
      <c r="AO46" s="51"/>
      <c r="AP46" s="100"/>
      <c r="AQ46" s="100"/>
      <c r="AR46" s="51"/>
      <c r="AS46" s="51">
        <v>10553.399999999998</v>
      </c>
      <c r="AT46" s="51"/>
      <c r="AU46" s="51">
        <v>10539.4432</v>
      </c>
      <c r="AV46" s="51"/>
      <c r="AW46" s="100">
        <v>10736.373600000001</v>
      </c>
    </row>
    <row r="47" spans="1:49" x14ac:dyDescent="0.35">
      <c r="A47" s="45"/>
      <c r="B47" s="45"/>
      <c r="C47" s="45"/>
      <c r="D47" s="46" t="s">
        <v>56</v>
      </c>
      <c r="E47" s="81"/>
      <c r="F47" s="81"/>
      <c r="G47" s="81"/>
      <c r="H47" s="81"/>
      <c r="I47" s="81"/>
      <c r="J47" s="81"/>
      <c r="K47" s="81"/>
      <c r="L47" s="81"/>
      <c r="M47" s="81"/>
      <c r="N47" s="81"/>
      <c r="O47" s="81"/>
      <c r="P47" s="81"/>
      <c r="Q47" s="81"/>
      <c r="R47" s="81"/>
      <c r="S47" s="81"/>
      <c r="T47" s="81"/>
      <c r="U47" s="81"/>
      <c r="V47" s="81"/>
      <c r="W47" s="81"/>
      <c r="X47" s="81"/>
      <c r="Y47" s="81"/>
      <c r="Z47" s="81"/>
      <c r="AA47" s="81"/>
      <c r="AB47" s="81"/>
      <c r="AC47" s="52"/>
      <c r="AD47" s="52"/>
      <c r="AE47" s="52"/>
      <c r="AF47" s="52"/>
      <c r="AG47" s="52"/>
      <c r="AH47" s="52"/>
      <c r="AI47" s="52"/>
      <c r="AJ47" s="52"/>
      <c r="AK47" s="52"/>
      <c r="AL47" s="52"/>
      <c r="AM47" s="52"/>
      <c r="AN47" s="52"/>
      <c r="AO47" s="52"/>
      <c r="AP47" s="52"/>
      <c r="AQ47" s="52"/>
      <c r="AR47" s="52"/>
      <c r="AS47" s="52"/>
      <c r="AT47" s="52"/>
      <c r="AU47" s="52">
        <v>10515.75</v>
      </c>
      <c r="AV47" s="52"/>
      <c r="AW47" s="52">
        <v>10628.84</v>
      </c>
    </row>
    <row r="48" spans="1:49" x14ac:dyDescent="0.35">
      <c r="A48" s="45"/>
      <c r="B48" s="45"/>
      <c r="C48" s="45"/>
      <c r="D48" s="46" t="s">
        <v>57</v>
      </c>
      <c r="E48" s="82"/>
      <c r="F48" s="82"/>
      <c r="G48" s="82"/>
      <c r="H48" s="82"/>
      <c r="I48" s="82"/>
      <c r="J48" s="82"/>
      <c r="K48" s="82"/>
      <c r="L48" s="82"/>
      <c r="M48" s="82"/>
      <c r="N48" s="82"/>
      <c r="O48" s="82"/>
      <c r="P48" s="82"/>
      <c r="Q48" s="82"/>
      <c r="R48" s="82"/>
      <c r="S48" s="82"/>
      <c r="T48" s="82"/>
      <c r="U48" s="82"/>
      <c r="V48" s="82"/>
      <c r="W48" s="82"/>
      <c r="X48" s="82"/>
      <c r="Y48" s="82"/>
      <c r="Z48" s="82"/>
      <c r="AA48" s="82"/>
      <c r="AB48" s="82"/>
      <c r="AC48" s="63"/>
      <c r="AD48" s="63"/>
      <c r="AE48" s="63"/>
      <c r="AF48" s="63"/>
      <c r="AG48" s="63"/>
      <c r="AH48" s="63"/>
      <c r="AI48" s="63"/>
      <c r="AJ48" s="63"/>
      <c r="AK48" s="63"/>
      <c r="AL48" s="63"/>
      <c r="AM48" s="63"/>
      <c r="AN48" s="63"/>
      <c r="AO48" s="63"/>
      <c r="AP48" s="63"/>
      <c r="AQ48" s="63"/>
      <c r="AR48" s="63"/>
      <c r="AS48" s="63"/>
      <c r="AT48" s="63"/>
      <c r="AU48" s="63"/>
      <c r="AV48" s="63"/>
      <c r="AW48" s="63"/>
    </row>
    <row r="49" spans="1:49" x14ac:dyDescent="0.35">
      <c r="A49" s="104" t="s">
        <v>60</v>
      </c>
      <c r="B49" s="104"/>
      <c r="C49" s="104"/>
      <c r="D49" s="104"/>
      <c r="E49" s="83"/>
      <c r="F49" s="83"/>
      <c r="G49" s="83"/>
      <c r="H49" s="83"/>
      <c r="I49" s="83"/>
      <c r="J49" s="83"/>
      <c r="K49" s="83"/>
      <c r="L49" s="83"/>
      <c r="M49" s="83"/>
      <c r="N49" s="83"/>
      <c r="O49" s="83"/>
      <c r="P49" s="83"/>
      <c r="Q49" s="83"/>
      <c r="R49" s="83"/>
      <c r="S49" s="83"/>
      <c r="T49" s="83"/>
      <c r="U49" s="83"/>
      <c r="V49" s="83"/>
      <c r="W49" s="83"/>
      <c r="X49" s="83"/>
      <c r="Y49" s="83"/>
      <c r="Z49" s="83"/>
      <c r="AA49" s="83"/>
      <c r="AB49" s="83"/>
      <c r="AC49" s="64"/>
      <c r="AD49" s="64"/>
      <c r="AE49" s="64"/>
      <c r="AF49" s="64"/>
      <c r="AG49" s="64"/>
      <c r="AH49" s="64"/>
      <c r="AI49" s="64"/>
      <c r="AJ49" s="64"/>
      <c r="AK49" s="64"/>
      <c r="AL49" s="64"/>
      <c r="AM49" s="64"/>
      <c r="AN49" s="64"/>
      <c r="AO49" s="64"/>
      <c r="AP49" s="64"/>
      <c r="AQ49" s="64"/>
      <c r="AR49" s="64"/>
      <c r="AS49" s="64"/>
      <c r="AT49" s="64"/>
      <c r="AU49" s="64"/>
      <c r="AV49" s="64"/>
      <c r="AW49" s="64"/>
    </row>
    <row r="50" spans="1:49" x14ac:dyDescent="0.35">
      <c r="A50" s="45"/>
      <c r="B50" s="45"/>
      <c r="C50" s="45"/>
      <c r="D50" s="46" t="s">
        <v>9</v>
      </c>
      <c r="E50" s="75">
        <f>ABS(E2-E3)</f>
        <v>95.850000000000364</v>
      </c>
      <c r="F50" s="75">
        <f>ABS(F2-F3)</f>
        <v>57.600000000000364</v>
      </c>
      <c r="G50" s="75">
        <f>ABS(G2-G3)</f>
        <v>73.099999999998545</v>
      </c>
      <c r="H50" s="75">
        <f t="shared" ref="H50:AG50" si="128">ABS(H2-H3)</f>
        <v>134.39999999999964</v>
      </c>
      <c r="I50" s="75">
        <f t="shared" si="128"/>
        <v>105.19999999999891</v>
      </c>
      <c r="J50" s="75">
        <f t="shared" si="128"/>
        <v>83.899999999999636</v>
      </c>
      <c r="K50" s="75">
        <f t="shared" si="128"/>
        <v>233.29999999999927</v>
      </c>
      <c r="L50" s="75">
        <f t="shared" si="128"/>
        <v>191.40000000000146</v>
      </c>
      <c r="M50" s="75">
        <f t="shared" si="128"/>
        <v>89.100000000000364</v>
      </c>
      <c r="N50" s="75">
        <f t="shared" si="128"/>
        <v>63.649999999999636</v>
      </c>
      <c r="O50" s="75">
        <f t="shared" si="128"/>
        <v>55.5</v>
      </c>
      <c r="P50" s="75">
        <f t="shared" si="128"/>
        <v>96.299999999999272</v>
      </c>
      <c r="Q50" s="75">
        <f t="shared" si="128"/>
        <v>57.149999999999636</v>
      </c>
      <c r="R50" s="75">
        <f t="shared" si="128"/>
        <v>82.5</v>
      </c>
      <c r="S50" s="75">
        <f t="shared" si="128"/>
        <v>225</v>
      </c>
      <c r="T50" s="75">
        <f t="shared" si="128"/>
        <v>133.04999999999927</v>
      </c>
      <c r="U50" s="75">
        <f t="shared" si="128"/>
        <v>212.95000000000073</v>
      </c>
      <c r="V50" s="75">
        <f t="shared" si="128"/>
        <v>69.75</v>
      </c>
      <c r="W50" s="75">
        <f t="shared" si="128"/>
        <v>76.450000000000728</v>
      </c>
      <c r="X50" s="75">
        <f t="shared" si="128"/>
        <v>70.349999999998545</v>
      </c>
      <c r="Y50" s="75">
        <f t="shared" si="128"/>
        <v>116.5</v>
      </c>
      <c r="Z50" s="75">
        <f t="shared" si="128"/>
        <v>160.30000000000109</v>
      </c>
      <c r="AA50" s="75">
        <f t="shared" si="128"/>
        <v>152.79999999999927</v>
      </c>
      <c r="AB50" s="75">
        <f t="shared" si="128"/>
        <v>112.39999999999964</v>
      </c>
      <c r="AC50" s="47">
        <f t="shared" si="128"/>
        <v>85.800000000001091</v>
      </c>
      <c r="AD50" s="47">
        <f t="shared" si="128"/>
        <v>85.200000000000728</v>
      </c>
      <c r="AE50" s="47">
        <f t="shared" si="128"/>
        <v>121</v>
      </c>
      <c r="AF50" s="47">
        <f t="shared" si="128"/>
        <v>57.550000000001091</v>
      </c>
      <c r="AG50" s="47">
        <f t="shared" si="128"/>
        <v>110.75</v>
      </c>
      <c r="AH50" s="47">
        <f>ABS(AH2-AH3)</f>
        <v>115.64999999999964</v>
      </c>
      <c r="AI50" s="47">
        <f>ABS(AI2-AI3)</f>
        <v>119.40000000000146</v>
      </c>
      <c r="AJ50" s="47">
        <f>ABS(AJ2-AJ3)</f>
        <v>51.25</v>
      </c>
      <c r="AK50" s="47">
        <f t="shared" ref="AK50:AL50" si="129">ABS(AK2-AK3)</f>
        <v>86</v>
      </c>
      <c r="AL50" s="47">
        <f t="shared" si="129"/>
        <v>76</v>
      </c>
      <c r="AM50" s="47">
        <f t="shared" ref="AM50:AQ50" si="130">ABS(AM2-AM3)</f>
        <v>101.70000000000073</v>
      </c>
      <c r="AN50" s="47">
        <f t="shared" si="130"/>
        <v>85.649999999999636</v>
      </c>
      <c r="AO50" s="47">
        <f t="shared" si="130"/>
        <v>132.84999999999854</v>
      </c>
      <c r="AP50" s="47">
        <f t="shared" si="130"/>
        <v>67.950000000000728</v>
      </c>
      <c r="AQ50" s="47">
        <f t="shared" si="130"/>
        <v>175.25</v>
      </c>
      <c r="AR50" s="47">
        <f>ABS(AR2-AR3)</f>
        <v>651.29999999999927</v>
      </c>
      <c r="AS50" s="47">
        <f t="shared" ref="AS50:AW50" si="131">ABS(AS2-AS3)</f>
        <v>173.5</v>
      </c>
      <c r="AT50" s="47">
        <f t="shared" si="131"/>
        <v>106.70000000000073</v>
      </c>
      <c r="AU50" s="47">
        <f t="shared" si="131"/>
        <v>97.350000000000364</v>
      </c>
      <c r="AV50" s="47">
        <f t="shared" si="131"/>
        <v>159.5</v>
      </c>
      <c r="AW50" s="47">
        <f t="shared" si="131"/>
        <v>170</v>
      </c>
    </row>
    <row r="51" spans="1:49" x14ac:dyDescent="0.35">
      <c r="A51" s="45"/>
      <c r="B51" s="45"/>
      <c r="C51" s="45"/>
      <c r="D51" s="46" t="s">
        <v>8</v>
      </c>
      <c r="E51" s="75">
        <f t="shared" ref="E51:G51" si="132">E50*1.1</f>
        <v>105.43500000000041</v>
      </c>
      <c r="F51" s="75">
        <f t="shared" si="132"/>
        <v>63.360000000000404</v>
      </c>
      <c r="G51" s="75">
        <f t="shared" si="132"/>
        <v>80.409999999998405</v>
      </c>
      <c r="H51" s="75">
        <f t="shared" ref="H51:AG51" si="133">H50*1.1</f>
        <v>147.83999999999961</v>
      </c>
      <c r="I51" s="75">
        <f t="shared" si="133"/>
        <v>115.71999999999881</v>
      </c>
      <c r="J51" s="75">
        <f t="shared" si="133"/>
        <v>92.289999999999608</v>
      </c>
      <c r="K51" s="75">
        <f t="shared" si="133"/>
        <v>256.6299999999992</v>
      </c>
      <c r="L51" s="75">
        <f t="shared" si="133"/>
        <v>210.54000000000161</v>
      </c>
      <c r="M51" s="75">
        <f t="shared" si="133"/>
        <v>98.010000000000403</v>
      </c>
      <c r="N51" s="75">
        <f t="shared" si="133"/>
        <v>70.014999999999603</v>
      </c>
      <c r="O51" s="75">
        <f t="shared" si="133"/>
        <v>61.050000000000004</v>
      </c>
      <c r="P51" s="75">
        <f t="shared" si="133"/>
        <v>105.92999999999921</v>
      </c>
      <c r="Q51" s="75">
        <f t="shared" si="133"/>
        <v>62.864999999999604</v>
      </c>
      <c r="R51" s="75">
        <f t="shared" si="133"/>
        <v>90.750000000000014</v>
      </c>
      <c r="S51" s="75">
        <f t="shared" si="133"/>
        <v>247.50000000000003</v>
      </c>
      <c r="T51" s="75">
        <f t="shared" si="133"/>
        <v>146.35499999999922</v>
      </c>
      <c r="U51" s="75">
        <f t="shared" si="133"/>
        <v>234.24500000000083</v>
      </c>
      <c r="V51" s="75">
        <f t="shared" si="133"/>
        <v>76.725000000000009</v>
      </c>
      <c r="W51" s="75">
        <f t="shared" si="133"/>
        <v>84.095000000000809</v>
      </c>
      <c r="X51" s="75">
        <f t="shared" si="133"/>
        <v>77.384999999998399</v>
      </c>
      <c r="Y51" s="75">
        <f t="shared" si="133"/>
        <v>128.15</v>
      </c>
      <c r="Z51" s="75">
        <f t="shared" si="133"/>
        <v>176.33000000000121</v>
      </c>
      <c r="AA51" s="75">
        <f t="shared" si="133"/>
        <v>168.07999999999922</v>
      </c>
      <c r="AB51" s="75">
        <f t="shared" si="133"/>
        <v>123.63999999999962</v>
      </c>
      <c r="AC51" s="47">
        <f t="shared" si="133"/>
        <v>94.380000000001203</v>
      </c>
      <c r="AD51" s="47">
        <f t="shared" si="133"/>
        <v>93.720000000000809</v>
      </c>
      <c r="AE51" s="47">
        <f t="shared" si="133"/>
        <v>133.10000000000002</v>
      </c>
      <c r="AF51" s="47">
        <f t="shared" si="133"/>
        <v>63.305000000001208</v>
      </c>
      <c r="AG51" s="47">
        <f t="shared" si="133"/>
        <v>121.825</v>
      </c>
      <c r="AH51" s="47">
        <f>AH50*1.1</f>
        <v>127.21499999999961</v>
      </c>
      <c r="AI51" s="47">
        <f>AI50*1.1</f>
        <v>131.34000000000162</v>
      </c>
      <c r="AJ51" s="47">
        <f>AJ50*1.1</f>
        <v>56.375000000000007</v>
      </c>
      <c r="AK51" s="47">
        <f t="shared" ref="AK51:AL51" si="134">AK50*1.1</f>
        <v>94.600000000000009</v>
      </c>
      <c r="AL51" s="47">
        <f t="shared" si="134"/>
        <v>83.600000000000009</v>
      </c>
      <c r="AM51" s="47">
        <f t="shared" ref="AM51:AQ51" si="135">AM50*1.1</f>
        <v>111.87000000000081</v>
      </c>
      <c r="AN51" s="47">
        <f t="shared" si="135"/>
        <v>94.214999999999606</v>
      </c>
      <c r="AO51" s="47">
        <f t="shared" si="135"/>
        <v>146.1349999999984</v>
      </c>
      <c r="AP51" s="47">
        <f t="shared" si="135"/>
        <v>74.7450000000008</v>
      </c>
      <c r="AQ51" s="47">
        <f t="shared" si="135"/>
        <v>192.77500000000001</v>
      </c>
      <c r="AR51" s="47">
        <f>AR50*1.1</f>
        <v>716.42999999999927</v>
      </c>
      <c r="AS51" s="47">
        <f t="shared" ref="AS51:AW51" si="136">AS50*1.1</f>
        <v>190.85000000000002</v>
      </c>
      <c r="AT51" s="47">
        <f t="shared" si="136"/>
        <v>117.37000000000081</v>
      </c>
      <c r="AU51" s="47">
        <f t="shared" si="136"/>
        <v>107.08500000000041</v>
      </c>
      <c r="AV51" s="47">
        <f t="shared" si="136"/>
        <v>175.45000000000002</v>
      </c>
      <c r="AW51" s="47">
        <f t="shared" si="136"/>
        <v>187.00000000000003</v>
      </c>
    </row>
    <row r="52" spans="1:49" x14ac:dyDescent="0.35">
      <c r="A52" s="45"/>
      <c r="B52" s="45"/>
      <c r="C52" s="45"/>
      <c r="D52" s="46" t="s">
        <v>10</v>
      </c>
      <c r="E52" s="75">
        <f>(E2+E3)</f>
        <v>21786.550000000003</v>
      </c>
      <c r="F52" s="75">
        <f>(F2+F3)</f>
        <v>21724.300000000003</v>
      </c>
      <c r="G52" s="75">
        <f>(G2+G3)</f>
        <v>21569</v>
      </c>
      <c r="H52" s="75">
        <f t="shared" ref="H52:AG52" si="137">(H2+H3)</f>
        <v>21310.9</v>
      </c>
      <c r="I52" s="75">
        <f t="shared" si="137"/>
        <v>21303.9</v>
      </c>
      <c r="J52" s="75">
        <f t="shared" si="137"/>
        <v>21033.800000000003</v>
      </c>
      <c r="K52" s="75">
        <f t="shared" si="137"/>
        <v>20901</v>
      </c>
      <c r="L52" s="75">
        <f t="shared" si="137"/>
        <v>21313</v>
      </c>
      <c r="M52" s="75">
        <f t="shared" si="137"/>
        <v>21588.1</v>
      </c>
      <c r="N52" s="75">
        <f t="shared" si="137"/>
        <v>21567.85</v>
      </c>
      <c r="O52" s="75">
        <f t="shared" si="137"/>
        <v>21745.200000000001</v>
      </c>
      <c r="P52" s="75">
        <f t="shared" si="137"/>
        <v>21734.5</v>
      </c>
      <c r="Q52" s="75">
        <f t="shared" si="137"/>
        <v>21913.15</v>
      </c>
      <c r="R52" s="75">
        <f t="shared" si="137"/>
        <v>21842.6</v>
      </c>
      <c r="S52" s="75">
        <f t="shared" si="137"/>
        <v>21702.3</v>
      </c>
      <c r="T52" s="75">
        <f t="shared" si="137"/>
        <v>21431.55</v>
      </c>
      <c r="U52" s="75">
        <f t="shared" si="137"/>
        <v>21282.05</v>
      </c>
      <c r="V52" s="75">
        <f t="shared" si="137"/>
        <v>21598.65</v>
      </c>
      <c r="W52" s="75">
        <f t="shared" si="137"/>
        <v>21710.75</v>
      </c>
      <c r="X52" s="75">
        <f t="shared" si="137"/>
        <v>21776.75</v>
      </c>
      <c r="Y52" s="75">
        <f t="shared" si="137"/>
        <v>21730.7</v>
      </c>
      <c r="Z52" s="75">
        <f t="shared" si="137"/>
        <v>21630.400000000001</v>
      </c>
      <c r="AA52" s="75">
        <f t="shared" si="137"/>
        <v>21475.3</v>
      </c>
      <c r="AB52" s="75">
        <f t="shared" si="137"/>
        <v>21369.699999999997</v>
      </c>
      <c r="AC52" s="47">
        <f t="shared" si="137"/>
        <v>21586.1</v>
      </c>
      <c r="AD52" s="47">
        <f t="shared" si="137"/>
        <v>21551.7</v>
      </c>
      <c r="AE52" s="47">
        <f t="shared" si="137"/>
        <v>21619.8</v>
      </c>
      <c r="AF52" s="47">
        <f t="shared" si="137"/>
        <v>21661.15</v>
      </c>
      <c r="AG52" s="47">
        <f t="shared" si="137"/>
        <v>21589.55</v>
      </c>
      <c r="AH52" s="47">
        <f>(AH2+AH3)</f>
        <v>21500.35</v>
      </c>
      <c r="AI52" s="47">
        <f>(AI2+AI3)</f>
        <v>21674.5</v>
      </c>
      <c r="AJ52" s="47">
        <f>(AJ2+AJ3)</f>
        <v>21805.05</v>
      </c>
      <c r="AK52" s="47">
        <f t="shared" ref="AK52:AL52" si="138">(AK2+AK3)</f>
        <v>21775.3</v>
      </c>
      <c r="AL52" s="47">
        <f t="shared" si="138"/>
        <v>21780.400000000001</v>
      </c>
      <c r="AM52" s="47">
        <f t="shared" ref="AM52:AQ52" si="139">(AM2+AM3)</f>
        <v>21873.200000000001</v>
      </c>
      <c r="AN52" s="47">
        <f t="shared" si="139"/>
        <v>21813.949999999997</v>
      </c>
      <c r="AO52" s="47">
        <f t="shared" si="139"/>
        <v>21756.75</v>
      </c>
      <c r="AP52" s="47">
        <f t="shared" si="139"/>
        <v>21665.25</v>
      </c>
      <c r="AQ52" s="47">
        <f t="shared" si="139"/>
        <v>21688.15</v>
      </c>
      <c r="AR52" s="47">
        <f>(AR2+AR3)</f>
        <v>21319</v>
      </c>
      <c r="AS52" s="47">
        <f t="shared" ref="AS52:AW52" si="140">(AS2+AS3)</f>
        <v>21435.4</v>
      </c>
      <c r="AT52" s="47">
        <f t="shared" si="140"/>
        <v>21274</v>
      </c>
      <c r="AU52" s="47">
        <f t="shared" si="140"/>
        <v>21323.050000000003</v>
      </c>
      <c r="AV52" s="47">
        <f t="shared" si="140"/>
        <v>21516.6</v>
      </c>
      <c r="AW52" s="47">
        <f t="shared" si="140"/>
        <v>21796.9</v>
      </c>
    </row>
    <row r="53" spans="1:49" x14ac:dyDescent="0.35">
      <c r="A53" s="45"/>
      <c r="B53" s="45"/>
      <c r="C53" s="45"/>
      <c r="D53" s="46" t="s">
        <v>5</v>
      </c>
      <c r="E53" s="75">
        <f>(E2+E3)/2</f>
        <v>10893.275000000001</v>
      </c>
      <c r="F53" s="75">
        <f>(F2+F3)/2</f>
        <v>10862.150000000001</v>
      </c>
      <c r="G53" s="75">
        <f>(G2+G3)/2</f>
        <v>10784.5</v>
      </c>
      <c r="H53" s="75">
        <f t="shared" ref="H53:AG53" si="141">(H2+H3)/2</f>
        <v>10655.45</v>
      </c>
      <c r="I53" s="75">
        <f t="shared" si="141"/>
        <v>10651.95</v>
      </c>
      <c r="J53" s="75">
        <f t="shared" si="141"/>
        <v>10516.900000000001</v>
      </c>
      <c r="K53" s="75">
        <f t="shared" si="141"/>
        <v>10450.5</v>
      </c>
      <c r="L53" s="75">
        <f t="shared" si="141"/>
        <v>10656.5</v>
      </c>
      <c r="M53" s="75">
        <f t="shared" si="141"/>
        <v>10794.05</v>
      </c>
      <c r="N53" s="75">
        <f t="shared" si="141"/>
        <v>10783.924999999999</v>
      </c>
      <c r="O53" s="75">
        <f t="shared" si="141"/>
        <v>10872.6</v>
      </c>
      <c r="P53" s="75">
        <f t="shared" si="141"/>
        <v>10867.25</v>
      </c>
      <c r="Q53" s="75">
        <f t="shared" si="141"/>
        <v>10956.575000000001</v>
      </c>
      <c r="R53" s="75">
        <f t="shared" si="141"/>
        <v>10921.3</v>
      </c>
      <c r="S53" s="75">
        <f t="shared" si="141"/>
        <v>10851.15</v>
      </c>
      <c r="T53" s="75">
        <f t="shared" si="141"/>
        <v>10715.775</v>
      </c>
      <c r="U53" s="75">
        <f t="shared" si="141"/>
        <v>10641.025</v>
      </c>
      <c r="V53" s="75">
        <f t="shared" si="141"/>
        <v>10799.325000000001</v>
      </c>
      <c r="W53" s="75">
        <f t="shared" si="141"/>
        <v>10855.375</v>
      </c>
      <c r="X53" s="75">
        <f t="shared" si="141"/>
        <v>10888.375</v>
      </c>
      <c r="Y53" s="75">
        <f t="shared" si="141"/>
        <v>10865.35</v>
      </c>
      <c r="Z53" s="75">
        <f t="shared" si="141"/>
        <v>10815.2</v>
      </c>
      <c r="AA53" s="75">
        <f t="shared" si="141"/>
        <v>10737.65</v>
      </c>
      <c r="AB53" s="75">
        <f t="shared" si="141"/>
        <v>10684.849999999999</v>
      </c>
      <c r="AC53" s="47">
        <f t="shared" si="141"/>
        <v>10793.05</v>
      </c>
      <c r="AD53" s="47">
        <f t="shared" si="141"/>
        <v>10775.85</v>
      </c>
      <c r="AE53" s="47">
        <f t="shared" si="141"/>
        <v>10809.9</v>
      </c>
      <c r="AF53" s="47">
        <f t="shared" si="141"/>
        <v>10830.575000000001</v>
      </c>
      <c r="AG53" s="47">
        <f t="shared" si="141"/>
        <v>10794.775</v>
      </c>
      <c r="AH53" s="47">
        <f>(AH2+AH3)/2</f>
        <v>10750.174999999999</v>
      </c>
      <c r="AI53" s="47">
        <f>(AI2+AI3)/2</f>
        <v>10837.25</v>
      </c>
      <c r="AJ53" s="47">
        <f>(AJ2+AJ3)/2</f>
        <v>10902.525</v>
      </c>
      <c r="AK53" s="47">
        <f t="shared" ref="AK53:AL53" si="142">(AK2+AK3)/2</f>
        <v>10887.65</v>
      </c>
      <c r="AL53" s="47">
        <f t="shared" si="142"/>
        <v>10890.2</v>
      </c>
      <c r="AM53" s="47">
        <f t="shared" ref="AM53:AQ53" si="143">(AM2+AM3)/2</f>
        <v>10936.6</v>
      </c>
      <c r="AN53" s="47">
        <f t="shared" si="143"/>
        <v>10906.974999999999</v>
      </c>
      <c r="AO53" s="47">
        <f t="shared" si="143"/>
        <v>10878.375</v>
      </c>
      <c r="AP53" s="47">
        <f t="shared" si="143"/>
        <v>10832.625</v>
      </c>
      <c r="AQ53" s="47">
        <f t="shared" si="143"/>
        <v>10844.075000000001</v>
      </c>
      <c r="AR53" s="47">
        <f>(AR2+AR3)/2</f>
        <v>10659.5</v>
      </c>
      <c r="AS53" s="47">
        <f t="shared" ref="AS53:AW53" si="144">(AS2+AS3)/2</f>
        <v>10717.7</v>
      </c>
      <c r="AT53" s="47">
        <f t="shared" si="144"/>
        <v>10637</v>
      </c>
      <c r="AU53" s="47">
        <f t="shared" si="144"/>
        <v>10661.525000000001</v>
      </c>
      <c r="AV53" s="47">
        <f t="shared" si="144"/>
        <v>10758.3</v>
      </c>
      <c r="AW53" s="47">
        <f t="shared" si="144"/>
        <v>10898.45</v>
      </c>
    </row>
    <row r="54" spans="1:49" x14ac:dyDescent="0.35">
      <c r="A54" s="45"/>
      <c r="B54" s="45"/>
      <c r="C54" s="45"/>
      <c r="D54" s="46" t="s">
        <v>4</v>
      </c>
      <c r="E54" s="75">
        <f t="shared" ref="E54:G54" si="145">E55-E56+E55</f>
        <v>10886.924999999999</v>
      </c>
      <c r="F54" s="75">
        <f t="shared" si="145"/>
        <v>10867.05</v>
      </c>
      <c r="G54" s="75">
        <f t="shared" si="145"/>
        <v>10783.433333333334</v>
      </c>
      <c r="H54" s="75">
        <f t="shared" ref="H54:AG54" si="146">H55-H56+H55</f>
        <v>10619.25</v>
      </c>
      <c r="I54" s="75">
        <f t="shared" si="146"/>
        <v>10679.783333333333</v>
      </c>
      <c r="J54" s="75">
        <f t="shared" si="146"/>
        <v>10497.933333333334</v>
      </c>
      <c r="K54" s="75">
        <f t="shared" si="146"/>
        <v>10516.266666666666</v>
      </c>
      <c r="L54" s="75">
        <f t="shared" si="146"/>
        <v>10710.566666666666</v>
      </c>
      <c r="M54" s="75">
        <f t="shared" si="146"/>
        <v>10792.383333333331</v>
      </c>
      <c r="N54" s="75">
        <f t="shared" si="146"/>
        <v>10798.275000000001</v>
      </c>
      <c r="O54" s="75">
        <f t="shared" si="146"/>
        <v>10883.1</v>
      </c>
      <c r="P54" s="75">
        <f t="shared" si="146"/>
        <v>10894.883333333335</v>
      </c>
      <c r="Q54" s="75">
        <f t="shared" si="146"/>
        <v>10963.724999999999</v>
      </c>
      <c r="R54" s="75">
        <f t="shared" si="146"/>
        <v>10941.566666666669</v>
      </c>
      <c r="S54" s="75">
        <f t="shared" si="146"/>
        <v>10786.383333333333</v>
      </c>
      <c r="T54" s="75">
        <f t="shared" si="146"/>
        <v>10680.925000000001</v>
      </c>
      <c r="U54" s="75">
        <f t="shared" si="146"/>
        <v>10700.241666666667</v>
      </c>
      <c r="V54" s="75">
        <f t="shared" si="146"/>
        <v>10786.308333333334</v>
      </c>
      <c r="W54" s="75">
        <f t="shared" si="146"/>
        <v>10858.391666666666</v>
      </c>
      <c r="X54" s="75">
        <f t="shared" si="146"/>
        <v>10871.158333333333</v>
      </c>
      <c r="Y54" s="75">
        <f t="shared" si="146"/>
        <v>10895.183333333336</v>
      </c>
      <c r="Z54" s="75">
        <f t="shared" si="146"/>
        <v>10800.066666666666</v>
      </c>
      <c r="AA54" s="75">
        <f t="shared" si="146"/>
        <v>10694.050000000001</v>
      </c>
      <c r="AB54" s="75">
        <f t="shared" si="146"/>
        <v>10713.183333333331</v>
      </c>
      <c r="AC54" s="47">
        <f t="shared" si="146"/>
        <v>10778.883333333331</v>
      </c>
      <c r="AD54" s="47">
        <f t="shared" si="146"/>
        <v>10793.383333333333</v>
      </c>
      <c r="AE54" s="47">
        <f t="shared" si="146"/>
        <v>10840.066666666664</v>
      </c>
      <c r="AF54" s="47">
        <f t="shared" si="146"/>
        <v>10824.591666666667</v>
      </c>
      <c r="AG54" s="47">
        <f t="shared" si="146"/>
        <v>10794.891666666668</v>
      </c>
      <c r="AH54" s="47">
        <f>AH55-AH56+AH55</f>
        <v>10741.791666666664</v>
      </c>
      <c r="AI54" s="47">
        <f>AI55-AI56+AI55</f>
        <v>10870.283333333333</v>
      </c>
      <c r="AJ54" s="47">
        <f>AJ55-AJ56+AJ55</f>
        <v>10894.374999999998</v>
      </c>
      <c r="AK54" s="47">
        <f t="shared" ref="AK54:AL54" si="147">AK55-AK56+AK55</f>
        <v>10899.35</v>
      </c>
      <c r="AL54" s="47">
        <f t="shared" si="147"/>
        <v>10901.366666666669</v>
      </c>
      <c r="AM54" s="47">
        <f t="shared" ref="AM54:AQ54" si="148">AM55-AM56+AM55</f>
        <v>10953.433333333336</v>
      </c>
      <c r="AN54" s="47">
        <f t="shared" si="148"/>
        <v>10917.491666666665</v>
      </c>
      <c r="AO54" s="47">
        <f t="shared" si="148"/>
        <v>10847.125</v>
      </c>
      <c r="AP54" s="47">
        <f t="shared" si="148"/>
        <v>10844.075000000001</v>
      </c>
      <c r="AQ54" s="47">
        <f t="shared" si="148"/>
        <v>10801.724999999999</v>
      </c>
      <c r="AR54" s="47">
        <f>AR55-AR56+AR55</f>
        <v>10794.866666666665</v>
      </c>
      <c r="AS54" s="47">
        <f t="shared" ref="AS54:AW54" si="149">AS55-AS56+AS55</f>
        <v>10680.266666666666</v>
      </c>
      <c r="AT54" s="47">
        <f t="shared" si="149"/>
        <v>10647.133333333335</v>
      </c>
      <c r="AU54" s="47">
        <f t="shared" si="149"/>
        <v>10655.041666666668</v>
      </c>
      <c r="AV54" s="47">
        <f t="shared" si="149"/>
        <v>10806.733333333334</v>
      </c>
      <c r="AW54" s="47">
        <f t="shared" si="149"/>
        <v>10895.25</v>
      </c>
    </row>
    <row r="55" spans="1:49" x14ac:dyDescent="0.35">
      <c r="A55" s="45"/>
      <c r="B55" s="45"/>
      <c r="C55" s="45"/>
      <c r="D55" s="46" t="s">
        <v>62</v>
      </c>
      <c r="E55" s="75">
        <f t="shared" ref="E55:G55" si="150">(E2+E3+E4)/3</f>
        <v>10890.1</v>
      </c>
      <c r="F55" s="75">
        <f t="shared" si="150"/>
        <v>10864.6</v>
      </c>
      <c r="G55" s="75">
        <f t="shared" si="150"/>
        <v>10783.966666666667</v>
      </c>
      <c r="H55" s="75">
        <f t="shared" ref="H55:AG55" si="151">(H2+H3+H4)/3</f>
        <v>10637.35</v>
      </c>
      <c r="I55" s="75">
        <f t="shared" si="151"/>
        <v>10665.866666666667</v>
      </c>
      <c r="J55" s="75">
        <f t="shared" si="151"/>
        <v>10507.416666666668</v>
      </c>
      <c r="K55" s="75">
        <f t="shared" si="151"/>
        <v>10483.383333333333</v>
      </c>
      <c r="L55" s="75">
        <f t="shared" si="151"/>
        <v>10683.533333333333</v>
      </c>
      <c r="M55" s="75">
        <f t="shared" si="151"/>
        <v>10793.216666666665</v>
      </c>
      <c r="N55" s="75">
        <f t="shared" si="151"/>
        <v>10791.1</v>
      </c>
      <c r="O55" s="75">
        <f t="shared" si="151"/>
        <v>10877.85</v>
      </c>
      <c r="P55" s="75">
        <f t="shared" si="151"/>
        <v>10881.066666666668</v>
      </c>
      <c r="Q55" s="75">
        <f t="shared" si="151"/>
        <v>10960.15</v>
      </c>
      <c r="R55" s="75">
        <f t="shared" si="151"/>
        <v>10931.433333333334</v>
      </c>
      <c r="S55" s="75">
        <f t="shared" si="151"/>
        <v>10818.766666666666</v>
      </c>
      <c r="T55" s="75">
        <f t="shared" si="151"/>
        <v>10698.35</v>
      </c>
      <c r="U55" s="75">
        <f t="shared" si="151"/>
        <v>10670.633333333333</v>
      </c>
      <c r="V55" s="75">
        <f t="shared" si="151"/>
        <v>10792.816666666668</v>
      </c>
      <c r="W55" s="75">
        <f t="shared" si="151"/>
        <v>10856.883333333333</v>
      </c>
      <c r="X55" s="75">
        <f t="shared" si="151"/>
        <v>10879.766666666666</v>
      </c>
      <c r="Y55" s="75">
        <f t="shared" si="151"/>
        <v>10880.266666666668</v>
      </c>
      <c r="Z55" s="75">
        <f t="shared" si="151"/>
        <v>10807.633333333333</v>
      </c>
      <c r="AA55" s="75">
        <f t="shared" si="151"/>
        <v>10715.85</v>
      </c>
      <c r="AB55" s="75">
        <f t="shared" si="151"/>
        <v>10699.016666666665</v>
      </c>
      <c r="AC55" s="47">
        <f t="shared" si="151"/>
        <v>10785.966666666665</v>
      </c>
      <c r="AD55" s="47">
        <f t="shared" si="151"/>
        <v>10784.616666666667</v>
      </c>
      <c r="AE55" s="47">
        <f t="shared" si="151"/>
        <v>10824.983333333332</v>
      </c>
      <c r="AF55" s="47">
        <f t="shared" si="151"/>
        <v>10827.583333333334</v>
      </c>
      <c r="AG55" s="47">
        <f t="shared" si="151"/>
        <v>10794.833333333334</v>
      </c>
      <c r="AH55" s="47">
        <f>(AH2+AH3+AH4)/3</f>
        <v>10745.983333333332</v>
      </c>
      <c r="AI55" s="47">
        <f>(AI2+AI3+AI4)/3</f>
        <v>10853.766666666666</v>
      </c>
      <c r="AJ55" s="47">
        <f>(AJ2+AJ3+AJ4)/3</f>
        <v>10898.449999999999</v>
      </c>
      <c r="AK55" s="47">
        <f t="shared" ref="AK55:AL55" si="152">(AK2+AK3+AK4)/3</f>
        <v>10893.5</v>
      </c>
      <c r="AL55" s="47">
        <f t="shared" si="152"/>
        <v>10895.783333333335</v>
      </c>
      <c r="AM55" s="47">
        <f t="shared" ref="AM55:AQ55" si="153">(AM2+AM3+AM4)/3</f>
        <v>10945.016666666668</v>
      </c>
      <c r="AN55" s="47">
        <f t="shared" si="153"/>
        <v>10912.233333333332</v>
      </c>
      <c r="AO55" s="47">
        <f t="shared" si="153"/>
        <v>10862.75</v>
      </c>
      <c r="AP55" s="47">
        <f t="shared" si="153"/>
        <v>10838.35</v>
      </c>
      <c r="AQ55" s="47">
        <f t="shared" si="153"/>
        <v>10822.9</v>
      </c>
      <c r="AR55" s="47">
        <f>(AR2+AR3+AR4)/3</f>
        <v>10727.183333333332</v>
      </c>
      <c r="AS55" s="47">
        <f t="shared" ref="AS55:AW55" si="154">(AS2+AS3+AS4)/3</f>
        <v>10698.983333333334</v>
      </c>
      <c r="AT55" s="47">
        <f t="shared" si="154"/>
        <v>10642.066666666668</v>
      </c>
      <c r="AU55" s="47">
        <f t="shared" si="154"/>
        <v>10658.283333333335</v>
      </c>
      <c r="AV55" s="47">
        <f t="shared" si="154"/>
        <v>10782.516666666666</v>
      </c>
      <c r="AW55" s="47">
        <f t="shared" si="154"/>
        <v>10896.85</v>
      </c>
    </row>
    <row r="56" spans="1:49" x14ac:dyDescent="0.35">
      <c r="A56" s="45"/>
      <c r="B56" s="45"/>
      <c r="C56" s="45"/>
      <c r="D56" s="46" t="s">
        <v>3</v>
      </c>
      <c r="E56" s="75">
        <f>E53</f>
        <v>10893.275000000001</v>
      </c>
      <c r="F56" s="75">
        <f t="shared" ref="F56:G56" si="155">F53</f>
        <v>10862.150000000001</v>
      </c>
      <c r="G56" s="75">
        <f t="shared" si="155"/>
        <v>10784.5</v>
      </c>
      <c r="H56" s="75">
        <f t="shared" ref="H56:AB56" si="156">H53</f>
        <v>10655.45</v>
      </c>
      <c r="I56" s="75">
        <f t="shared" si="156"/>
        <v>10651.95</v>
      </c>
      <c r="J56" s="75">
        <f t="shared" si="156"/>
        <v>10516.900000000001</v>
      </c>
      <c r="K56" s="75">
        <f t="shared" si="156"/>
        <v>10450.5</v>
      </c>
      <c r="L56" s="75">
        <f t="shared" si="156"/>
        <v>10656.5</v>
      </c>
      <c r="M56" s="75">
        <f t="shared" si="156"/>
        <v>10794.05</v>
      </c>
      <c r="N56" s="75">
        <f t="shared" si="156"/>
        <v>10783.924999999999</v>
      </c>
      <c r="O56" s="75">
        <f t="shared" si="156"/>
        <v>10872.6</v>
      </c>
      <c r="P56" s="75">
        <f t="shared" si="156"/>
        <v>10867.25</v>
      </c>
      <c r="Q56" s="75">
        <f t="shared" si="156"/>
        <v>10956.575000000001</v>
      </c>
      <c r="R56" s="75">
        <f t="shared" si="156"/>
        <v>10921.3</v>
      </c>
      <c r="S56" s="75">
        <f t="shared" si="156"/>
        <v>10851.15</v>
      </c>
      <c r="T56" s="75">
        <f t="shared" si="156"/>
        <v>10715.775</v>
      </c>
      <c r="U56" s="75">
        <f t="shared" si="156"/>
        <v>10641.025</v>
      </c>
      <c r="V56" s="75">
        <f t="shared" si="156"/>
        <v>10799.325000000001</v>
      </c>
      <c r="W56" s="75">
        <f t="shared" si="156"/>
        <v>10855.375</v>
      </c>
      <c r="X56" s="75">
        <f t="shared" si="156"/>
        <v>10888.375</v>
      </c>
      <c r="Y56" s="75">
        <f t="shared" si="156"/>
        <v>10865.35</v>
      </c>
      <c r="Z56" s="75">
        <f t="shared" si="156"/>
        <v>10815.2</v>
      </c>
      <c r="AA56" s="75">
        <f t="shared" si="156"/>
        <v>10737.65</v>
      </c>
      <c r="AB56" s="75">
        <f t="shared" si="156"/>
        <v>10684.849999999999</v>
      </c>
      <c r="AC56" s="47">
        <f>AC53</f>
        <v>10793.05</v>
      </c>
      <c r="AD56" s="47">
        <f t="shared" ref="AD56:AG56" si="157">AD53</f>
        <v>10775.85</v>
      </c>
      <c r="AE56" s="47">
        <f t="shared" si="157"/>
        <v>10809.9</v>
      </c>
      <c r="AF56" s="47">
        <f t="shared" si="157"/>
        <v>10830.575000000001</v>
      </c>
      <c r="AG56" s="47">
        <f t="shared" si="157"/>
        <v>10794.775</v>
      </c>
      <c r="AH56" s="47">
        <f>AH53</f>
        <v>10750.174999999999</v>
      </c>
      <c r="AI56" s="47">
        <f>AI53</f>
        <v>10837.25</v>
      </c>
      <c r="AJ56" s="47">
        <f>AJ53</f>
        <v>10902.525</v>
      </c>
      <c r="AK56" s="47">
        <f t="shared" ref="AK56:AL56" si="158">AK53</f>
        <v>10887.65</v>
      </c>
      <c r="AL56" s="47">
        <f t="shared" si="158"/>
        <v>10890.2</v>
      </c>
      <c r="AM56" s="47">
        <f t="shared" ref="AM56:AQ56" si="159">AM53</f>
        <v>10936.6</v>
      </c>
      <c r="AN56" s="47">
        <f t="shared" si="159"/>
        <v>10906.974999999999</v>
      </c>
      <c r="AO56" s="47">
        <f t="shared" si="159"/>
        <v>10878.375</v>
      </c>
      <c r="AP56" s="47">
        <f t="shared" si="159"/>
        <v>10832.625</v>
      </c>
      <c r="AQ56" s="47">
        <f t="shared" si="159"/>
        <v>10844.075000000001</v>
      </c>
      <c r="AR56" s="47">
        <f>AR53</f>
        <v>10659.5</v>
      </c>
      <c r="AS56" s="47">
        <f t="shared" ref="AS56:AW56" si="160">AS53</f>
        <v>10717.7</v>
      </c>
      <c r="AT56" s="47">
        <f t="shared" si="160"/>
        <v>10637</v>
      </c>
      <c r="AU56" s="47">
        <f t="shared" si="160"/>
        <v>10661.525000000001</v>
      </c>
      <c r="AV56" s="47">
        <f t="shared" si="160"/>
        <v>10758.3</v>
      </c>
      <c r="AW56" s="47">
        <f t="shared" si="160"/>
        <v>10898.45</v>
      </c>
    </row>
    <row r="57" spans="1:49" x14ac:dyDescent="0.35">
      <c r="A57" s="45"/>
      <c r="B57" s="45"/>
      <c r="C57" s="45"/>
      <c r="D57" s="46" t="s">
        <v>59</v>
      </c>
      <c r="E57" s="87">
        <f t="shared" ref="E57:G57" si="161">ABS(E54-E56)</f>
        <v>6.3500000000021828</v>
      </c>
      <c r="F57" s="87">
        <f t="shared" si="161"/>
        <v>4.8999999999978172</v>
      </c>
      <c r="G57" s="87">
        <f t="shared" si="161"/>
        <v>1.0666666666656965</v>
      </c>
      <c r="H57" s="87">
        <f t="shared" ref="H57:AG57" si="162">ABS(H54-H56)</f>
        <v>36.200000000000728</v>
      </c>
      <c r="I57" s="87">
        <f t="shared" si="162"/>
        <v>27.833333333332121</v>
      </c>
      <c r="J57" s="87">
        <f t="shared" si="162"/>
        <v>18.966666666667152</v>
      </c>
      <c r="K57" s="87">
        <f t="shared" si="162"/>
        <v>65.766666666666424</v>
      </c>
      <c r="L57" s="87">
        <f t="shared" si="162"/>
        <v>54.066666666665697</v>
      </c>
      <c r="M57" s="87">
        <f t="shared" si="162"/>
        <v>1.6666666666678793</v>
      </c>
      <c r="N57" s="87">
        <f t="shared" si="162"/>
        <v>14.350000000002183</v>
      </c>
      <c r="O57" s="87">
        <f t="shared" si="162"/>
        <v>10.5</v>
      </c>
      <c r="P57" s="87">
        <f t="shared" si="162"/>
        <v>27.633333333335031</v>
      </c>
      <c r="Q57" s="87">
        <f t="shared" si="162"/>
        <v>7.1499999999978172</v>
      </c>
      <c r="R57" s="87">
        <f t="shared" si="162"/>
        <v>20.266666666670062</v>
      </c>
      <c r="S57" s="87">
        <f t="shared" si="162"/>
        <v>64.766666666666424</v>
      </c>
      <c r="T57" s="87">
        <f t="shared" si="162"/>
        <v>34.849999999998545</v>
      </c>
      <c r="U57" s="87">
        <f t="shared" si="162"/>
        <v>59.216666666667152</v>
      </c>
      <c r="V57" s="87">
        <f t="shared" si="162"/>
        <v>13.016666666666424</v>
      </c>
      <c r="W57" s="87">
        <f t="shared" si="162"/>
        <v>3.0166666666664241</v>
      </c>
      <c r="X57" s="87">
        <f t="shared" si="162"/>
        <v>17.216666666667152</v>
      </c>
      <c r="Y57" s="87">
        <f t="shared" si="162"/>
        <v>29.833333333335759</v>
      </c>
      <c r="Z57" s="87">
        <f t="shared" si="162"/>
        <v>15.133333333335031</v>
      </c>
      <c r="AA57" s="87">
        <f t="shared" si="162"/>
        <v>43.599999999998545</v>
      </c>
      <c r="AB57" s="87">
        <f t="shared" si="162"/>
        <v>28.333333333332121</v>
      </c>
      <c r="AC57" s="67">
        <f t="shared" si="162"/>
        <v>14.166666666667879</v>
      </c>
      <c r="AD57" s="67">
        <f t="shared" si="162"/>
        <v>17.533333333332848</v>
      </c>
      <c r="AE57" s="67">
        <f t="shared" si="162"/>
        <v>30.166666666664241</v>
      </c>
      <c r="AF57" s="67">
        <f t="shared" si="162"/>
        <v>5.9833333333335759</v>
      </c>
      <c r="AG57" s="67">
        <f t="shared" si="162"/>
        <v>0.11666666666860692</v>
      </c>
      <c r="AH57" s="67">
        <f>ABS(AH54-AH56)</f>
        <v>8.3833333333350311</v>
      </c>
      <c r="AI57" s="67">
        <f>ABS(AI54-AI56)</f>
        <v>33.033333333332848</v>
      </c>
      <c r="AJ57" s="67">
        <f>ABS(AJ54-AJ56)</f>
        <v>8.1500000000014552</v>
      </c>
      <c r="AK57" s="67">
        <f t="shared" ref="AK57:AL57" si="163">ABS(AK54-AK56)</f>
        <v>11.700000000000728</v>
      </c>
      <c r="AL57" s="67">
        <f t="shared" si="163"/>
        <v>11.166666666667879</v>
      </c>
      <c r="AM57" s="67">
        <f t="shared" ref="AM57:AQ57" si="164">ABS(AM54-AM56)</f>
        <v>16.833333333335759</v>
      </c>
      <c r="AN57" s="67">
        <f t="shared" si="164"/>
        <v>10.516666666666424</v>
      </c>
      <c r="AO57" s="67">
        <f t="shared" si="164"/>
        <v>31.25</v>
      </c>
      <c r="AP57" s="67">
        <f t="shared" si="164"/>
        <v>11.450000000000728</v>
      </c>
      <c r="AQ57" s="67">
        <f t="shared" si="164"/>
        <v>42.350000000002183</v>
      </c>
      <c r="AR57" s="67">
        <f>(AR54-AR56)</f>
        <v>135.36666666666497</v>
      </c>
      <c r="AS57" s="67">
        <f t="shared" ref="AS57:AW57" si="165">ABS(AS54-AS56)</f>
        <v>37.433333333334303</v>
      </c>
      <c r="AT57" s="67">
        <f t="shared" si="165"/>
        <v>10.133333333335031</v>
      </c>
      <c r="AU57" s="67">
        <f t="shared" si="165"/>
        <v>6.4833333333335759</v>
      </c>
      <c r="AV57" s="67">
        <f t="shared" si="165"/>
        <v>48.433333333334303</v>
      </c>
      <c r="AW57" s="67">
        <f t="shared" si="165"/>
        <v>3.2000000000007276</v>
      </c>
    </row>
    <row r="58" spans="1:49" x14ac:dyDescent="0.35">
      <c r="H58" s="88"/>
      <c r="I58" s="88"/>
      <c r="J58" s="88"/>
      <c r="K58" s="88"/>
      <c r="L58" s="88"/>
      <c r="M58" s="88"/>
      <c r="N58" s="88"/>
      <c r="O58" s="88"/>
      <c r="P58" s="88"/>
      <c r="Q58" s="88"/>
      <c r="R58" s="88"/>
      <c r="S58" s="88"/>
      <c r="T58" s="88"/>
      <c r="U58" s="88"/>
      <c r="V58" s="88"/>
      <c r="W58" s="88"/>
      <c r="X58" s="88"/>
      <c r="Y58" s="88"/>
      <c r="Z58" s="88"/>
      <c r="AA58" s="88"/>
      <c r="AB58" s="88"/>
      <c r="AR58" s="41"/>
    </row>
    <row r="59" spans="1:49" x14ac:dyDescent="0.35">
      <c r="H59" s="88"/>
      <c r="I59" s="88"/>
      <c r="J59" s="88"/>
      <c r="K59" s="88"/>
      <c r="L59" s="88"/>
      <c r="M59" s="88"/>
      <c r="N59" s="88"/>
      <c r="O59" s="88"/>
      <c r="P59" s="88"/>
      <c r="Q59" s="88"/>
      <c r="R59" s="88"/>
      <c r="S59" s="88"/>
      <c r="T59" s="88"/>
      <c r="U59" s="88"/>
      <c r="V59" s="88"/>
      <c r="W59" s="88"/>
      <c r="X59" s="88"/>
      <c r="Y59" s="88"/>
      <c r="Z59" s="88"/>
      <c r="AA59" s="88"/>
      <c r="AB59" s="88"/>
      <c r="AR59" s="41"/>
    </row>
    <row r="60" spans="1:49" x14ac:dyDescent="0.35">
      <c r="H60" s="88"/>
      <c r="I60" s="88"/>
      <c r="J60" s="88"/>
      <c r="K60" s="88"/>
      <c r="L60" s="88"/>
      <c r="M60" s="88"/>
      <c r="N60" s="88"/>
      <c r="O60" s="88"/>
      <c r="P60" s="88"/>
      <c r="Q60" s="88"/>
      <c r="R60" s="88"/>
      <c r="S60" s="88"/>
      <c r="T60" s="88"/>
      <c r="U60" s="88"/>
      <c r="V60" s="88"/>
      <c r="W60" s="88"/>
      <c r="X60" s="88"/>
      <c r="Y60" s="88"/>
      <c r="Z60" s="88"/>
      <c r="AA60" s="88"/>
      <c r="AB60" s="88"/>
      <c r="AR60" s="41"/>
    </row>
    <row r="61" spans="1:49" x14ac:dyDescent="0.35">
      <c r="H61" s="88"/>
      <c r="I61" s="88"/>
      <c r="J61" s="88"/>
      <c r="K61" s="88"/>
      <c r="L61" s="88"/>
      <c r="M61" s="88"/>
      <c r="N61" s="88"/>
      <c r="O61" s="88"/>
      <c r="P61" s="88"/>
      <c r="Q61" s="88"/>
      <c r="R61" s="88"/>
      <c r="S61" s="88"/>
      <c r="T61" s="88"/>
      <c r="U61" s="88"/>
      <c r="V61" s="88"/>
      <c r="W61" s="88"/>
      <c r="X61" s="88"/>
      <c r="Y61" s="88"/>
      <c r="Z61" s="88"/>
      <c r="AA61" s="88"/>
      <c r="AB61" s="88"/>
      <c r="AR61" s="41"/>
    </row>
    <row r="62" spans="1:49" x14ac:dyDescent="0.35">
      <c r="H62" s="88"/>
      <c r="I62" s="88"/>
      <c r="J62" s="88"/>
      <c r="K62" s="88"/>
      <c r="L62" s="88"/>
      <c r="M62" s="88"/>
      <c r="N62" s="88"/>
      <c r="O62" s="88"/>
      <c r="P62" s="88"/>
      <c r="Q62" s="88"/>
      <c r="R62" s="88"/>
      <c r="S62" s="88"/>
      <c r="T62" s="88"/>
      <c r="U62" s="88"/>
      <c r="V62" s="88"/>
      <c r="W62" s="88"/>
      <c r="X62" s="88"/>
      <c r="Y62" s="88"/>
      <c r="Z62" s="88"/>
      <c r="AA62" s="88"/>
      <c r="AB62" s="88"/>
      <c r="AR62" s="41"/>
    </row>
    <row r="63" spans="1:49" x14ac:dyDescent="0.35">
      <c r="H63" s="88"/>
      <c r="I63" s="88"/>
      <c r="J63" s="88"/>
      <c r="K63" s="88"/>
      <c r="L63" s="88"/>
      <c r="M63" s="88"/>
      <c r="N63" s="88"/>
      <c r="O63" s="88"/>
      <c r="P63" s="88"/>
      <c r="Q63" s="88"/>
      <c r="R63" s="88"/>
      <c r="S63" s="88"/>
      <c r="T63" s="88"/>
      <c r="U63" s="88"/>
      <c r="V63" s="88"/>
      <c r="W63" s="88"/>
      <c r="X63" s="88"/>
      <c r="Y63" s="88"/>
      <c r="Z63" s="88"/>
      <c r="AA63" s="88"/>
      <c r="AB63" s="88"/>
      <c r="AR63" s="41"/>
    </row>
    <row r="64" spans="1:49" x14ac:dyDescent="0.35">
      <c r="AR64" s="41"/>
    </row>
    <row r="65" spans="44:44" x14ac:dyDescent="0.35">
      <c r="AR65" s="41"/>
    </row>
    <row r="66" spans="44:44" x14ac:dyDescent="0.35">
      <c r="AR66" s="41"/>
    </row>
    <row r="67" spans="44:44" x14ac:dyDescent="0.35">
      <c r="AR67" s="41"/>
    </row>
    <row r="68" spans="44:44" x14ac:dyDescent="0.35">
      <c r="AR68" s="41"/>
    </row>
    <row r="69" spans="44:44" x14ac:dyDescent="0.35">
      <c r="AR69" s="41"/>
    </row>
    <row r="70" spans="44:44" x14ac:dyDescent="0.35">
      <c r="AR70" s="41"/>
    </row>
    <row r="71" spans="44:44" x14ac:dyDescent="0.35">
      <c r="AR71" s="41"/>
    </row>
    <row r="72" spans="44:44" x14ac:dyDescent="0.35">
      <c r="AR72" s="41"/>
    </row>
    <row r="73" spans="44:44" x14ac:dyDescent="0.35">
      <c r="AR73" s="41"/>
    </row>
    <row r="74" spans="44:44" x14ac:dyDescent="0.35">
      <c r="AR74" s="41"/>
    </row>
    <row r="75" spans="44:44" x14ac:dyDescent="0.35">
      <c r="AR75" s="41"/>
    </row>
    <row r="76" spans="44:44" x14ac:dyDescent="0.35">
      <c r="AR76" s="41"/>
    </row>
    <row r="77" spans="44:44" x14ac:dyDescent="0.35">
      <c r="AR77" s="41"/>
    </row>
    <row r="78" spans="44:44" x14ac:dyDescent="0.35">
      <c r="AR78" s="41"/>
    </row>
    <row r="79" spans="44:44" x14ac:dyDescent="0.35">
      <c r="AR79" s="41"/>
    </row>
  </sheetData>
  <mergeCells count="5">
    <mergeCell ref="A1:D1"/>
    <mergeCell ref="A5:D5"/>
    <mergeCell ref="A23:D23"/>
    <mergeCell ref="A37:D37"/>
    <mergeCell ref="A49:D4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4.5" x14ac:dyDescent="0.35"/>
  <cols>
    <col min="1" max="1" width="112.81640625" customWidth="1"/>
  </cols>
  <sheetData>
    <row r="1" spans="1:1" ht="101.5" x14ac:dyDescent="0.35">
      <c r="A1" s="10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Fibonacci-1</vt:lpstr>
      <vt:lpstr>Fibonacci-2</vt:lpstr>
      <vt:lpstr>Fibonacci-3</vt:lpstr>
      <vt:lpstr>Archives</vt:lpstr>
      <vt:lpstr>Emeter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2018-09-30T18:09:37Z</dcterms:created>
  <dcterms:modified xsi:type="dcterms:W3CDTF">2019-02-07T18:02:20Z</dcterms:modified>
</cp:coreProperties>
</file>