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23040" windowHeight="9192"/>
  </bookViews>
  <sheets>
    <sheet name="Povit" sheetId="1" r:id="rId1"/>
    <sheet name="Archives" sheetId="3" r:id="rId2"/>
    <sheet name="Fibonacci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1" l="1"/>
  <c r="H45" i="1"/>
  <c r="H43" i="1"/>
  <c r="H44" i="1" s="1"/>
  <c r="H37" i="1"/>
  <c r="H25" i="1"/>
  <c r="H19" i="1"/>
  <c r="H31" i="1" s="1"/>
  <c r="H11" i="1"/>
  <c r="H15" i="1" s="1"/>
  <c r="H17" i="1" s="1"/>
  <c r="H28" i="1" l="1"/>
  <c r="H24" i="1"/>
  <c r="H29" i="1"/>
  <c r="H21" i="1"/>
  <c r="H27" i="1"/>
  <c r="H23" i="1"/>
  <c r="H26" i="1"/>
  <c r="H22" i="1"/>
  <c r="H7" i="1"/>
  <c r="H8" i="1"/>
  <c r="H6" i="1" s="1"/>
  <c r="H16" i="1"/>
  <c r="H13" i="1"/>
  <c r="H12" i="1" s="1"/>
  <c r="Z8" i="3"/>
  <c r="Z6" i="3" s="1"/>
  <c r="Z11" i="3"/>
  <c r="Z7" i="3" s="1"/>
  <c r="Z15" i="3"/>
  <c r="Z17" i="3" s="1"/>
  <c r="Z19" i="3"/>
  <c r="Z25" i="3"/>
  <c r="Z31" i="3"/>
  <c r="Z37" i="3"/>
  <c r="Z43" i="3"/>
  <c r="Z16" i="3" s="1"/>
  <c r="Z45" i="3"/>
  <c r="Z46" i="3"/>
  <c r="Z13" i="3" s="1"/>
  <c r="Z10" i="3" s="1"/>
  <c r="G46" i="1"/>
  <c r="G45" i="1"/>
  <c r="G43" i="1"/>
  <c r="G44" i="1" s="1"/>
  <c r="G37" i="1"/>
  <c r="G25" i="1"/>
  <c r="G19" i="1"/>
  <c r="G31" i="1" s="1"/>
  <c r="G11" i="1"/>
  <c r="G15" i="1" s="1"/>
  <c r="G17" i="1" s="1"/>
  <c r="H20" i="1" l="1"/>
  <c r="H30" i="1"/>
  <c r="H10" i="1"/>
  <c r="Z44" i="3"/>
  <c r="Z12" i="3"/>
  <c r="G28" i="1"/>
  <c r="G24" i="1"/>
  <c r="G27" i="1"/>
  <c r="G23" i="1"/>
  <c r="G26" i="1"/>
  <c r="G22" i="1"/>
  <c r="G29" i="1"/>
  <c r="G21" i="1"/>
  <c r="G16" i="1"/>
  <c r="G7" i="1"/>
  <c r="G8" i="1"/>
  <c r="G6" i="1" s="1"/>
  <c r="G13" i="1"/>
  <c r="G12" i="1" s="1"/>
  <c r="E11" i="1"/>
  <c r="Y46" i="3"/>
  <c r="X46" i="3"/>
  <c r="W46" i="3"/>
  <c r="Y45" i="3"/>
  <c r="X45" i="3"/>
  <c r="W45" i="3"/>
  <c r="Y44" i="3"/>
  <c r="Y28" i="3" s="1"/>
  <c r="X44" i="3"/>
  <c r="X23" i="3" s="1"/>
  <c r="Y43" i="3"/>
  <c r="X43" i="3"/>
  <c r="W43" i="3"/>
  <c r="W44" i="3" s="1"/>
  <c r="Y37" i="3"/>
  <c r="X37" i="3"/>
  <c r="W37" i="3"/>
  <c r="Y31" i="3"/>
  <c r="Y25" i="3"/>
  <c r="X25" i="3"/>
  <c r="W25" i="3"/>
  <c r="Y23" i="3"/>
  <c r="Y19" i="3"/>
  <c r="X19" i="3"/>
  <c r="X31" i="3" s="1"/>
  <c r="W19" i="3"/>
  <c r="W31" i="3" s="1"/>
  <c r="Y11" i="3"/>
  <c r="X11" i="3"/>
  <c r="X13" i="3" s="1"/>
  <c r="W11" i="3"/>
  <c r="X7" i="3"/>
  <c r="G10" i="1" l="1"/>
  <c r="G30" i="1"/>
  <c r="Y10" i="3"/>
  <c r="X8" i="3"/>
  <c r="X6" i="3" s="1"/>
  <c r="Y13" i="3"/>
  <c r="Y24" i="3"/>
  <c r="X26" i="3"/>
  <c r="W7" i="3"/>
  <c r="Y15" i="3"/>
  <c r="Y17" i="3" s="1"/>
  <c r="Y21" i="3"/>
  <c r="Y20" i="3" s="1"/>
  <c r="Y26" i="3"/>
  <c r="Y7" i="3"/>
  <c r="Y22" i="3"/>
  <c r="Y29" i="3"/>
  <c r="Y30" i="3" s="1"/>
  <c r="Z21" i="3"/>
  <c r="Z29" i="3"/>
  <c r="Z27" i="3"/>
  <c r="Z24" i="3"/>
  <c r="Z22" i="3"/>
  <c r="Z26" i="3"/>
  <c r="Z23" i="3"/>
  <c r="Z28" i="3"/>
  <c r="G20" i="1"/>
  <c r="W26" i="3"/>
  <c r="W21" i="3"/>
  <c r="W23" i="3"/>
  <c r="W22" i="3"/>
  <c r="W29" i="3"/>
  <c r="W30" i="3" s="1"/>
  <c r="W28" i="3"/>
  <c r="W27" i="3"/>
  <c r="W24" i="3"/>
  <c r="W15" i="3"/>
  <c r="W17" i="3" s="1"/>
  <c r="X21" i="3"/>
  <c r="X29" i="3"/>
  <c r="W8" i="3"/>
  <c r="W6" i="3" s="1"/>
  <c r="X15" i="3"/>
  <c r="X17" i="3" s="1"/>
  <c r="X24" i="3"/>
  <c r="Y8" i="3"/>
  <c r="Y6" i="3" s="1"/>
  <c r="X12" i="3"/>
  <c r="W16" i="3"/>
  <c r="X22" i="3"/>
  <c r="Y27" i="3"/>
  <c r="Y12" i="3"/>
  <c r="X16" i="3"/>
  <c r="X10" i="3"/>
  <c r="W13" i="3"/>
  <c r="W10" i="3" s="1"/>
  <c r="Y16" i="3"/>
  <c r="X28" i="3"/>
  <c r="X27" i="3"/>
  <c r="X20" i="3" l="1"/>
  <c r="W20" i="3"/>
  <c r="Z20" i="3"/>
  <c r="Z30" i="3"/>
  <c r="W12" i="3"/>
  <c r="X30" i="3"/>
  <c r="V8" i="3" l="1"/>
  <c r="V11" i="3"/>
  <c r="V15" i="3"/>
  <c r="V19" i="3"/>
  <c r="V31" i="3" s="1"/>
  <c r="V25" i="3"/>
  <c r="V37" i="3"/>
  <c r="V43" i="3"/>
  <c r="V16" i="3" s="1"/>
  <c r="V45" i="3"/>
  <c r="V46" i="3"/>
  <c r="V13" i="3" s="1"/>
  <c r="V17" i="3" l="1"/>
  <c r="V7" i="3"/>
  <c r="V44" i="3"/>
  <c r="V6" i="3"/>
  <c r="V12" i="3"/>
  <c r="V10" i="3"/>
  <c r="V26" i="3"/>
  <c r="V22" i="3"/>
  <c r="V29" i="3"/>
  <c r="F46" i="1"/>
  <c r="F45" i="1"/>
  <c r="F43" i="1"/>
  <c r="F44" i="1" s="1"/>
  <c r="F25" i="1"/>
  <c r="F19" i="1"/>
  <c r="F31" i="1" s="1"/>
  <c r="F11" i="1"/>
  <c r="E46" i="1"/>
  <c r="E45" i="1"/>
  <c r="E43" i="1"/>
  <c r="E44" i="1" s="1"/>
  <c r="E37" i="1"/>
  <c r="E25" i="1"/>
  <c r="E19" i="1"/>
  <c r="E31" i="1" s="1"/>
  <c r="Q11" i="3"/>
  <c r="S11" i="3"/>
  <c r="S15" i="3" s="1"/>
  <c r="T11" i="3"/>
  <c r="T15" i="3" s="1"/>
  <c r="U11" i="3"/>
  <c r="U15" i="3"/>
  <c r="Q19" i="3"/>
  <c r="S19" i="3"/>
  <c r="S31" i="3" s="1"/>
  <c r="T19" i="3"/>
  <c r="T31" i="3" s="1"/>
  <c r="U19" i="3"/>
  <c r="Q25" i="3"/>
  <c r="S25" i="3"/>
  <c r="T25" i="3"/>
  <c r="U25" i="3"/>
  <c r="Q31" i="3"/>
  <c r="U31" i="3"/>
  <c r="R37" i="3"/>
  <c r="S37" i="3"/>
  <c r="T37" i="3"/>
  <c r="U37" i="3"/>
  <c r="Q43" i="3"/>
  <c r="S43" i="3"/>
  <c r="T43" i="3"/>
  <c r="T44" i="3" s="1"/>
  <c r="U43" i="3"/>
  <c r="U16" i="3" s="1"/>
  <c r="Q44" i="3"/>
  <c r="Q21" i="3" s="1"/>
  <c r="Q45" i="3"/>
  <c r="S45" i="3"/>
  <c r="T45" i="3"/>
  <c r="U45" i="3"/>
  <c r="Q46" i="3"/>
  <c r="S46" i="3"/>
  <c r="S13" i="3" s="1"/>
  <c r="S12" i="3" s="1"/>
  <c r="T46" i="3"/>
  <c r="T13" i="3" s="1"/>
  <c r="T12" i="3" s="1"/>
  <c r="U46" i="3"/>
  <c r="U13" i="3" s="1"/>
  <c r="U12" i="3" s="1"/>
  <c r="V21" i="3" l="1"/>
  <c r="V20" i="3" s="1"/>
  <c r="V23" i="3"/>
  <c r="V28" i="3"/>
  <c r="V24" i="3"/>
  <c r="V27" i="3"/>
  <c r="Q7" i="3"/>
  <c r="V30" i="3"/>
  <c r="U44" i="3"/>
  <c r="S16" i="3"/>
  <c r="U17" i="3"/>
  <c r="F13" i="1"/>
  <c r="F10" i="1" s="1"/>
  <c r="Q16" i="3"/>
  <c r="U26" i="3"/>
  <c r="U7" i="3"/>
  <c r="S44" i="3"/>
  <c r="S21" i="3" s="1"/>
  <c r="Q13" i="3"/>
  <c r="Q12" i="3" s="1"/>
  <c r="T7" i="3"/>
  <c r="U28" i="3"/>
  <c r="Q15" i="3"/>
  <c r="S7" i="3"/>
  <c r="E16" i="1"/>
  <c r="E8" i="1"/>
  <c r="E6" i="1" s="1"/>
  <c r="E15" i="1"/>
  <c r="E17" i="1" s="1"/>
  <c r="E7" i="1"/>
  <c r="E13" i="1"/>
  <c r="E10" i="1" s="1"/>
  <c r="F15" i="1"/>
  <c r="F17" i="1" s="1"/>
  <c r="F27" i="1"/>
  <c r="F23" i="1"/>
  <c r="F21" i="1"/>
  <c r="F28" i="1"/>
  <c r="F24" i="1"/>
  <c r="F26" i="1"/>
  <c r="F22" i="1"/>
  <c r="F29" i="1"/>
  <c r="F16" i="1"/>
  <c r="F7" i="1"/>
  <c r="F8" i="1"/>
  <c r="F6" i="1" s="1"/>
  <c r="E27" i="1"/>
  <c r="E23" i="1"/>
  <c r="E22" i="1"/>
  <c r="E26" i="1"/>
  <c r="E29" i="1"/>
  <c r="E21" i="1"/>
  <c r="E28" i="1"/>
  <c r="E24" i="1"/>
  <c r="T21" i="3"/>
  <c r="T22" i="3"/>
  <c r="T23" i="3"/>
  <c r="T24" i="3"/>
  <c r="T26" i="3"/>
  <c r="T27" i="3"/>
  <c r="T28" i="3"/>
  <c r="T29" i="3"/>
  <c r="T30" i="3" s="1"/>
  <c r="U10" i="3"/>
  <c r="U8" i="3"/>
  <c r="U6" i="3" s="1"/>
  <c r="T17" i="3"/>
  <c r="T16" i="3"/>
  <c r="T10" i="3"/>
  <c r="T8" i="3"/>
  <c r="T6" i="3" s="1"/>
  <c r="S29" i="3"/>
  <c r="S28" i="3"/>
  <c r="S24" i="3"/>
  <c r="S23" i="3"/>
  <c r="S17" i="3"/>
  <c r="S10" i="3"/>
  <c r="S8" i="3"/>
  <c r="S6" i="3" s="1"/>
  <c r="Q29" i="3"/>
  <c r="Q28" i="3"/>
  <c r="Q27" i="3"/>
  <c r="Q26" i="3"/>
  <c r="Q24" i="3"/>
  <c r="Q23" i="3"/>
  <c r="Q22" i="3"/>
  <c r="Q20" i="3" s="1"/>
  <c r="Q17" i="3"/>
  <c r="Q8" i="3"/>
  <c r="Q6" i="3" s="1"/>
  <c r="F12" i="1" l="1"/>
  <c r="S30" i="3"/>
  <c r="U23" i="3"/>
  <c r="U27" i="3"/>
  <c r="U22" i="3"/>
  <c r="S26" i="3"/>
  <c r="U24" i="3"/>
  <c r="Q10" i="3"/>
  <c r="S22" i="3"/>
  <c r="S20" i="3" s="1"/>
  <c r="S27" i="3"/>
  <c r="U29" i="3"/>
  <c r="U30" i="3" s="1"/>
  <c r="U21" i="3"/>
  <c r="F30" i="1"/>
  <c r="E30" i="1"/>
  <c r="E12" i="1"/>
  <c r="E20" i="1"/>
  <c r="F20" i="1"/>
  <c r="Q30" i="3"/>
  <c r="T20" i="3"/>
  <c r="G50" i="6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  <c r="U20" i="3" l="1"/>
  <c r="U41" i="3"/>
  <c r="U38" i="3"/>
  <c r="U40" i="3"/>
  <c r="U39" i="3"/>
  <c r="U34" i="3"/>
  <c r="U35" i="3"/>
  <c r="U36" i="3"/>
  <c r="K11" i="3"/>
  <c r="K8" i="3" s="1"/>
  <c r="L11" i="3"/>
  <c r="L8" i="3" s="1"/>
  <c r="M11" i="3"/>
  <c r="N11" i="3"/>
  <c r="O11" i="3"/>
  <c r="O8" i="3" s="1"/>
  <c r="P11" i="3"/>
  <c r="P8" i="3" s="1"/>
  <c r="O15" i="3"/>
  <c r="K19" i="3"/>
  <c r="K31" i="3" s="1"/>
  <c r="L19" i="3"/>
  <c r="L31" i="3" s="1"/>
  <c r="M19" i="3"/>
  <c r="M31" i="3" s="1"/>
  <c r="N19" i="3"/>
  <c r="N31" i="3" s="1"/>
  <c r="O19" i="3"/>
  <c r="O31" i="3" s="1"/>
  <c r="P19" i="3"/>
  <c r="P31" i="3" s="1"/>
  <c r="K25" i="3"/>
  <c r="L25" i="3"/>
  <c r="M25" i="3"/>
  <c r="N25" i="3"/>
  <c r="O25" i="3"/>
  <c r="P25" i="3"/>
  <c r="K37" i="3"/>
  <c r="L37" i="3"/>
  <c r="M37" i="3"/>
  <c r="N37" i="3"/>
  <c r="O37" i="3"/>
  <c r="P37" i="3"/>
  <c r="K43" i="3"/>
  <c r="K16" i="3" s="1"/>
  <c r="L43" i="3"/>
  <c r="M43" i="3"/>
  <c r="M44" i="3" s="1"/>
  <c r="N43" i="3"/>
  <c r="N44" i="3" s="1"/>
  <c r="N21" i="3" s="1"/>
  <c r="O43" i="3"/>
  <c r="O16" i="3" s="1"/>
  <c r="P43" i="3"/>
  <c r="P44" i="3"/>
  <c r="P28" i="3" s="1"/>
  <c r="K45" i="3"/>
  <c r="L45" i="3"/>
  <c r="M45" i="3"/>
  <c r="N45" i="3"/>
  <c r="O45" i="3"/>
  <c r="P45" i="3"/>
  <c r="K46" i="3"/>
  <c r="K13" i="3" s="1"/>
  <c r="L46" i="3"/>
  <c r="L13" i="3" s="1"/>
  <c r="M46" i="3"/>
  <c r="N46" i="3"/>
  <c r="N13" i="3" s="1"/>
  <c r="O46" i="3"/>
  <c r="O13" i="3" s="1"/>
  <c r="P46" i="3"/>
  <c r="P13" i="3" s="1"/>
  <c r="P10" i="3" s="1"/>
  <c r="J11" i="3"/>
  <c r="J19" i="3"/>
  <c r="J25" i="3"/>
  <c r="J31" i="3"/>
  <c r="J43" i="3"/>
  <c r="J44" i="3" s="1"/>
  <c r="J45" i="3"/>
  <c r="J46" i="3"/>
  <c r="K15" i="3" l="1"/>
  <c r="O44" i="3"/>
  <c r="O21" i="3" s="1"/>
  <c r="K44" i="3"/>
  <c r="K21" i="3" s="1"/>
  <c r="M13" i="3"/>
  <c r="M10" i="3" s="1"/>
  <c r="P16" i="3"/>
  <c r="L16" i="3"/>
  <c r="L15" i="3"/>
  <c r="L44" i="3"/>
  <c r="L27" i="3" s="1"/>
  <c r="N29" i="3"/>
  <c r="P15" i="3"/>
  <c r="P17" i="3" s="1"/>
  <c r="N7" i="3"/>
  <c r="P7" i="3"/>
  <c r="O17" i="3"/>
  <c r="M7" i="3"/>
  <c r="O7" i="3"/>
  <c r="L17" i="3"/>
  <c r="P6" i="3"/>
  <c r="L6" i="3"/>
  <c r="L7" i="3"/>
  <c r="K17" i="3"/>
  <c r="O6" i="3"/>
  <c r="K6" i="3"/>
  <c r="K7" i="3"/>
  <c r="P26" i="3"/>
  <c r="J7" i="3"/>
  <c r="P12" i="3"/>
  <c r="L23" i="3"/>
  <c r="N22" i="3"/>
  <c r="N20" i="3" s="1"/>
  <c r="N24" i="3"/>
  <c r="N26" i="3"/>
  <c r="N28" i="3"/>
  <c r="N23" i="3"/>
  <c r="N16" i="3"/>
  <c r="L10" i="3"/>
  <c r="L12" i="3"/>
  <c r="P21" i="3"/>
  <c r="P23" i="3"/>
  <c r="P27" i="3"/>
  <c r="P29" i="3"/>
  <c r="P30" i="3" s="1"/>
  <c r="P24" i="3"/>
  <c r="O10" i="3"/>
  <c r="O12" i="3"/>
  <c r="K10" i="3"/>
  <c r="K12" i="3"/>
  <c r="M22" i="3"/>
  <c r="M24" i="3"/>
  <c r="M26" i="3"/>
  <c r="M28" i="3"/>
  <c r="M21" i="3"/>
  <c r="M23" i="3"/>
  <c r="M27" i="3"/>
  <c r="M29" i="3"/>
  <c r="M30" i="3" s="1"/>
  <c r="N27" i="3"/>
  <c r="P22" i="3"/>
  <c r="N8" i="3"/>
  <c r="N6" i="3" s="1"/>
  <c r="O28" i="3"/>
  <c r="K28" i="3"/>
  <c r="O26" i="3"/>
  <c r="K26" i="3"/>
  <c r="O24" i="3"/>
  <c r="K24" i="3"/>
  <c r="O22" i="3"/>
  <c r="O20" i="3" s="1"/>
  <c r="K22" i="3"/>
  <c r="K20" i="3" s="1"/>
  <c r="M16" i="3"/>
  <c r="M8" i="3"/>
  <c r="M6" i="3" s="1"/>
  <c r="N15" i="3"/>
  <c r="N17" i="3" s="1"/>
  <c r="N12" i="3"/>
  <c r="N10" i="3"/>
  <c r="O29" i="3"/>
  <c r="K29" i="3"/>
  <c r="O27" i="3"/>
  <c r="K27" i="3"/>
  <c r="O23" i="3"/>
  <c r="K23" i="3"/>
  <c r="M15" i="3"/>
  <c r="M17" i="3" s="1"/>
  <c r="M12" i="3"/>
  <c r="J22" i="3"/>
  <c r="J26" i="3"/>
  <c r="J23" i="3"/>
  <c r="J27" i="3"/>
  <c r="J24" i="3"/>
  <c r="J28" i="3"/>
  <c r="J21" i="3"/>
  <c r="J29" i="3"/>
  <c r="J30" i="3" s="1"/>
  <c r="J13" i="3"/>
  <c r="J10" i="3" s="1"/>
  <c r="J8" i="3"/>
  <c r="J6" i="3" s="1"/>
  <c r="J16" i="3"/>
  <c r="J15" i="3"/>
  <c r="J17" i="3" s="1"/>
  <c r="L28" i="3" l="1"/>
  <c r="L30" i="3" s="1"/>
  <c r="L21" i="3"/>
  <c r="L29" i="3"/>
  <c r="O30" i="3"/>
  <c r="M20" i="3"/>
  <c r="K30" i="3"/>
  <c r="N30" i="3"/>
  <c r="L22" i="3"/>
  <c r="L26" i="3"/>
  <c r="L24" i="3"/>
  <c r="J12" i="3"/>
  <c r="P20" i="3"/>
  <c r="J20" i="3"/>
  <c r="L20" i="3" l="1"/>
  <c r="G11" i="3"/>
  <c r="H11" i="3"/>
  <c r="H8" i="3" s="1"/>
  <c r="I11" i="3"/>
  <c r="I8" i="3" s="1"/>
  <c r="H15" i="3"/>
  <c r="G19" i="3"/>
  <c r="H19" i="3"/>
  <c r="H31" i="3" s="1"/>
  <c r="I19" i="3"/>
  <c r="I31" i="3" s="1"/>
  <c r="G25" i="3"/>
  <c r="H25" i="3"/>
  <c r="I25" i="3"/>
  <c r="G31" i="3"/>
  <c r="G37" i="3"/>
  <c r="H37" i="3"/>
  <c r="I37" i="3"/>
  <c r="G43" i="3"/>
  <c r="G44" i="3" s="1"/>
  <c r="G21" i="3" s="1"/>
  <c r="H43" i="3"/>
  <c r="H17" i="3" s="1"/>
  <c r="I43" i="3"/>
  <c r="G45" i="3"/>
  <c r="H45" i="3"/>
  <c r="I45" i="3"/>
  <c r="G46" i="3"/>
  <c r="H46" i="3"/>
  <c r="H13" i="3" s="1"/>
  <c r="H12" i="3" s="1"/>
  <c r="I46" i="3"/>
  <c r="I13" i="3" s="1"/>
  <c r="F11" i="3"/>
  <c r="F19" i="3"/>
  <c r="F31" i="3" s="1"/>
  <c r="F25" i="3"/>
  <c r="F43" i="3"/>
  <c r="F44" i="3" s="1"/>
  <c r="F45" i="3"/>
  <c r="F46" i="3"/>
  <c r="H6" i="3" l="1"/>
  <c r="I16" i="3"/>
  <c r="G7" i="3"/>
  <c r="G15" i="3"/>
  <c r="G17" i="3" s="1"/>
  <c r="G16" i="3"/>
  <c r="G13" i="3"/>
  <c r="G12" i="3" s="1"/>
  <c r="I15" i="3"/>
  <c r="I17" i="3" s="1"/>
  <c r="I44" i="3"/>
  <c r="I26" i="3" s="1"/>
  <c r="H7" i="3"/>
  <c r="I6" i="3"/>
  <c r="H44" i="3"/>
  <c r="H24" i="3" s="1"/>
  <c r="G10" i="3"/>
  <c r="I12" i="3"/>
  <c r="I10" i="3"/>
  <c r="H28" i="3"/>
  <c r="G27" i="3"/>
  <c r="G23" i="3"/>
  <c r="H10" i="3"/>
  <c r="G8" i="3"/>
  <c r="G6" i="3" s="1"/>
  <c r="H29" i="3"/>
  <c r="G28" i="3"/>
  <c r="G24" i="3"/>
  <c r="H21" i="3"/>
  <c r="H16" i="3"/>
  <c r="I7" i="3"/>
  <c r="G26" i="3"/>
  <c r="G22" i="3"/>
  <c r="G20" i="3" s="1"/>
  <c r="F16" i="3"/>
  <c r="G29" i="3"/>
  <c r="H26" i="3"/>
  <c r="F22" i="3"/>
  <c r="F26" i="3"/>
  <c r="F23" i="3"/>
  <c r="F27" i="3"/>
  <c r="F21" i="3"/>
  <c r="F20" i="3" s="1"/>
  <c r="F29" i="3"/>
  <c r="F24" i="3"/>
  <c r="F28" i="3"/>
  <c r="F15" i="3"/>
  <c r="F17" i="3" s="1"/>
  <c r="F13" i="3"/>
  <c r="F12" i="3" s="1"/>
  <c r="F8" i="3"/>
  <c r="F6" i="3" s="1"/>
  <c r="F7" i="3"/>
  <c r="I21" i="3" l="1"/>
  <c r="I29" i="3"/>
  <c r="I27" i="3"/>
  <c r="I22" i="3"/>
  <c r="I20" i="3" s="1"/>
  <c r="H30" i="3"/>
  <c r="I23" i="3"/>
  <c r="I24" i="3"/>
  <c r="I28" i="3"/>
  <c r="I30" i="3" s="1"/>
  <c r="G30" i="3"/>
  <c r="H22" i="3"/>
  <c r="H20" i="3" s="1"/>
  <c r="H27" i="3"/>
  <c r="H23" i="3"/>
  <c r="F10" i="3"/>
  <c r="F30" i="3"/>
  <c r="E46" i="3" l="1"/>
  <c r="E45" i="3"/>
  <c r="E43" i="3"/>
  <c r="E44" i="3" s="1"/>
  <c r="E37" i="3"/>
  <c r="E25" i="3"/>
  <c r="E19" i="3"/>
  <c r="E31" i="3" s="1"/>
  <c r="E11" i="3"/>
  <c r="E16" i="3" l="1"/>
  <c r="E29" i="3"/>
  <c r="E28" i="3"/>
  <c r="E27" i="3"/>
  <c r="E26" i="3"/>
  <c r="E24" i="3"/>
  <c r="E23" i="3"/>
  <c r="E22" i="3"/>
  <c r="E21" i="3"/>
  <c r="E8" i="3"/>
  <c r="E6" i="3" s="1"/>
  <c r="E7" i="3"/>
  <c r="E15" i="3"/>
  <c r="E17" i="3" s="1"/>
  <c r="E13" i="3"/>
  <c r="E10" i="3" s="1"/>
  <c r="E30" i="3" l="1"/>
  <c r="E20" i="3"/>
  <c r="E12" i="3"/>
</calcChain>
</file>

<file path=xl/sharedStrings.xml><?xml version="1.0" encoding="utf-8"?>
<sst xmlns="http://schemas.openxmlformats.org/spreadsheetml/2006/main" count="101" uniqueCount="54">
  <si>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</si>
  <si>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</si>
  <si>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</si>
  <si>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</si>
  <si>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</si>
  <si>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</si>
  <si>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</si>
  <si>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</si>
  <si>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</si>
  <si>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</si>
  <si>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</si>
  <si>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</si>
  <si>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</si>
  <si>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</si>
  <si>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</si>
  <si>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</si>
  <si>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</si>
  <si>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</si>
  <si>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</si>
  <si>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</si>
  <si>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</si>
  <si>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</si>
  <si>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</si>
  <si>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</si>
  <si>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</si>
  <si>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</si>
  <si>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</si>
  <si>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</si>
  <si>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</si>
  <si>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</si>
  <si>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</si>
  <si>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</si>
  <si>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</si>
  <si>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</si>
  <si>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</si>
  <si>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</si>
  <si>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</si>
  <si>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Bearish Pattern Negotiation Point:</t>
  </si>
  <si>
    <t>Bullish Pattern Negotiation Point:</t>
  </si>
  <si>
    <t>Pre-Week</t>
  </si>
  <si>
    <t>Curr-Week</t>
  </si>
  <si>
    <t>Pre Week</t>
  </si>
  <si>
    <t>Previous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</si>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</sst>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</fills>
  <borders count="10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3" borderId="0" xfId="0" applyFill="1"/>
    <xf numFmtId="4" fontId="0" fillId="3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4" fontId="0" fillId="3" borderId="4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2" borderId="2" xfId="0" applyNumberFormat="1" applyFill="1" applyBorder="1" applyAlignment="1">
      <alignment horizontal="right"/>
    </xf>
    <xf numFmtId="15" fontId="0" fillId="7" borderId="6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4" fontId="0" fillId="3" borderId="0" xfId="0" applyNumberFormat="1" applyFill="1"/>
    <xf numFmtId="4" fontId="0" fillId="3" borderId="3" xfId="0" applyNumberFormat="1" applyFill="1" applyBorder="1"/>
    <xf numFmtId="4" fontId="0" fillId="3" borderId="4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5" borderId="0" xfId="0" applyNumberFormat="1" applyFill="1"/>
    <xf numFmtId="4" fontId="0" fillId="10" borderId="0" xfId="0" applyNumberFormat="1" applyFill="1"/>
    <xf numFmtId="4" fontId="0" fillId="9" borderId="0" xfId="0" applyNumberForma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0" fillId="4" borderId="0" xfId="0" applyNumberFormat="1" applyFill="1"/>
    <xf numFmtId="4" fontId="0" fillId="14" borderId="2" xfId="0" applyNumberFormat="1" applyFill="1" applyBorder="1"/>
    <xf numFmtId="4" fontId="0" fillId="8" borderId="1" xfId="0" applyNumberFormat="1" applyFill="1" applyBorder="1"/>
    <xf numFmtId="15" fontId="0" fillId="7" borderId="6" xfId="0" applyNumberForma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10" fillId="16" borderId="0" xfId="0" applyFont="1" applyFill="1"/>
    <xf numFmtId="2" fontId="2" fillId="0" borderId="7" xfId="0" applyNumberFormat="1" applyFont="1" applyBorder="1" applyProtection="1">
      <protection locked="0"/>
    </xf>
    <xf numFmtId="2" fontId="2" fillId="0" borderId="0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2" fontId="2" fillId="0" borderId="9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1" fillId="0" borderId="0" xfId="0" applyNumberFormat="1" applyFont="1" applyAlignment="1">
      <alignment horizontal="center"/>
    </xf>
    <xf numFmtId="2" fontId="12" fillId="0" borderId="0" xfId="0" applyNumberFormat="1" applyFont="1"/>
    <xf numFmtId="164" fontId="13" fillId="0" borderId="0" xfId="0" applyNumberFormat="1" applyFont="1" applyAlignment="1">
      <alignment horizontal="center"/>
    </xf>
    <xf numFmtId="164" fontId="2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4" fillId="0" borderId="0" xfId="0" applyNumberFormat="1" applyFont="1" applyAlignment="1">
      <alignment horizontal="center"/>
    </xf>
    <xf numFmtId="164" fontId="13" fillId="17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left"/>
    </xf>
    <xf numFmtId="164" fontId="0" fillId="17" borderId="0" xfId="0" applyNumberFormat="1" applyFont="1" applyFill="1" applyProtection="1">
      <protection hidden="1"/>
    </xf>
    <xf numFmtId="0" fontId="4" fillId="15" borderId="0" xfId="0" applyFont="1" applyFill="1" applyAlignment="1">
      <alignment horizontal="left"/>
    </xf>
    <xf numFmtId="164" fontId="13" fillId="5" borderId="0" xfId="0" applyNumberFormat="1" applyFont="1" applyFill="1" applyAlignment="1">
      <alignment horizontal="center"/>
    </xf>
    <xf numFmtId="164" fontId="2" fillId="5" borderId="0" xfId="0" applyNumberFormat="1" applyFont="1" applyFill="1" applyProtection="1">
      <protection hidden="1"/>
    </xf>
    <xf numFmtId="0" fontId="0" fillId="5" borderId="0" xfId="0" applyFill="1" applyProtection="1">
      <protection hidden="1"/>
    </xf>
    <xf numFmtId="164" fontId="0" fillId="5" borderId="0" xfId="0" applyNumberFormat="1" applyFill="1" applyProtection="1">
      <protection hidden="1"/>
    </xf>
    <xf numFmtId="164" fontId="0" fillId="5" borderId="0" xfId="0" applyNumberFormat="1" applyFont="1" applyFill="1" applyProtection="1">
      <protection hidden="1"/>
    </xf>
    <xf numFmtId="164" fontId="13" fillId="18" borderId="0" xfId="0" applyNumberFormat="1" applyFont="1" applyFill="1" applyAlignment="1">
      <alignment horizontal="center"/>
    </xf>
    <xf numFmtId="164" fontId="2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164" fontId="0" fillId="18" borderId="0" xfId="0" applyNumberFormat="1" applyFont="1" applyFill="1" applyProtection="1">
      <protection hidden="1"/>
    </xf>
    <xf numFmtId="15" fontId="0" fillId="3" borderId="5" xfId="0" applyNumberFormat="1" applyFill="1" applyBorder="1"/>
    <xf numFmtId="15" fontId="0" fillId="3" borderId="6" xfId="0" applyNumberFormat="1" applyFill="1" applyBorder="1"/>
    <xf numFmtId="15" fontId="0" fillId="3" borderId="6" xfId="0" applyNumberFormat="1" applyFill="1" applyBorder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right"/>
    </xf>
    <xf numFmtId="4" fontId="2" fillId="3" borderId="0" xfId="0" applyNumberFormat="1" applyFont="1" applyFill="1" applyBorder="1" applyAlignment="1">
      <alignment horizontal="right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4" fontId="0" fillId="3" borderId="1" xfId="0" applyNumberFormat="1" applyFill="1" applyBorder="1"/>
    <xf numFmtId="0" fontId="0" fillId="3" borderId="0" xfId="0" applyFill="1" applyAlignment="1">
      <alignment horizontal="right"/>
    </xf>
    <xf numFmtId="0" fontId="0" fillId="17" borderId="0" xfId="0" applyFill="1" applyProtection="1">
      <protection hidden="1"/>
    </xf>
    <xf numFmtId="164" fontId="0" fillId="17" borderId="0" xfId="0" applyNumberFormat="1" applyFill="1" applyProtection="1">
      <protection hidden="1"/>
    </xf>
    <xf numFmtId="4" fontId="1" fillId="4" borderId="0" xfId="0" applyNumberFormat="1" applyFont="1" applyFill="1"/>
    <xf numFmtId="4" fontId="0" fillId="4" borderId="0" xfId="0" applyNumberFormat="1" applyFont="1" applyFill="1"/>
    <xf numFmtId="4" fontId="0" fillId="6" borderId="0" xfId="0" applyNumberFormat="1" applyFont="1" applyFill="1"/>
    <xf numFmtId="4" fontId="0" fillId="7" borderId="0" xfId="0" applyNumberFormat="1" applyFont="1" applyFill="1"/>
    <xf numFmtId="4" fontId="0" fillId="12" borderId="0" xfId="0" applyNumberFormat="1" applyFont="1" applyFill="1"/>
    <xf numFmtId="4" fontId="0" fillId="8" borderId="0" xfId="0" applyNumberFormat="1" applyFont="1" applyFill="1"/>
    <xf numFmtId="4" fontId="0" fillId="11" borderId="0" xfId="0" applyNumberFormat="1" applyFont="1" applyFill="1"/>
    <xf numFmtId="4" fontId="0" fillId="5" borderId="0" xfId="0" applyNumberFormat="1" applyFont="1" applyFill="1"/>
    <xf numFmtId="4" fontId="0" fillId="10" borderId="0" xfId="0" applyNumberFormat="1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4" fontId="1" fillId="6" borderId="0" xfId="0" applyNumberFormat="1" applyFont="1" applyFill="1"/>
    <xf numFmtId="4" fontId="1" fillId="11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66FF"/>
      <color rgb="FF6666FF"/>
      <color rgb="FF3333CC"/>
      <color rgb="FF00CC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zoomScale="115" zoomScaleNormal="115" workbookViewId="0">
      <selection activeCell="J30" sqref="J30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6" width="10.6640625" style="1" customWidth="1"/>
    <col min="7" max="8" width="10.33203125" style="1" bestFit="1" customWidth="1"/>
    <col min="9" max="16384" width="8.88671875" style="1"/>
  </cols>
  <sheetData>
    <row r="1" spans="1:8" ht="15" thickBot="1" x14ac:dyDescent="0.35">
      <c r="E1" s="35" t="s">
        <v>42</v>
      </c>
      <c r="F1" s="35" t="s">
        <v>40</v>
      </c>
      <c r="G1" s="11">
        <v>43402</v>
      </c>
      <c r="H1" s="11">
        <v>43403</v>
      </c>
    </row>
    <row r="2" spans="1:8" x14ac:dyDescent="0.3">
      <c r="A2" s="29"/>
      <c r="B2" s="29"/>
      <c r="C2" s="29"/>
      <c r="D2" s="30" t="s">
        <v>2</v>
      </c>
      <c r="E2" s="4">
        <v>10408.549999999999</v>
      </c>
      <c r="F2" s="4">
        <v>10285.1</v>
      </c>
      <c r="G2" s="4">
        <v>10275.299999999999</v>
      </c>
      <c r="H2" s="4">
        <v>10285.1</v>
      </c>
    </row>
    <row r="3" spans="1:8" x14ac:dyDescent="0.3">
      <c r="A3" s="29"/>
      <c r="B3" s="30"/>
      <c r="C3" s="31"/>
      <c r="D3" s="30" t="s">
        <v>1</v>
      </c>
      <c r="E3" s="2">
        <v>10004.549999999999</v>
      </c>
      <c r="F3" s="2">
        <v>10020.35</v>
      </c>
      <c r="G3" s="3">
        <v>10020.35</v>
      </c>
      <c r="H3" s="3">
        <v>10175.35</v>
      </c>
    </row>
    <row r="4" spans="1:8" x14ac:dyDescent="0.3">
      <c r="A4" s="29"/>
      <c r="B4" s="30"/>
      <c r="C4" s="31"/>
      <c r="D4" s="30" t="s">
        <v>0</v>
      </c>
      <c r="E4" s="3">
        <v>10030</v>
      </c>
      <c r="F4" s="3">
        <v>10198.4</v>
      </c>
      <c r="G4" s="3">
        <v>10250.85</v>
      </c>
      <c r="H4" s="3">
        <v>10198.4</v>
      </c>
    </row>
    <row r="5" spans="1:8" x14ac:dyDescent="0.3">
      <c r="A5" s="95" t="s">
        <v>25</v>
      </c>
      <c r="B5" s="95"/>
      <c r="C5" s="95"/>
      <c r="D5" s="95"/>
    </row>
    <row r="6" spans="1:8" x14ac:dyDescent="0.3">
      <c r="A6" s="17"/>
      <c r="B6" s="17"/>
      <c r="C6" s="17"/>
      <c r="D6" s="18" t="s">
        <v>7</v>
      </c>
      <c r="E6" s="8">
        <f>E8+E43</f>
        <v>10694.849999999999</v>
      </c>
      <c r="F6" s="8">
        <f>F8+F43</f>
        <v>10580.299999999997</v>
      </c>
      <c r="G6" s="8">
        <f>G8+G43</f>
        <v>10598.933333333331</v>
      </c>
      <c r="H6" s="8">
        <f>H8+H43</f>
        <v>10373.633333333333</v>
      </c>
    </row>
    <row r="7" spans="1:8" x14ac:dyDescent="0.3">
      <c r="A7" s="17"/>
      <c r="B7" s="17"/>
      <c r="C7" s="17"/>
      <c r="D7" s="18" t="s">
        <v>27</v>
      </c>
      <c r="E7" s="6">
        <f>E11+E43</f>
        <v>10551.699999999999</v>
      </c>
      <c r="F7" s="6">
        <f>F11+F43</f>
        <v>10432.699999999999</v>
      </c>
      <c r="G7" s="6">
        <f>G11+G43</f>
        <v>10437.116666666665</v>
      </c>
      <c r="H7" s="6">
        <f>H11+H43</f>
        <v>10329.366666666667</v>
      </c>
    </row>
    <row r="8" spans="1:8" x14ac:dyDescent="0.3">
      <c r="A8" s="17"/>
      <c r="B8" s="17"/>
      <c r="C8" s="17"/>
      <c r="D8" s="18" t="s">
        <v>28</v>
      </c>
      <c r="E8" s="10">
        <f>(2*E11)-E3</f>
        <v>10290.849999999999</v>
      </c>
      <c r="F8" s="10">
        <f>(2*F11)-F3</f>
        <v>10315.549999999997</v>
      </c>
      <c r="G8" s="10">
        <f>(2*G11)-G3</f>
        <v>10343.983333333332</v>
      </c>
      <c r="H8" s="10">
        <f>(2*H11)-H3</f>
        <v>10263.883333333333</v>
      </c>
    </row>
    <row r="9" spans="1:8" x14ac:dyDescent="0.3">
      <c r="A9" s="17"/>
      <c r="B9" s="17"/>
      <c r="C9" s="17"/>
      <c r="D9" s="18"/>
      <c r="E9" s="14"/>
      <c r="F9" s="14"/>
      <c r="G9" s="14"/>
      <c r="H9" s="14"/>
    </row>
    <row r="10" spans="1:8" x14ac:dyDescent="0.3">
      <c r="A10" s="17"/>
      <c r="B10" s="17"/>
      <c r="C10" s="17"/>
      <c r="D10" s="18" t="s">
        <v>4</v>
      </c>
      <c r="E10" s="15">
        <f>E11+E13/2</f>
        <v>10206.549999999999</v>
      </c>
      <c r="F10" s="15">
        <f>F11+F13/2</f>
        <v>10183.174999999997</v>
      </c>
      <c r="G10" s="15">
        <f>G11+G13/2</f>
        <v>10216.508333333331</v>
      </c>
      <c r="H10" s="15">
        <f>H11+H13/2</f>
        <v>10230.225</v>
      </c>
    </row>
    <row r="11" spans="1:8" x14ac:dyDescent="0.3">
      <c r="A11" s="17"/>
      <c r="B11" s="17"/>
      <c r="C11" s="17"/>
      <c r="D11" s="18" t="s">
        <v>29</v>
      </c>
      <c r="E11" s="34">
        <f>(E2+E3+E4)/3</f>
        <v>10147.699999999999</v>
      </c>
      <c r="F11" s="34">
        <f>(F2+F3+F4)/3</f>
        <v>10167.949999999999</v>
      </c>
      <c r="G11" s="34">
        <f>(G2+G3+G4)/3</f>
        <v>10182.166666666666</v>
      </c>
      <c r="H11" s="34">
        <f>(H2+H3+H4)/3</f>
        <v>10219.616666666667</v>
      </c>
    </row>
    <row r="12" spans="1:8" x14ac:dyDescent="0.3">
      <c r="A12" s="17"/>
      <c r="B12" s="17"/>
      <c r="C12" s="17"/>
      <c r="D12" s="18" t="s">
        <v>3</v>
      </c>
      <c r="E12" s="16">
        <f>E11-E13/2</f>
        <v>10088.849999999999</v>
      </c>
      <c r="F12" s="16">
        <f>F11-F13/2</f>
        <v>10152.725</v>
      </c>
      <c r="G12" s="16">
        <f>G11-G13/2</f>
        <v>10147.825000000001</v>
      </c>
      <c r="H12" s="16">
        <f>H11-H13/2</f>
        <v>10209.008333333333</v>
      </c>
    </row>
    <row r="13" spans="1:8" x14ac:dyDescent="0.3">
      <c r="A13" s="17"/>
      <c r="B13" s="17"/>
      <c r="C13" s="17"/>
      <c r="D13" s="18" t="s">
        <v>5</v>
      </c>
      <c r="E13" s="33">
        <f>ABS((E11-E46)*2)</f>
        <v>117.70000000000073</v>
      </c>
      <c r="F13" s="33">
        <f>ABS((F11-F46)*2)</f>
        <v>30.44999999999709</v>
      </c>
      <c r="G13" s="33">
        <f>ABS((G11-G46)*2)</f>
        <v>68.683333333330665</v>
      </c>
      <c r="H13" s="33">
        <f>ABS((H11-H46)*2)</f>
        <v>21.216666666667152</v>
      </c>
    </row>
    <row r="14" spans="1:8" x14ac:dyDescent="0.3">
      <c r="A14" s="19"/>
      <c r="B14" s="19"/>
      <c r="C14" s="19"/>
      <c r="D14" s="20"/>
      <c r="E14" s="14"/>
      <c r="F14" s="14"/>
      <c r="G14" s="14"/>
      <c r="H14" s="14"/>
    </row>
    <row r="15" spans="1:8" x14ac:dyDescent="0.3">
      <c r="A15" s="17"/>
      <c r="B15" s="17"/>
      <c r="C15" s="17"/>
      <c r="D15" s="18" t="s">
        <v>30</v>
      </c>
      <c r="E15" s="9">
        <f>2*E11-E2</f>
        <v>9886.8499999999985</v>
      </c>
      <c r="F15" s="9">
        <f>2*F11-F2</f>
        <v>10050.799999999997</v>
      </c>
      <c r="G15" s="9">
        <f>2*G11-G2</f>
        <v>10089.033333333333</v>
      </c>
      <c r="H15" s="9">
        <f>2*H11-H2</f>
        <v>10154.133333333333</v>
      </c>
    </row>
    <row r="16" spans="1:8" x14ac:dyDescent="0.3">
      <c r="A16" s="17"/>
      <c r="B16" s="17"/>
      <c r="C16" s="17"/>
      <c r="D16" s="18" t="s">
        <v>31</v>
      </c>
      <c r="E16" s="7">
        <f>E11-E43</f>
        <v>9743.6999999999989</v>
      </c>
      <c r="F16" s="7">
        <f>F11-F43</f>
        <v>9903.1999999999989</v>
      </c>
      <c r="G16" s="7">
        <f>G11-G43</f>
        <v>9927.2166666666672</v>
      </c>
      <c r="H16" s="7">
        <f>H11-H43</f>
        <v>10109.866666666667</v>
      </c>
    </row>
    <row r="17" spans="1:8" x14ac:dyDescent="0.3">
      <c r="A17" s="17"/>
      <c r="B17" s="17"/>
      <c r="C17" s="17"/>
      <c r="D17" s="18" t="s">
        <v>8</v>
      </c>
      <c r="E17" s="5">
        <f>E15-E43</f>
        <v>9482.8499999999985</v>
      </c>
      <c r="F17" s="5">
        <f>F15-F43</f>
        <v>9786.0499999999975</v>
      </c>
      <c r="G17" s="5">
        <f>G15-G43</f>
        <v>9834.0833333333339</v>
      </c>
      <c r="H17" s="5">
        <f>H15-H43</f>
        <v>10044.383333333333</v>
      </c>
    </row>
    <row r="18" spans="1:8" x14ac:dyDescent="0.3">
      <c r="A18" s="95" t="s">
        <v>24</v>
      </c>
      <c r="B18" s="95"/>
      <c r="C18" s="95"/>
      <c r="D18" s="95"/>
      <c r="E18" s="14"/>
      <c r="F18" s="14"/>
      <c r="G18" s="14"/>
      <c r="H18" s="14"/>
    </row>
    <row r="19" spans="1:8" x14ac:dyDescent="0.3">
      <c r="A19" s="19"/>
      <c r="B19" s="19"/>
      <c r="C19" s="19"/>
      <c r="D19" s="20" t="s">
        <v>12</v>
      </c>
      <c r="E19" s="28">
        <f>(E2/E3)*E4</f>
        <v>10435.027712390864</v>
      </c>
      <c r="F19" s="28">
        <f>(F2/F3)*F4</f>
        <v>10467.854300498486</v>
      </c>
      <c r="G19" s="28">
        <f>(G2/G3)*G4</f>
        <v>10511.664662910976</v>
      </c>
      <c r="H19" s="28">
        <f>(H2/H3)*H4</f>
        <v>10308.398614298279</v>
      </c>
    </row>
    <row r="20" spans="1:8" x14ac:dyDescent="0.3">
      <c r="A20" s="19"/>
      <c r="B20" s="19"/>
      <c r="C20" s="19"/>
      <c r="D20" s="20" t="s">
        <v>13</v>
      </c>
      <c r="E20" s="25">
        <f>E21+1.168*(E21-E22)</f>
        <v>10381.964800000002</v>
      </c>
      <c r="F20" s="25">
        <f>F21+1.168*(F21-F22)</f>
        <v>10429.050199999998</v>
      </c>
      <c r="G20" s="25">
        <f>G21+1.168*(G21-G22)</f>
        <v>10472.962439999999</v>
      </c>
      <c r="H20" s="25">
        <f>H21+1.168*(H21-H22)</f>
        <v>10294.014199999998</v>
      </c>
    </row>
    <row r="21" spans="1:8" x14ac:dyDescent="0.3">
      <c r="A21" s="19"/>
      <c r="B21" s="19"/>
      <c r="C21" s="19"/>
      <c r="D21" s="20" t="s">
        <v>14</v>
      </c>
      <c r="E21" s="23">
        <f>E4+E44/2</f>
        <v>10252.200000000001</v>
      </c>
      <c r="F21" s="23">
        <f>F4+F44/2</f>
        <v>10344.012499999999</v>
      </c>
      <c r="G21" s="23">
        <f>G4+G44/2</f>
        <v>10391.0725</v>
      </c>
      <c r="H21" s="23">
        <f>H4+H44/2</f>
        <v>10258.762499999999</v>
      </c>
    </row>
    <row r="22" spans="1:8" x14ac:dyDescent="0.3">
      <c r="A22" s="19"/>
      <c r="B22" s="19"/>
      <c r="C22" s="19"/>
      <c r="D22" s="20" t="s">
        <v>15</v>
      </c>
      <c r="E22" s="22">
        <f>E4+E44/4</f>
        <v>10141.1</v>
      </c>
      <c r="F22" s="22">
        <f>F4+F44/4</f>
        <v>10271.206249999999</v>
      </c>
      <c r="G22" s="22">
        <f>G4+G44/4</f>
        <v>10320.96125</v>
      </c>
      <c r="H22" s="22">
        <f>H4+H44/4</f>
        <v>10228.581249999999</v>
      </c>
    </row>
    <row r="23" spans="1:8" x14ac:dyDescent="0.3">
      <c r="A23" s="19"/>
      <c r="B23" s="19"/>
      <c r="C23" s="19"/>
      <c r="D23" s="20" t="s">
        <v>16</v>
      </c>
      <c r="E23" s="14">
        <f>E4+E44/6</f>
        <v>10104.066666666668</v>
      </c>
      <c r="F23" s="14">
        <f>F4+F44/6</f>
        <v>10246.9375</v>
      </c>
      <c r="G23" s="14">
        <f>G4+G44/6</f>
        <v>10297.590833333334</v>
      </c>
      <c r="H23" s="14">
        <f>H4+H44/6</f>
        <v>10218.520833333332</v>
      </c>
    </row>
    <row r="24" spans="1:8" x14ac:dyDescent="0.3">
      <c r="A24" s="19"/>
      <c r="B24" s="19"/>
      <c r="C24" s="19"/>
      <c r="D24" s="20" t="s">
        <v>17</v>
      </c>
      <c r="E24" s="14">
        <f>E4+E44/12</f>
        <v>10067.033333333333</v>
      </c>
      <c r="F24" s="14">
        <f>F4+F44/12</f>
        <v>10222.668749999999</v>
      </c>
      <c r="G24" s="14">
        <f>G4+G44/12</f>
        <v>10274.220416666667</v>
      </c>
      <c r="H24" s="14">
        <f>H4+H44/12</f>
        <v>10208.460416666667</v>
      </c>
    </row>
    <row r="25" spans="1:8" x14ac:dyDescent="0.3">
      <c r="A25" s="19"/>
      <c r="B25" s="19"/>
      <c r="C25" s="19"/>
      <c r="D25" s="20" t="s">
        <v>0</v>
      </c>
      <c r="E25" s="34">
        <f>E4</f>
        <v>10030</v>
      </c>
      <c r="F25" s="34">
        <f>F4</f>
        <v>10198.4</v>
      </c>
      <c r="G25" s="34">
        <f>G4</f>
        <v>10250.85</v>
      </c>
      <c r="H25" s="34">
        <f>H4</f>
        <v>10198.4</v>
      </c>
    </row>
    <row r="26" spans="1:8" x14ac:dyDescent="0.3">
      <c r="A26" s="19"/>
      <c r="B26" s="19"/>
      <c r="C26" s="19"/>
      <c r="D26" s="20" t="s">
        <v>18</v>
      </c>
      <c r="E26" s="14">
        <f>E4-E44/12</f>
        <v>9992.9666666666672</v>
      </c>
      <c r="F26" s="14">
        <f>F4-F44/12</f>
        <v>10174.13125</v>
      </c>
      <c r="G26" s="14">
        <f>G4-G44/12</f>
        <v>10227.479583333334</v>
      </c>
      <c r="H26" s="14">
        <f>H4-H44/12</f>
        <v>10188.339583333332</v>
      </c>
    </row>
    <row r="27" spans="1:8" x14ac:dyDescent="0.3">
      <c r="A27" s="19"/>
      <c r="B27" s="19"/>
      <c r="C27" s="19"/>
      <c r="D27" s="20" t="s">
        <v>19</v>
      </c>
      <c r="E27" s="14">
        <f>E4-E44/6</f>
        <v>9955.9333333333325</v>
      </c>
      <c r="F27" s="14">
        <f>F4-F44/6</f>
        <v>10149.862499999999</v>
      </c>
      <c r="G27" s="14">
        <f>G4-G44/6</f>
        <v>10204.109166666667</v>
      </c>
      <c r="H27" s="14">
        <f>H4-H44/6</f>
        <v>10178.279166666667</v>
      </c>
    </row>
    <row r="28" spans="1:8" x14ac:dyDescent="0.3">
      <c r="A28" s="19"/>
      <c r="B28" s="19"/>
      <c r="C28" s="19"/>
      <c r="D28" s="20" t="s">
        <v>20</v>
      </c>
      <c r="E28" s="24">
        <f>E4-E44/4</f>
        <v>9918.9</v>
      </c>
      <c r="F28" s="24">
        <f>F4-F44/4</f>
        <v>10125.59375</v>
      </c>
      <c r="G28" s="24">
        <f>G4-G44/4</f>
        <v>10180.73875</v>
      </c>
      <c r="H28" s="24">
        <f>H4-H44/4</f>
        <v>10168.21875</v>
      </c>
    </row>
    <row r="29" spans="1:8" x14ac:dyDescent="0.3">
      <c r="A29" s="19"/>
      <c r="B29" s="19"/>
      <c r="C29" s="19"/>
      <c r="D29" s="20" t="s">
        <v>21</v>
      </c>
      <c r="E29" s="32">
        <f>E4-E44/2</f>
        <v>9807.7999999999993</v>
      </c>
      <c r="F29" s="32">
        <f>F4-F44/2</f>
        <v>10052.7875</v>
      </c>
      <c r="G29" s="87">
        <f>G4-G44/2</f>
        <v>10110.627500000001</v>
      </c>
      <c r="H29" s="87">
        <f>H4-H44/2</f>
        <v>10138.0375</v>
      </c>
    </row>
    <row r="30" spans="1:8" x14ac:dyDescent="0.3">
      <c r="A30" s="19"/>
      <c r="B30" s="19"/>
      <c r="C30" s="19"/>
      <c r="D30" s="20" t="s">
        <v>22</v>
      </c>
      <c r="E30" s="26">
        <f>E29-1.168*(E28-E29)</f>
        <v>9678.0351999999984</v>
      </c>
      <c r="F30" s="26">
        <f>F29-1.168*(F28-F29)</f>
        <v>9967.7498000000014</v>
      </c>
      <c r="G30" s="26">
        <f>G29-1.168*(G28-G29)</f>
        <v>10028.737560000001</v>
      </c>
      <c r="H30" s="26">
        <f>H29-1.168*(H28-H29)</f>
        <v>10102.785800000001</v>
      </c>
    </row>
    <row r="31" spans="1:8" x14ac:dyDescent="0.3">
      <c r="A31" s="19"/>
      <c r="B31" s="19"/>
      <c r="C31" s="19"/>
      <c r="D31" s="20" t="s">
        <v>23</v>
      </c>
      <c r="E31" s="27">
        <f>E4-(E19-E4)</f>
        <v>9624.9722876091364</v>
      </c>
      <c r="F31" s="27">
        <f>F4-(F19-F4)</f>
        <v>9928.9456995015134</v>
      </c>
      <c r="G31" s="27">
        <f>G4-(G19-G4)</f>
        <v>9990.0353370890243</v>
      </c>
      <c r="H31" s="27">
        <f>H4-(H19-H4)</f>
        <v>10088.40138570172</v>
      </c>
    </row>
    <row r="32" spans="1:8" x14ac:dyDescent="0.3">
      <c r="A32" s="95" t="s">
        <v>26</v>
      </c>
      <c r="B32" s="95"/>
      <c r="C32" s="95"/>
      <c r="D32" s="95"/>
      <c r="E32" s="14"/>
      <c r="F32" s="14"/>
      <c r="G32" s="14"/>
      <c r="H32" s="14"/>
    </row>
    <row r="33" spans="1:8" x14ac:dyDescent="0.3">
      <c r="A33" s="18"/>
      <c r="B33" s="18"/>
      <c r="C33" s="18"/>
      <c r="D33" s="18" t="s">
        <v>37</v>
      </c>
      <c r="E33" s="28"/>
      <c r="F33" s="28"/>
      <c r="G33" s="28"/>
      <c r="H33" s="28">
        <v>10430.35</v>
      </c>
    </row>
    <row r="34" spans="1:8" x14ac:dyDescent="0.3">
      <c r="A34" s="17"/>
      <c r="B34" s="18"/>
      <c r="C34" s="17"/>
      <c r="D34" s="18" t="s">
        <v>35</v>
      </c>
      <c r="E34" s="89"/>
      <c r="F34" s="89"/>
      <c r="G34" s="89"/>
      <c r="H34" s="89">
        <v>10346.441245</v>
      </c>
    </row>
    <row r="35" spans="1:8" x14ac:dyDescent="0.3">
      <c r="A35" s="17"/>
      <c r="B35" s="17"/>
      <c r="C35" s="17"/>
      <c r="D35" s="18" t="s">
        <v>32</v>
      </c>
      <c r="E35" s="88"/>
      <c r="F35" s="88"/>
      <c r="G35" s="88">
        <v>10345.35</v>
      </c>
      <c r="H35" s="97">
        <v>10323.256300000001</v>
      </c>
    </row>
    <row r="36" spans="1:8" x14ac:dyDescent="0.3">
      <c r="A36" s="17"/>
      <c r="B36" s="17"/>
      <c r="C36" s="17"/>
      <c r="D36" s="18" t="s">
        <v>32</v>
      </c>
      <c r="E36" s="90"/>
      <c r="F36" s="90"/>
      <c r="G36" s="90">
        <v>10273.691999999999</v>
      </c>
      <c r="H36" s="90">
        <v>10290.174999999999</v>
      </c>
    </row>
    <row r="37" spans="1:8" x14ac:dyDescent="0.3">
      <c r="A37" s="17"/>
      <c r="B37" s="17"/>
      <c r="C37" s="17"/>
      <c r="D37" s="18" t="s">
        <v>0</v>
      </c>
      <c r="E37" s="91">
        <f>E4</f>
        <v>10030</v>
      </c>
      <c r="F37" s="91"/>
      <c r="G37" s="91">
        <f>G4</f>
        <v>10250.85</v>
      </c>
      <c r="H37" s="91">
        <f>H4</f>
        <v>10198.4</v>
      </c>
    </row>
    <row r="38" spans="1:8" x14ac:dyDescent="0.3">
      <c r="A38" s="17"/>
      <c r="B38" s="17"/>
      <c r="C38" s="17"/>
      <c r="D38" s="18" t="s">
        <v>33</v>
      </c>
      <c r="E38" s="92"/>
      <c r="F38" s="92"/>
      <c r="G38" s="92">
        <v>10211</v>
      </c>
      <c r="H38" s="98">
        <v>10149.593999999999</v>
      </c>
    </row>
    <row r="39" spans="1:8" x14ac:dyDescent="0.3">
      <c r="A39" s="17"/>
      <c r="B39" s="17"/>
      <c r="C39" s="17"/>
      <c r="D39" s="18" t="s">
        <v>34</v>
      </c>
      <c r="E39" s="87"/>
      <c r="F39" s="87"/>
      <c r="G39" s="86">
        <v>10175</v>
      </c>
      <c r="H39" s="87">
        <v>10124</v>
      </c>
    </row>
    <row r="40" spans="1:8" x14ac:dyDescent="0.3">
      <c r="A40" s="17"/>
      <c r="B40" s="17"/>
      <c r="C40" s="17"/>
      <c r="D40" s="18" t="s">
        <v>36</v>
      </c>
      <c r="E40" s="93"/>
      <c r="F40" s="93"/>
      <c r="G40" s="93"/>
      <c r="H40" s="93">
        <v>10098.406000000001</v>
      </c>
    </row>
    <row r="41" spans="1:8" x14ac:dyDescent="0.3">
      <c r="A41" s="17"/>
      <c r="B41" s="17"/>
      <c r="C41" s="17"/>
      <c r="D41" s="18" t="s">
        <v>38</v>
      </c>
      <c r="E41" s="94"/>
      <c r="F41" s="94"/>
      <c r="G41" s="94"/>
      <c r="H41" s="94">
        <v>10082.593999999999</v>
      </c>
    </row>
    <row r="42" spans="1:8" x14ac:dyDescent="0.3">
      <c r="A42" s="13"/>
      <c r="B42" s="13"/>
      <c r="C42" s="13"/>
      <c r="D42" s="12"/>
      <c r="E42" s="14"/>
      <c r="F42" s="14"/>
      <c r="G42" s="14"/>
      <c r="H42" s="14"/>
    </row>
    <row r="43" spans="1:8" x14ac:dyDescent="0.3">
      <c r="A43" s="13"/>
      <c r="B43" s="13"/>
      <c r="C43" s="12"/>
      <c r="D43" s="12" t="s">
        <v>10</v>
      </c>
      <c r="E43" s="3">
        <f>ABS(E2-E3)</f>
        <v>404</v>
      </c>
      <c r="F43" s="3">
        <f>ABS(F2-F3)</f>
        <v>264.75</v>
      </c>
      <c r="G43" s="3">
        <f>ABS(G2-G3)</f>
        <v>254.94999999999891</v>
      </c>
      <c r="H43" s="3">
        <f>ABS(H2-H3)</f>
        <v>109.75</v>
      </c>
    </row>
    <row r="44" spans="1:8" x14ac:dyDescent="0.3">
      <c r="A44" s="13"/>
      <c r="B44" s="13"/>
      <c r="C44" s="12"/>
      <c r="D44" s="12" t="s">
        <v>9</v>
      </c>
      <c r="E44" s="14">
        <f>E43*1.1</f>
        <v>444.40000000000003</v>
      </c>
      <c r="F44" s="14">
        <f>F43*1.1</f>
        <v>291.22500000000002</v>
      </c>
      <c r="G44" s="14">
        <f>G43*1.1</f>
        <v>280.4449999999988</v>
      </c>
      <c r="H44" s="14">
        <f>H43*1.1</f>
        <v>120.72500000000001</v>
      </c>
    </row>
    <row r="45" spans="1:8" x14ac:dyDescent="0.3">
      <c r="A45" s="13"/>
      <c r="B45" s="13"/>
      <c r="C45" s="12"/>
      <c r="D45" s="12" t="s">
        <v>11</v>
      </c>
      <c r="E45" s="3">
        <f>(E2+E3)</f>
        <v>20413.099999999999</v>
      </c>
      <c r="F45" s="3">
        <f>(F2+F3)</f>
        <v>20305.45</v>
      </c>
      <c r="G45" s="3">
        <f>(G2+G3)</f>
        <v>20295.650000000001</v>
      </c>
      <c r="H45" s="3">
        <f>(H2+H3)</f>
        <v>20460.45</v>
      </c>
    </row>
    <row r="46" spans="1:8" x14ac:dyDescent="0.3">
      <c r="A46" s="13"/>
      <c r="B46" s="13"/>
      <c r="C46" s="13"/>
      <c r="D46" s="12" t="s">
        <v>6</v>
      </c>
      <c r="E46" s="3">
        <f>(E2+E3)/2</f>
        <v>10206.549999999999</v>
      </c>
      <c r="F46" s="3">
        <f>(F2+F3)/2</f>
        <v>10152.725</v>
      </c>
      <c r="G46" s="3">
        <f>(G2+G3)/2</f>
        <v>10147.825000000001</v>
      </c>
      <c r="H46" s="3">
        <f>(H2+H3)/2</f>
        <v>10230.225</v>
      </c>
    </row>
  </sheetData>
  <mergeCells count="3">
    <mergeCell ref="A18:D18"/>
    <mergeCell ref="A5:D5"/>
    <mergeCell ref="A32:D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"/>
  <sheetViews>
    <sheetView topLeftCell="L1" zoomScale="115" zoomScaleNormal="115" workbookViewId="0">
      <selection activeCell="Z1" sqref="Z1:Z1048576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21" width="10.6640625" style="1" customWidth="1"/>
    <col min="22" max="26" width="9.33203125" style="1" bestFit="1" customWidth="1"/>
    <col min="27" max="16384" width="8.88671875" style="1"/>
  </cols>
  <sheetData>
    <row r="1" spans="1:26" ht="15" thickBot="1" x14ac:dyDescent="0.35">
      <c r="E1" s="74">
        <v>43371</v>
      </c>
      <c r="F1" s="75" t="s">
        <v>39</v>
      </c>
      <c r="G1" s="75">
        <v>43374</v>
      </c>
      <c r="H1" s="75">
        <v>43376</v>
      </c>
      <c r="I1" s="75">
        <v>43377</v>
      </c>
      <c r="J1" s="76" t="s">
        <v>41</v>
      </c>
      <c r="K1" s="75">
        <v>43378</v>
      </c>
      <c r="L1" s="75">
        <v>43381</v>
      </c>
      <c r="M1" s="75">
        <v>43382</v>
      </c>
      <c r="N1" s="75">
        <v>43383</v>
      </c>
      <c r="O1" s="75">
        <v>43384</v>
      </c>
      <c r="P1" s="75">
        <v>43385</v>
      </c>
      <c r="Q1" s="35" t="s">
        <v>42</v>
      </c>
      <c r="R1" s="35" t="s">
        <v>40</v>
      </c>
      <c r="S1" s="11">
        <v>43388</v>
      </c>
      <c r="T1" s="11">
        <v>43389</v>
      </c>
      <c r="U1" s="11">
        <v>43390</v>
      </c>
      <c r="V1" s="11">
        <v>43391</v>
      </c>
      <c r="W1" s="11">
        <v>43396</v>
      </c>
      <c r="X1" s="11">
        <v>43397</v>
      </c>
      <c r="Y1" s="11">
        <v>43398</v>
      </c>
      <c r="Z1" s="11">
        <v>43402</v>
      </c>
    </row>
    <row r="2" spans="1:26" x14ac:dyDescent="0.3">
      <c r="A2" s="77"/>
      <c r="B2" s="77"/>
      <c r="C2" s="77"/>
      <c r="D2" s="78" t="s">
        <v>2</v>
      </c>
      <c r="E2" s="4">
        <v>11034.1</v>
      </c>
      <c r="F2" s="4">
        <v>11170</v>
      </c>
      <c r="G2" s="4">
        <v>11035.65</v>
      </c>
      <c r="H2" s="4">
        <v>10989.05</v>
      </c>
      <c r="I2" s="4">
        <v>10754.7</v>
      </c>
      <c r="J2" s="4">
        <v>11035.65</v>
      </c>
      <c r="K2" s="4">
        <v>10540.65</v>
      </c>
      <c r="L2" s="4">
        <v>10398.35</v>
      </c>
      <c r="M2" s="4">
        <v>10397.6</v>
      </c>
      <c r="N2" s="4">
        <v>10482.35</v>
      </c>
      <c r="O2" s="4">
        <v>10335.950000000001</v>
      </c>
      <c r="P2" s="4">
        <v>10492.45</v>
      </c>
      <c r="Q2" s="4">
        <v>10540.65</v>
      </c>
      <c r="R2" s="4">
        <v>10604.9</v>
      </c>
      <c r="S2" s="4">
        <v>10526.3</v>
      </c>
      <c r="T2" s="4">
        <v>10604.9</v>
      </c>
      <c r="U2" s="4">
        <v>10710.15</v>
      </c>
      <c r="V2" s="4">
        <v>10380.1</v>
      </c>
      <c r="W2" s="4">
        <v>10408.549999999999</v>
      </c>
      <c r="X2" s="4">
        <v>10222.1</v>
      </c>
      <c r="Y2" s="4">
        <v>10166.6</v>
      </c>
      <c r="Z2" s="4">
        <v>10128.85</v>
      </c>
    </row>
    <row r="3" spans="1:26" x14ac:dyDescent="0.3">
      <c r="A3" s="77"/>
      <c r="B3" s="78"/>
      <c r="C3" s="79"/>
      <c r="D3" s="78" t="s">
        <v>1</v>
      </c>
      <c r="E3" s="2">
        <v>10850.3</v>
      </c>
      <c r="F3" s="2">
        <v>10850</v>
      </c>
      <c r="G3" s="2">
        <v>10821.55</v>
      </c>
      <c r="H3" s="2">
        <v>10843.75</v>
      </c>
      <c r="I3" s="2">
        <v>10547.25</v>
      </c>
      <c r="J3" s="2">
        <v>10261.9</v>
      </c>
      <c r="K3" s="2">
        <v>10261.9</v>
      </c>
      <c r="L3" s="2">
        <v>10198.4</v>
      </c>
      <c r="M3" s="2">
        <v>10279.35</v>
      </c>
      <c r="N3" s="2">
        <v>10318.25</v>
      </c>
      <c r="O3" s="2">
        <v>10138.6</v>
      </c>
      <c r="P3" s="2">
        <v>10322.15</v>
      </c>
      <c r="Q3" s="2">
        <v>10138.6</v>
      </c>
      <c r="R3" s="2">
        <v>10410.15</v>
      </c>
      <c r="S3" s="2">
        <v>10410.15</v>
      </c>
      <c r="T3" s="4">
        <v>10525.3</v>
      </c>
      <c r="U3" s="2">
        <v>10436.450000000001</v>
      </c>
      <c r="V3" s="3">
        <v>10249.6</v>
      </c>
      <c r="W3" s="3">
        <v>10224</v>
      </c>
      <c r="X3" s="3">
        <v>10102.35</v>
      </c>
      <c r="Y3" s="3">
        <v>10079.299999999999</v>
      </c>
      <c r="Z3" s="3">
        <v>10004.549999999999</v>
      </c>
    </row>
    <row r="4" spans="1:26" x14ac:dyDescent="0.3">
      <c r="A4" s="77"/>
      <c r="B4" s="78"/>
      <c r="C4" s="79"/>
      <c r="D4" s="78" t="s">
        <v>0</v>
      </c>
      <c r="E4" s="3">
        <v>10930.45</v>
      </c>
      <c r="F4" s="3">
        <v>10930</v>
      </c>
      <c r="G4" s="3">
        <v>11008.3</v>
      </c>
      <c r="H4" s="3">
        <v>10858.25</v>
      </c>
      <c r="I4" s="3">
        <v>10599.25</v>
      </c>
      <c r="J4" s="3">
        <v>10316.450000000001</v>
      </c>
      <c r="K4" s="3">
        <v>10316.450000000001</v>
      </c>
      <c r="L4" s="3">
        <v>10348.049999999999</v>
      </c>
      <c r="M4" s="3">
        <v>10301.049999999999</v>
      </c>
      <c r="N4" s="3">
        <v>10460.1</v>
      </c>
      <c r="O4" s="3">
        <v>10234.65</v>
      </c>
      <c r="P4" s="3">
        <v>10472.5</v>
      </c>
      <c r="Q4" s="3">
        <v>10472.5</v>
      </c>
      <c r="R4" s="3">
        <v>10584.75</v>
      </c>
      <c r="S4" s="3">
        <v>10512.5</v>
      </c>
      <c r="T4" s="3">
        <v>10584.75</v>
      </c>
      <c r="U4" s="3">
        <v>10453.049999999999</v>
      </c>
      <c r="V4" s="3">
        <v>10303.549999999999</v>
      </c>
      <c r="W4" s="3">
        <v>10245.25</v>
      </c>
      <c r="X4" s="3">
        <v>10146.799999999999</v>
      </c>
      <c r="Y4" s="3">
        <v>10124.9</v>
      </c>
      <c r="Z4" s="3">
        <v>10030</v>
      </c>
    </row>
    <row r="5" spans="1:26" x14ac:dyDescent="0.3">
      <c r="A5" s="96" t="s">
        <v>25</v>
      </c>
      <c r="B5" s="96"/>
      <c r="C5" s="96"/>
      <c r="D5" s="96"/>
      <c r="E5" s="14"/>
      <c r="F5" s="14"/>
      <c r="J5" s="14"/>
    </row>
    <row r="6" spans="1:26" x14ac:dyDescent="0.3">
      <c r="A6" s="80"/>
      <c r="B6" s="80"/>
      <c r="C6" s="80"/>
      <c r="D6" s="81" t="s">
        <v>7</v>
      </c>
      <c r="E6" s="2">
        <f t="shared" ref="E6:P6" si="0">E8+E43</f>
        <v>11210.066666666671</v>
      </c>
      <c r="F6" s="2">
        <f t="shared" si="0"/>
        <v>11436.666666666668</v>
      </c>
      <c r="G6" s="2">
        <f t="shared" si="0"/>
        <v>11302.883333333333</v>
      </c>
      <c r="H6" s="2">
        <f t="shared" si="0"/>
        <v>11095.583333333332</v>
      </c>
      <c r="I6" s="2">
        <f t="shared" si="0"/>
        <v>10927.666666666668</v>
      </c>
      <c r="J6" s="2">
        <f t="shared" si="0"/>
        <v>11587.85</v>
      </c>
      <c r="K6" s="2">
        <f t="shared" si="0"/>
        <v>10762.85</v>
      </c>
      <c r="L6" s="2">
        <f t="shared" si="0"/>
        <v>10631.416666666666</v>
      </c>
      <c r="M6" s="2">
        <f t="shared" si="0"/>
        <v>10490.9</v>
      </c>
      <c r="N6" s="2">
        <f t="shared" si="0"/>
        <v>10686.316666666664</v>
      </c>
      <c r="O6" s="2">
        <f t="shared" si="0"/>
        <v>10531.550000000003</v>
      </c>
      <c r="P6" s="2">
        <f t="shared" si="0"/>
        <v>10706.216666666667</v>
      </c>
      <c r="Q6" s="8">
        <f>Q8+Q43</f>
        <v>11031.283333333331</v>
      </c>
      <c r="R6" s="8">
        <v>10671.966666666664</v>
      </c>
      <c r="S6" s="8">
        <f t="shared" ref="S6:Y6" si="1">S8+S43</f>
        <v>10671.966666666664</v>
      </c>
      <c r="T6" s="8">
        <f t="shared" si="1"/>
        <v>10697.6</v>
      </c>
      <c r="U6" s="8">
        <f t="shared" si="1"/>
        <v>10903.683333333329</v>
      </c>
      <c r="V6" s="8">
        <f t="shared" si="1"/>
        <v>10503.066666666668</v>
      </c>
      <c r="W6" s="8">
        <f t="shared" si="1"/>
        <v>10545.75</v>
      </c>
      <c r="X6" s="8">
        <f t="shared" si="1"/>
        <v>10331.566666666668</v>
      </c>
      <c r="Y6" s="8">
        <f t="shared" si="1"/>
        <v>10255.200000000003</v>
      </c>
      <c r="Z6" s="8">
        <f>Z8+Z43</f>
        <v>10228.683333333336</v>
      </c>
    </row>
    <row r="7" spans="1:26" x14ac:dyDescent="0.3">
      <c r="A7" s="80"/>
      <c r="B7" s="80"/>
      <c r="C7" s="80"/>
      <c r="D7" s="81" t="s">
        <v>27</v>
      </c>
      <c r="E7" s="2">
        <f t="shared" ref="E7:P7" si="2">E11+E43</f>
        <v>11122.083333333336</v>
      </c>
      <c r="F7" s="2">
        <f t="shared" si="2"/>
        <v>11303.333333333334</v>
      </c>
      <c r="G7" s="2">
        <f t="shared" si="2"/>
        <v>11169.266666666666</v>
      </c>
      <c r="H7" s="2">
        <f t="shared" si="2"/>
        <v>11042.316666666666</v>
      </c>
      <c r="I7" s="2">
        <f t="shared" si="2"/>
        <v>10841.183333333334</v>
      </c>
      <c r="J7" s="2">
        <f t="shared" si="2"/>
        <v>11311.75</v>
      </c>
      <c r="K7" s="2">
        <f t="shared" si="2"/>
        <v>10651.75</v>
      </c>
      <c r="L7" s="2">
        <f t="shared" si="2"/>
        <v>10514.883333333333</v>
      </c>
      <c r="M7" s="2">
        <f t="shared" si="2"/>
        <v>10444.25</v>
      </c>
      <c r="N7" s="2">
        <f t="shared" si="2"/>
        <v>10584.333333333332</v>
      </c>
      <c r="O7" s="2">
        <f t="shared" si="2"/>
        <v>10433.750000000002</v>
      </c>
      <c r="P7" s="2">
        <f t="shared" si="2"/>
        <v>10599.333333333334</v>
      </c>
      <c r="Q7" s="6">
        <f>Q11+Q43</f>
        <v>10785.966666666665</v>
      </c>
      <c r="R7" s="6">
        <v>10599.133333333331</v>
      </c>
      <c r="S7" s="6">
        <f t="shared" ref="S7:Y7" si="3">S11+S43</f>
        <v>10599.133333333331</v>
      </c>
      <c r="T7" s="6">
        <f t="shared" si="3"/>
        <v>10651.25</v>
      </c>
      <c r="U7" s="6">
        <f t="shared" si="3"/>
        <v>10806.916666666664</v>
      </c>
      <c r="V7" s="6">
        <f t="shared" si="3"/>
        <v>10441.583333333334</v>
      </c>
      <c r="W7" s="6">
        <f t="shared" si="3"/>
        <v>10477.15</v>
      </c>
      <c r="X7" s="6">
        <f t="shared" si="3"/>
        <v>10276.833333333334</v>
      </c>
      <c r="Y7" s="6">
        <f t="shared" si="3"/>
        <v>10210.900000000001</v>
      </c>
      <c r="Z7" s="6">
        <f>Z11+Z43</f>
        <v>10178.766666666668</v>
      </c>
    </row>
    <row r="8" spans="1:26" x14ac:dyDescent="0.3">
      <c r="A8" s="80"/>
      <c r="B8" s="80"/>
      <c r="C8" s="80"/>
      <c r="D8" s="81" t="s">
        <v>28</v>
      </c>
      <c r="E8" s="2">
        <f t="shared" ref="E8:P8" si="4">(2*E11)-E3</f>
        <v>11026.26666666667</v>
      </c>
      <c r="F8" s="2">
        <f t="shared" si="4"/>
        <v>11116.666666666668</v>
      </c>
      <c r="G8" s="2">
        <f t="shared" si="4"/>
        <v>11088.783333333333</v>
      </c>
      <c r="H8" s="2">
        <f t="shared" si="4"/>
        <v>10950.283333333333</v>
      </c>
      <c r="I8" s="2">
        <f t="shared" si="4"/>
        <v>10720.216666666667</v>
      </c>
      <c r="J8" s="2">
        <f t="shared" si="4"/>
        <v>10814.1</v>
      </c>
      <c r="K8" s="2">
        <f t="shared" si="4"/>
        <v>10484.1</v>
      </c>
      <c r="L8" s="2">
        <f t="shared" si="4"/>
        <v>10431.466666666665</v>
      </c>
      <c r="M8" s="2">
        <f t="shared" si="4"/>
        <v>10372.65</v>
      </c>
      <c r="N8" s="2">
        <f t="shared" si="4"/>
        <v>10522.216666666664</v>
      </c>
      <c r="O8" s="2">
        <f t="shared" si="4"/>
        <v>10334.200000000003</v>
      </c>
      <c r="P8" s="2">
        <f t="shared" si="4"/>
        <v>10535.916666666666</v>
      </c>
      <c r="Q8" s="10">
        <f>(2*Q11)-Q3</f>
        <v>10629.233333333332</v>
      </c>
      <c r="R8" s="10">
        <v>10555.816666666664</v>
      </c>
      <c r="S8" s="10">
        <f t="shared" ref="S8:Y8" si="5">(2*S11)-S3</f>
        <v>10555.816666666664</v>
      </c>
      <c r="T8" s="10">
        <f t="shared" si="5"/>
        <v>10618</v>
      </c>
      <c r="U8" s="10">
        <f t="shared" si="5"/>
        <v>10629.98333333333</v>
      </c>
      <c r="V8" s="10">
        <f t="shared" si="5"/>
        <v>10372.566666666668</v>
      </c>
      <c r="W8" s="10">
        <f t="shared" si="5"/>
        <v>10361.200000000001</v>
      </c>
      <c r="X8" s="10">
        <f t="shared" si="5"/>
        <v>10211.816666666668</v>
      </c>
      <c r="Y8" s="10">
        <f t="shared" si="5"/>
        <v>10167.900000000001</v>
      </c>
      <c r="Z8" s="10">
        <f>(2*Z11)-Z3</f>
        <v>10104.383333333335</v>
      </c>
    </row>
    <row r="9" spans="1:26" x14ac:dyDescent="0.3">
      <c r="A9" s="80"/>
      <c r="B9" s="80"/>
      <c r="C9" s="80"/>
      <c r="D9" s="8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x14ac:dyDescent="0.3">
      <c r="A10" s="80"/>
      <c r="B10" s="80"/>
      <c r="C10" s="80"/>
      <c r="D10" s="81" t="s">
        <v>4</v>
      </c>
      <c r="E10" s="15">
        <f t="shared" ref="E10:P10" si="6">E11+E13/2</f>
        <v>10942.2</v>
      </c>
      <c r="F10" s="15">
        <f t="shared" si="6"/>
        <v>11010</v>
      </c>
      <c r="G10" s="15">
        <f t="shared" si="6"/>
        <v>10981.733333333334</v>
      </c>
      <c r="H10" s="15">
        <f t="shared" si="6"/>
        <v>10916.4</v>
      </c>
      <c r="I10" s="15">
        <f t="shared" si="6"/>
        <v>10650.975</v>
      </c>
      <c r="J10" s="15">
        <f t="shared" si="6"/>
        <v>10648.775</v>
      </c>
      <c r="K10" s="15">
        <f t="shared" si="6"/>
        <v>10401.275</v>
      </c>
      <c r="L10" s="15">
        <f t="shared" si="6"/>
        <v>10331.491666666665</v>
      </c>
      <c r="M10" s="15">
        <f t="shared" si="6"/>
        <v>10338.475</v>
      </c>
      <c r="N10" s="15">
        <f t="shared" si="6"/>
        <v>10440.166666666664</v>
      </c>
      <c r="O10" s="15">
        <f t="shared" si="6"/>
        <v>10237.275000000001</v>
      </c>
      <c r="P10" s="15">
        <f t="shared" si="6"/>
        <v>10450.766666666666</v>
      </c>
      <c r="Q10" s="15">
        <f>Q11+Q13/2</f>
        <v>10428.208333333332</v>
      </c>
      <c r="R10" s="15">
        <v>10497.741666666665</v>
      </c>
      <c r="S10" s="15">
        <f t="shared" ref="S10:Y10" si="7">S11+S13/2</f>
        <v>10497.741666666665</v>
      </c>
      <c r="T10" s="15">
        <f t="shared" si="7"/>
        <v>10578.2</v>
      </c>
      <c r="U10" s="15">
        <f t="shared" si="7"/>
        <v>10573.3</v>
      </c>
      <c r="V10" s="15">
        <f t="shared" si="7"/>
        <v>10314.85</v>
      </c>
      <c r="W10" s="15">
        <f t="shared" si="7"/>
        <v>10316.275</v>
      </c>
      <c r="X10" s="15">
        <f t="shared" si="7"/>
        <v>10162.225</v>
      </c>
      <c r="Y10" s="15">
        <f t="shared" si="7"/>
        <v>10124.25</v>
      </c>
      <c r="Z10" s="15">
        <f>Z11+Z13/2</f>
        <v>10066.700000000001</v>
      </c>
    </row>
    <row r="11" spans="1:26" x14ac:dyDescent="0.3">
      <c r="A11" s="80"/>
      <c r="B11" s="80"/>
      <c r="C11" s="80"/>
      <c r="D11" s="81" t="s">
        <v>29</v>
      </c>
      <c r="E11" s="82">
        <f t="shared" ref="E11:P11" si="8">(E2+E3+E4)/3</f>
        <v>10938.283333333335</v>
      </c>
      <c r="F11" s="82">
        <f t="shared" si="8"/>
        <v>10983.333333333334</v>
      </c>
      <c r="G11" s="82">
        <f t="shared" si="8"/>
        <v>10955.166666666666</v>
      </c>
      <c r="H11" s="82">
        <f t="shared" si="8"/>
        <v>10897.016666666666</v>
      </c>
      <c r="I11" s="82">
        <f t="shared" si="8"/>
        <v>10633.733333333334</v>
      </c>
      <c r="J11" s="82">
        <f t="shared" si="8"/>
        <v>10538</v>
      </c>
      <c r="K11" s="82">
        <f t="shared" si="8"/>
        <v>10373</v>
      </c>
      <c r="L11" s="82">
        <f t="shared" si="8"/>
        <v>10314.933333333332</v>
      </c>
      <c r="M11" s="82">
        <f t="shared" si="8"/>
        <v>10326</v>
      </c>
      <c r="N11" s="82">
        <f t="shared" si="8"/>
        <v>10420.233333333332</v>
      </c>
      <c r="O11" s="82">
        <f t="shared" si="8"/>
        <v>10236.400000000001</v>
      </c>
      <c r="P11" s="82">
        <f t="shared" si="8"/>
        <v>10429.033333333333</v>
      </c>
      <c r="Q11" s="34">
        <f>(Q2+Q3+Q4)/3</f>
        <v>10383.916666666666</v>
      </c>
      <c r="R11" s="34">
        <v>10482.983333333332</v>
      </c>
      <c r="S11" s="34">
        <f t="shared" ref="S11:Y11" si="9">(S2+S3+S4)/3</f>
        <v>10482.983333333332</v>
      </c>
      <c r="T11" s="34">
        <f t="shared" si="9"/>
        <v>10571.65</v>
      </c>
      <c r="U11" s="34">
        <f t="shared" si="9"/>
        <v>10533.216666666665</v>
      </c>
      <c r="V11" s="34">
        <f t="shared" si="9"/>
        <v>10311.083333333334</v>
      </c>
      <c r="W11" s="34">
        <f t="shared" si="9"/>
        <v>10292.6</v>
      </c>
      <c r="X11" s="34">
        <f t="shared" si="9"/>
        <v>10157.083333333334</v>
      </c>
      <c r="Y11" s="34">
        <f t="shared" si="9"/>
        <v>10123.6</v>
      </c>
      <c r="Z11" s="34">
        <f>(Z2+Z3+Z4)/3</f>
        <v>10054.466666666667</v>
      </c>
    </row>
    <row r="12" spans="1:26" x14ac:dyDescent="0.3">
      <c r="A12" s="80"/>
      <c r="B12" s="80"/>
      <c r="C12" s="80"/>
      <c r="D12" s="81" t="s">
        <v>3</v>
      </c>
      <c r="E12" s="16">
        <f t="shared" ref="E12:P12" si="10">E11-E13/2</f>
        <v>10934.366666666669</v>
      </c>
      <c r="F12" s="16">
        <f t="shared" si="10"/>
        <v>10956.666666666668</v>
      </c>
      <c r="G12" s="16">
        <f t="shared" si="10"/>
        <v>10928.599999999999</v>
      </c>
      <c r="H12" s="16">
        <f t="shared" si="10"/>
        <v>10877.633333333333</v>
      </c>
      <c r="I12" s="16">
        <f t="shared" si="10"/>
        <v>10616.491666666667</v>
      </c>
      <c r="J12" s="16">
        <f t="shared" si="10"/>
        <v>10427.225</v>
      </c>
      <c r="K12" s="16">
        <f t="shared" si="10"/>
        <v>10344.725</v>
      </c>
      <c r="L12" s="16">
        <f t="shared" si="10"/>
        <v>10298.375</v>
      </c>
      <c r="M12" s="16">
        <f t="shared" si="10"/>
        <v>10313.525</v>
      </c>
      <c r="N12" s="16">
        <f t="shared" si="10"/>
        <v>10400.299999999999</v>
      </c>
      <c r="O12" s="16">
        <f t="shared" si="10"/>
        <v>10235.525000000001</v>
      </c>
      <c r="P12" s="16">
        <f t="shared" si="10"/>
        <v>10407.299999999999</v>
      </c>
      <c r="Q12" s="16">
        <f>Q11-Q13/2</f>
        <v>10339.625</v>
      </c>
      <c r="R12" s="16">
        <v>10468.224999999999</v>
      </c>
      <c r="S12" s="16">
        <f t="shared" ref="S12:Y12" si="11">S11-S13/2</f>
        <v>10468.224999999999</v>
      </c>
      <c r="T12" s="16">
        <f t="shared" si="11"/>
        <v>10565.099999999999</v>
      </c>
      <c r="U12" s="16">
        <f t="shared" si="11"/>
        <v>10493.133333333331</v>
      </c>
      <c r="V12" s="16">
        <f t="shared" si="11"/>
        <v>10307.316666666668</v>
      </c>
      <c r="W12" s="16">
        <f t="shared" si="11"/>
        <v>10268.925000000001</v>
      </c>
      <c r="X12" s="16">
        <f t="shared" si="11"/>
        <v>10151.941666666668</v>
      </c>
      <c r="Y12" s="16">
        <f t="shared" si="11"/>
        <v>10122.950000000001</v>
      </c>
      <c r="Z12" s="16">
        <f>Z11-Z13/2</f>
        <v>10042.233333333334</v>
      </c>
    </row>
    <row r="13" spans="1:26" x14ac:dyDescent="0.3">
      <c r="A13" s="80"/>
      <c r="B13" s="80"/>
      <c r="C13" s="80"/>
      <c r="D13" s="81" t="s">
        <v>5</v>
      </c>
      <c r="E13" s="3">
        <f t="shared" ref="E13:P13" si="12">ABS((E11-E46)*2)</f>
        <v>7.8333333333321207</v>
      </c>
      <c r="F13" s="3">
        <f t="shared" si="12"/>
        <v>53.333333333332121</v>
      </c>
      <c r="G13" s="3">
        <f t="shared" si="12"/>
        <v>53.133333333335031</v>
      </c>
      <c r="H13" s="3">
        <f t="shared" si="12"/>
        <v>38.766666666666424</v>
      </c>
      <c r="I13" s="3">
        <f t="shared" si="12"/>
        <v>34.483333333333576</v>
      </c>
      <c r="J13" s="3">
        <f t="shared" si="12"/>
        <v>221.54999999999927</v>
      </c>
      <c r="K13" s="3">
        <f t="shared" si="12"/>
        <v>56.549999999999272</v>
      </c>
      <c r="L13" s="3">
        <f t="shared" si="12"/>
        <v>33.116666666664969</v>
      </c>
      <c r="M13" s="3">
        <f t="shared" si="12"/>
        <v>24.950000000000728</v>
      </c>
      <c r="N13" s="3">
        <f t="shared" si="12"/>
        <v>39.866666666664969</v>
      </c>
      <c r="O13" s="3">
        <f t="shared" si="12"/>
        <v>1.75</v>
      </c>
      <c r="P13" s="3">
        <f t="shared" si="12"/>
        <v>43.466666666667152</v>
      </c>
      <c r="Q13" s="33">
        <f>ABS((Q11-Q46)*2)</f>
        <v>88.583333333332121</v>
      </c>
      <c r="R13" s="33">
        <v>29.516666666666424</v>
      </c>
      <c r="S13" s="33">
        <f t="shared" ref="S13:Y13" si="13">ABS((S11-S46)*2)</f>
        <v>29.516666666666424</v>
      </c>
      <c r="T13" s="33">
        <f t="shared" si="13"/>
        <v>13.100000000002183</v>
      </c>
      <c r="U13" s="33">
        <f t="shared" si="13"/>
        <v>80.166666666667879</v>
      </c>
      <c r="V13" s="33">
        <f t="shared" si="13"/>
        <v>7.5333333333328483</v>
      </c>
      <c r="W13" s="33">
        <f t="shared" si="13"/>
        <v>47.349999999998545</v>
      </c>
      <c r="X13" s="33">
        <f t="shared" si="13"/>
        <v>10.283333333332848</v>
      </c>
      <c r="Y13" s="33">
        <f t="shared" si="13"/>
        <v>1.2999999999992724</v>
      </c>
      <c r="Z13" s="33">
        <f>ABS((Z11-Z46)*2)</f>
        <v>24.466666666667152</v>
      </c>
    </row>
    <row r="14" spans="1:26" x14ac:dyDescent="0.3">
      <c r="D14" s="8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x14ac:dyDescent="0.3">
      <c r="A15" s="80"/>
      <c r="B15" s="80"/>
      <c r="C15" s="80"/>
      <c r="D15" s="81" t="s">
        <v>30</v>
      </c>
      <c r="E15" s="2">
        <f t="shared" ref="E15:P15" si="14">2*E11-E2</f>
        <v>10842.466666666669</v>
      </c>
      <c r="F15" s="2">
        <f t="shared" si="14"/>
        <v>10796.666666666668</v>
      </c>
      <c r="G15" s="2">
        <f t="shared" si="14"/>
        <v>10874.683333333332</v>
      </c>
      <c r="H15" s="2">
        <f t="shared" si="14"/>
        <v>10804.983333333334</v>
      </c>
      <c r="I15" s="2">
        <f t="shared" si="14"/>
        <v>10512.766666666666</v>
      </c>
      <c r="J15" s="2">
        <f t="shared" si="14"/>
        <v>10040.35</v>
      </c>
      <c r="K15" s="2">
        <f t="shared" si="14"/>
        <v>10205.35</v>
      </c>
      <c r="L15" s="2">
        <f t="shared" si="14"/>
        <v>10231.516666666665</v>
      </c>
      <c r="M15" s="2">
        <f t="shared" si="14"/>
        <v>10254.4</v>
      </c>
      <c r="N15" s="2">
        <f t="shared" si="14"/>
        <v>10358.116666666663</v>
      </c>
      <c r="O15" s="2">
        <f t="shared" si="14"/>
        <v>10136.850000000002</v>
      </c>
      <c r="P15" s="2">
        <f t="shared" si="14"/>
        <v>10365.616666666665</v>
      </c>
      <c r="Q15" s="9">
        <f>2*Q11-Q2</f>
        <v>10227.183333333332</v>
      </c>
      <c r="R15" s="9">
        <v>10439.666666666664</v>
      </c>
      <c r="S15" s="9">
        <f t="shared" ref="S15:Y15" si="15">2*S11-S2</f>
        <v>10439.666666666664</v>
      </c>
      <c r="T15" s="9">
        <f t="shared" si="15"/>
        <v>10538.4</v>
      </c>
      <c r="U15" s="9">
        <f t="shared" si="15"/>
        <v>10356.283333333331</v>
      </c>
      <c r="V15" s="9">
        <f t="shared" si="15"/>
        <v>10242.066666666668</v>
      </c>
      <c r="W15" s="9">
        <f t="shared" si="15"/>
        <v>10176.650000000001</v>
      </c>
      <c r="X15" s="9">
        <f t="shared" si="15"/>
        <v>10092.066666666668</v>
      </c>
      <c r="Y15" s="9">
        <f t="shared" si="15"/>
        <v>10080.6</v>
      </c>
      <c r="Z15" s="9">
        <f>2*Z11-Z2</f>
        <v>9980.0833333333339</v>
      </c>
    </row>
    <row r="16" spans="1:26" x14ac:dyDescent="0.3">
      <c r="A16" s="80"/>
      <c r="B16" s="80"/>
      <c r="C16" s="80"/>
      <c r="D16" s="81" t="s">
        <v>31</v>
      </c>
      <c r="E16" s="2">
        <f t="shared" ref="E16:P16" si="16">E11-E43</f>
        <v>10754.483333333334</v>
      </c>
      <c r="F16" s="2">
        <f t="shared" si="16"/>
        <v>10663.333333333334</v>
      </c>
      <c r="G16" s="2">
        <f t="shared" si="16"/>
        <v>10741.066666666666</v>
      </c>
      <c r="H16" s="2">
        <f t="shared" si="16"/>
        <v>10751.716666666667</v>
      </c>
      <c r="I16" s="2">
        <f t="shared" si="16"/>
        <v>10426.283333333333</v>
      </c>
      <c r="J16" s="2">
        <f t="shared" si="16"/>
        <v>9764.25</v>
      </c>
      <c r="K16" s="2">
        <f t="shared" si="16"/>
        <v>10094.25</v>
      </c>
      <c r="L16" s="2">
        <f t="shared" si="16"/>
        <v>10114.983333333332</v>
      </c>
      <c r="M16" s="2">
        <f t="shared" si="16"/>
        <v>10207.75</v>
      </c>
      <c r="N16" s="2">
        <f t="shared" si="16"/>
        <v>10256.133333333331</v>
      </c>
      <c r="O16" s="2">
        <f t="shared" si="16"/>
        <v>10039.050000000001</v>
      </c>
      <c r="P16" s="2">
        <f t="shared" si="16"/>
        <v>10258.733333333332</v>
      </c>
      <c r="Q16" s="7">
        <f>Q11-Q43</f>
        <v>9981.8666666666668</v>
      </c>
      <c r="R16" s="7">
        <v>10366.833333333332</v>
      </c>
      <c r="S16" s="7">
        <f t="shared" ref="S16:Y16" si="17">S11-S43</f>
        <v>10366.833333333332</v>
      </c>
      <c r="T16" s="7">
        <f t="shared" si="17"/>
        <v>10492.05</v>
      </c>
      <c r="U16" s="7">
        <f t="shared" si="17"/>
        <v>10259.516666666666</v>
      </c>
      <c r="V16" s="7">
        <f t="shared" si="17"/>
        <v>10180.583333333334</v>
      </c>
      <c r="W16" s="7">
        <f t="shared" si="17"/>
        <v>10108.050000000001</v>
      </c>
      <c r="X16" s="7">
        <f t="shared" si="17"/>
        <v>10037.333333333334</v>
      </c>
      <c r="Y16" s="7">
        <f t="shared" si="17"/>
        <v>10036.299999999999</v>
      </c>
      <c r="Z16" s="7">
        <f>Z11-Z43</f>
        <v>9930.1666666666661</v>
      </c>
    </row>
    <row r="17" spans="1:26" x14ac:dyDescent="0.3">
      <c r="A17" s="80"/>
      <c r="B17" s="80"/>
      <c r="C17" s="80"/>
      <c r="D17" s="81" t="s">
        <v>8</v>
      </c>
      <c r="E17" s="2">
        <f t="shared" ref="E17:P17" si="18">E15-E43</f>
        <v>10658.666666666668</v>
      </c>
      <c r="F17" s="2">
        <f t="shared" si="18"/>
        <v>10476.666666666668</v>
      </c>
      <c r="G17" s="2">
        <f t="shared" si="18"/>
        <v>10660.583333333332</v>
      </c>
      <c r="H17" s="2">
        <f t="shared" si="18"/>
        <v>10659.683333333334</v>
      </c>
      <c r="I17" s="2">
        <f t="shared" si="18"/>
        <v>10305.316666666666</v>
      </c>
      <c r="J17" s="2">
        <f t="shared" si="18"/>
        <v>9266.6</v>
      </c>
      <c r="K17" s="2">
        <f t="shared" si="18"/>
        <v>9926.6</v>
      </c>
      <c r="L17" s="2">
        <f t="shared" si="18"/>
        <v>10031.566666666664</v>
      </c>
      <c r="M17" s="2">
        <f t="shared" si="18"/>
        <v>10136.15</v>
      </c>
      <c r="N17" s="2">
        <f t="shared" si="18"/>
        <v>10194.016666666663</v>
      </c>
      <c r="O17" s="2">
        <f t="shared" si="18"/>
        <v>9939.5000000000018</v>
      </c>
      <c r="P17" s="2">
        <f t="shared" si="18"/>
        <v>10195.316666666664</v>
      </c>
      <c r="Q17" s="5">
        <f>Q15-Q43</f>
        <v>9825.1333333333332</v>
      </c>
      <c r="R17" s="5">
        <v>10323.516666666665</v>
      </c>
      <c r="S17" s="5">
        <f t="shared" ref="S17:Y17" si="19">S15-S43</f>
        <v>10323.516666666665</v>
      </c>
      <c r="T17" s="5">
        <f t="shared" si="19"/>
        <v>10458.799999999999</v>
      </c>
      <c r="U17" s="5">
        <f t="shared" si="19"/>
        <v>10082.583333333332</v>
      </c>
      <c r="V17" s="5">
        <f t="shared" si="19"/>
        <v>10111.566666666668</v>
      </c>
      <c r="W17" s="5">
        <f t="shared" si="19"/>
        <v>9992.1000000000022</v>
      </c>
      <c r="X17" s="5">
        <f t="shared" si="19"/>
        <v>9972.3166666666675</v>
      </c>
      <c r="Y17" s="5">
        <f t="shared" si="19"/>
        <v>9993.2999999999993</v>
      </c>
      <c r="Z17" s="5">
        <f>Z15-Z43</f>
        <v>9855.7833333333328</v>
      </c>
    </row>
    <row r="18" spans="1:26" x14ac:dyDescent="0.3">
      <c r="A18" s="96" t="s">
        <v>24</v>
      </c>
      <c r="B18" s="96"/>
      <c r="C18" s="96"/>
      <c r="D18" s="96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x14ac:dyDescent="0.3">
      <c r="D19" s="83" t="s">
        <v>12</v>
      </c>
      <c r="E19" s="14">
        <f t="shared" ref="E19:P19" si="20">(E2/E3)*E4</f>
        <v>11115.607710846707</v>
      </c>
      <c r="F19" s="14">
        <f t="shared" si="20"/>
        <v>11252.359447004608</v>
      </c>
      <c r="G19" s="14">
        <f t="shared" si="20"/>
        <v>11226.09477339198</v>
      </c>
      <c r="H19" s="14">
        <f t="shared" si="20"/>
        <v>11003.744291642652</v>
      </c>
      <c r="I19" s="14">
        <f t="shared" si="20"/>
        <v>10807.722768968215</v>
      </c>
      <c r="J19" s="14">
        <f t="shared" si="20"/>
        <v>11094.313084565236</v>
      </c>
      <c r="K19" s="14">
        <f t="shared" si="20"/>
        <v>10596.681773599432</v>
      </c>
      <c r="L19" s="14">
        <f t="shared" si="20"/>
        <v>10550.934040388689</v>
      </c>
      <c r="M19" s="14">
        <f t="shared" si="20"/>
        <v>10419.549629110788</v>
      </c>
      <c r="N19" s="14">
        <f t="shared" si="20"/>
        <v>10626.455962493641</v>
      </c>
      <c r="O19" s="14">
        <f t="shared" si="20"/>
        <v>10433.869633627917</v>
      </c>
      <c r="P19" s="14">
        <f t="shared" si="20"/>
        <v>10645.280549594803</v>
      </c>
      <c r="Q19" s="28">
        <f>(Q2/Q3)*Q4</f>
        <v>10887.790930207326</v>
      </c>
      <c r="R19" s="28">
        <v>10629.791957848829</v>
      </c>
      <c r="S19" s="28">
        <f t="shared" ref="S19:Y19" si="21">(S2/S3)*S4</f>
        <v>10629.791957848829</v>
      </c>
      <c r="T19" s="28">
        <f t="shared" si="21"/>
        <v>10664.799604286813</v>
      </c>
      <c r="U19" s="28">
        <f t="shared" si="21"/>
        <v>10727.185341519384</v>
      </c>
      <c r="V19" s="28">
        <f t="shared" si="21"/>
        <v>10434.736902415701</v>
      </c>
      <c r="W19" s="28">
        <f t="shared" si="21"/>
        <v>10430.183576633412</v>
      </c>
      <c r="X19" s="28">
        <f t="shared" si="21"/>
        <v>10267.076895969749</v>
      </c>
      <c r="Y19" s="28">
        <f t="shared" si="21"/>
        <v>10212.594955998928</v>
      </c>
      <c r="Z19" s="28">
        <f>(Z2/Z3)*Z4</f>
        <v>10154.61619962917</v>
      </c>
    </row>
    <row r="20" spans="1:26" x14ac:dyDescent="0.3">
      <c r="D20" s="83" t="s">
        <v>13</v>
      </c>
      <c r="E20" s="14">
        <f t="shared" ref="E20:P20" si="22">E21+1.168*(E21-E22)</f>
        <v>11090.576560000001</v>
      </c>
      <c r="F20" s="14">
        <f t="shared" si="22"/>
        <v>11208.784</v>
      </c>
      <c r="G20" s="14">
        <f t="shared" si="22"/>
        <v>11194.823920000001</v>
      </c>
      <c r="H20" s="14">
        <f t="shared" si="22"/>
        <v>10984.835359999997</v>
      </c>
      <c r="I20" s="14">
        <f t="shared" si="22"/>
        <v>10779.980439999999</v>
      </c>
      <c r="J20" s="14">
        <f t="shared" si="22"/>
        <v>10990.541000000001</v>
      </c>
      <c r="K20" s="14">
        <f t="shared" si="22"/>
        <v>10559.297</v>
      </c>
      <c r="L20" s="14">
        <f t="shared" si="22"/>
        <v>10522.246439999999</v>
      </c>
      <c r="M20" s="14">
        <f t="shared" si="22"/>
        <v>10404.0694</v>
      </c>
      <c r="N20" s="14">
        <f t="shared" si="22"/>
        <v>10603.063920000002</v>
      </c>
      <c r="O20" s="14">
        <f t="shared" si="22"/>
        <v>10406.581319999999</v>
      </c>
      <c r="P20" s="14">
        <f t="shared" si="22"/>
        <v>10620.865360000002</v>
      </c>
      <c r="Q20" s="25">
        <f>Q21+1.168*(Q21-Q22)</f>
        <v>10822.765960000002</v>
      </c>
      <c r="R20" s="25">
        <v>10613.68988</v>
      </c>
      <c r="S20" s="25">
        <f t="shared" ref="S20:Y20" si="23">S21+1.168*(S21-S22)</f>
        <v>10613.68988</v>
      </c>
      <c r="T20" s="25">
        <f t="shared" si="23"/>
        <v>10654.097520000003</v>
      </c>
      <c r="U20" s="25">
        <f t="shared" si="23"/>
        <v>10691.497439999999</v>
      </c>
      <c r="V20" s="25">
        <f t="shared" si="23"/>
        <v>10417.241599999998</v>
      </c>
      <c r="W20" s="25">
        <f t="shared" si="23"/>
        <v>10406.029960000002</v>
      </c>
      <c r="X20" s="25">
        <f t="shared" si="23"/>
        <v>10251.126199999999</v>
      </c>
      <c r="Y20" s="25">
        <f t="shared" si="23"/>
        <v>10200.955760000003</v>
      </c>
      <c r="Z20" s="25">
        <f>Z21+1.168*(Z21-Z22)</f>
        <v>10138.290159999999</v>
      </c>
    </row>
    <row r="21" spans="1:26" x14ac:dyDescent="0.3">
      <c r="D21" s="83" t="s">
        <v>14</v>
      </c>
      <c r="E21" s="14">
        <f t="shared" ref="E21:P21" si="24">E4+E44/2</f>
        <v>11031.54</v>
      </c>
      <c r="F21" s="14">
        <f t="shared" si="24"/>
        <v>11106</v>
      </c>
      <c r="G21" s="14">
        <f t="shared" si="24"/>
        <v>11126.055</v>
      </c>
      <c r="H21" s="14">
        <f t="shared" si="24"/>
        <v>10938.164999999999</v>
      </c>
      <c r="I21" s="14">
        <f t="shared" si="24"/>
        <v>10713.3475</v>
      </c>
      <c r="J21" s="14">
        <f t="shared" si="24"/>
        <v>10742.012500000001</v>
      </c>
      <c r="K21" s="14">
        <f t="shared" si="24"/>
        <v>10469.762500000001</v>
      </c>
      <c r="L21" s="14">
        <f t="shared" si="24"/>
        <v>10458.022499999999</v>
      </c>
      <c r="M21" s="14">
        <f t="shared" si="24"/>
        <v>10366.0875</v>
      </c>
      <c r="N21" s="14">
        <f t="shared" si="24"/>
        <v>10550.355000000001</v>
      </c>
      <c r="O21" s="14">
        <f t="shared" si="24"/>
        <v>10343.192499999999</v>
      </c>
      <c r="P21" s="14">
        <f t="shared" si="24"/>
        <v>10566.165000000001</v>
      </c>
      <c r="Q21" s="23">
        <f>Q4+Q44/2</f>
        <v>10693.627500000001</v>
      </c>
      <c r="R21" s="23">
        <v>10576.3825</v>
      </c>
      <c r="S21" s="23">
        <f t="shared" ref="S21:Y21" si="25">S4+S44/2</f>
        <v>10576.3825</v>
      </c>
      <c r="T21" s="23">
        <f t="shared" si="25"/>
        <v>10628.53</v>
      </c>
      <c r="U21" s="23">
        <f t="shared" si="25"/>
        <v>10603.584999999999</v>
      </c>
      <c r="V21" s="23">
        <f t="shared" si="25"/>
        <v>10375.324999999999</v>
      </c>
      <c r="W21" s="23">
        <f t="shared" si="25"/>
        <v>10346.752500000001</v>
      </c>
      <c r="X21" s="23">
        <f t="shared" si="25"/>
        <v>10212.662499999999</v>
      </c>
      <c r="Y21" s="23">
        <f t="shared" si="25"/>
        <v>10172.915000000001</v>
      </c>
      <c r="Z21" s="23">
        <f>Z4+Z44/2</f>
        <v>10098.365</v>
      </c>
    </row>
    <row r="22" spans="1:26" x14ac:dyDescent="0.3">
      <c r="D22" s="83" t="s">
        <v>15</v>
      </c>
      <c r="E22" s="14">
        <f t="shared" ref="E22:P22" si="26">E4+E44/4</f>
        <v>10980.995000000001</v>
      </c>
      <c r="F22" s="14">
        <f t="shared" si="26"/>
        <v>11018</v>
      </c>
      <c r="G22" s="14">
        <f t="shared" si="26"/>
        <v>11067.1775</v>
      </c>
      <c r="H22" s="14">
        <f t="shared" si="26"/>
        <v>10898.2075</v>
      </c>
      <c r="I22" s="14">
        <f t="shared" si="26"/>
        <v>10656.29875</v>
      </c>
      <c r="J22" s="14">
        <f t="shared" si="26"/>
        <v>10529.231250000001</v>
      </c>
      <c r="K22" s="14">
        <f t="shared" si="26"/>
        <v>10393.106250000001</v>
      </c>
      <c r="L22" s="14">
        <f t="shared" si="26"/>
        <v>10403.036249999999</v>
      </c>
      <c r="M22" s="14">
        <f t="shared" si="26"/>
        <v>10333.568749999999</v>
      </c>
      <c r="N22" s="14">
        <f t="shared" si="26"/>
        <v>10505.227500000001</v>
      </c>
      <c r="O22" s="14">
        <f t="shared" si="26"/>
        <v>10288.921249999999</v>
      </c>
      <c r="P22" s="14">
        <f t="shared" si="26"/>
        <v>10519.3325</v>
      </c>
      <c r="Q22" s="22">
        <f>Q4+Q44/4</f>
        <v>10583.063749999999</v>
      </c>
      <c r="R22" s="22">
        <v>10544.44125</v>
      </c>
      <c r="S22" s="22">
        <f t="shared" ref="S22:Y22" si="27">S4+S44/4</f>
        <v>10544.44125</v>
      </c>
      <c r="T22" s="22">
        <f t="shared" si="27"/>
        <v>10606.64</v>
      </c>
      <c r="U22" s="22">
        <f t="shared" si="27"/>
        <v>10528.317499999999</v>
      </c>
      <c r="V22" s="22">
        <f t="shared" si="27"/>
        <v>10339.4375</v>
      </c>
      <c r="W22" s="22">
        <f t="shared" si="27"/>
        <v>10296.001249999999</v>
      </c>
      <c r="X22" s="22">
        <f t="shared" si="27"/>
        <v>10179.731249999999</v>
      </c>
      <c r="Y22" s="22">
        <f t="shared" si="27"/>
        <v>10148.907499999999</v>
      </c>
      <c r="Z22" s="22">
        <f>Z4+Z44/4</f>
        <v>10064.182500000001</v>
      </c>
    </row>
    <row r="23" spans="1:26" x14ac:dyDescent="0.3">
      <c r="D23" s="83" t="s">
        <v>16</v>
      </c>
      <c r="E23" s="14">
        <f t="shared" ref="E23:P23" si="28">E4+E44/6</f>
        <v>10964.146666666667</v>
      </c>
      <c r="F23" s="14">
        <f t="shared" si="28"/>
        <v>10988.666666666666</v>
      </c>
      <c r="G23" s="14">
        <f t="shared" si="28"/>
        <v>11047.551666666666</v>
      </c>
      <c r="H23" s="14">
        <f t="shared" si="28"/>
        <v>10884.888333333332</v>
      </c>
      <c r="I23" s="14">
        <f t="shared" si="28"/>
        <v>10637.282499999999</v>
      </c>
      <c r="J23" s="14">
        <f t="shared" si="28"/>
        <v>10458.304166666667</v>
      </c>
      <c r="K23" s="14">
        <f t="shared" si="28"/>
        <v>10367.554166666667</v>
      </c>
      <c r="L23" s="14">
        <f t="shared" si="28"/>
        <v>10384.707499999999</v>
      </c>
      <c r="M23" s="14">
        <f t="shared" si="28"/>
        <v>10322.729166666666</v>
      </c>
      <c r="N23" s="14">
        <f t="shared" si="28"/>
        <v>10490.185000000001</v>
      </c>
      <c r="O23" s="14">
        <f t="shared" si="28"/>
        <v>10270.830833333333</v>
      </c>
      <c r="P23" s="14">
        <f t="shared" si="28"/>
        <v>10503.721666666666</v>
      </c>
      <c r="Q23" s="14">
        <f>Q4+Q44/6</f>
        <v>10546.209166666667</v>
      </c>
      <c r="R23" s="14">
        <v>10533.794166666667</v>
      </c>
      <c r="S23" s="14">
        <f t="shared" ref="S23:Y23" si="29">S4+S44/6</f>
        <v>10533.794166666667</v>
      </c>
      <c r="T23" s="14">
        <f t="shared" si="29"/>
        <v>10599.343333333334</v>
      </c>
      <c r="U23" s="14">
        <f t="shared" si="29"/>
        <v>10503.228333333333</v>
      </c>
      <c r="V23" s="14">
        <f t="shared" si="29"/>
        <v>10327.474999999999</v>
      </c>
      <c r="W23" s="14">
        <f t="shared" si="29"/>
        <v>10279.084166666667</v>
      </c>
      <c r="X23" s="14">
        <f t="shared" si="29"/>
        <v>10168.754166666666</v>
      </c>
      <c r="Y23" s="14">
        <f t="shared" si="29"/>
        <v>10140.905000000001</v>
      </c>
      <c r="Z23" s="14">
        <f>Z4+Z44/6</f>
        <v>10052.788333333334</v>
      </c>
    </row>
    <row r="24" spans="1:26" x14ac:dyDescent="0.3">
      <c r="D24" s="83" t="s">
        <v>17</v>
      </c>
      <c r="E24" s="14">
        <f t="shared" ref="E24:P24" si="30">E4+E44/12</f>
        <v>10947.298333333334</v>
      </c>
      <c r="F24" s="14">
        <f t="shared" si="30"/>
        <v>10959.333333333334</v>
      </c>
      <c r="G24" s="14">
        <f t="shared" si="30"/>
        <v>11027.925833333333</v>
      </c>
      <c r="H24" s="14">
        <f t="shared" si="30"/>
        <v>10871.569166666666</v>
      </c>
      <c r="I24" s="14">
        <f t="shared" si="30"/>
        <v>10618.266250000001</v>
      </c>
      <c r="J24" s="14">
        <f t="shared" si="30"/>
        <v>10387.377083333335</v>
      </c>
      <c r="K24" s="14">
        <f t="shared" si="30"/>
        <v>10342.002083333335</v>
      </c>
      <c r="L24" s="14">
        <f t="shared" si="30"/>
        <v>10366.37875</v>
      </c>
      <c r="M24" s="14">
        <f t="shared" si="30"/>
        <v>10311.889583333332</v>
      </c>
      <c r="N24" s="14">
        <f t="shared" si="30"/>
        <v>10475.1425</v>
      </c>
      <c r="O24" s="14">
        <f t="shared" si="30"/>
        <v>10252.740416666666</v>
      </c>
      <c r="P24" s="14">
        <f t="shared" si="30"/>
        <v>10488.110833333334</v>
      </c>
      <c r="Q24" s="14">
        <f>Q4+Q44/12</f>
        <v>10509.354583333334</v>
      </c>
      <c r="R24" s="14">
        <v>10523.147083333333</v>
      </c>
      <c r="S24" s="14">
        <f t="shared" ref="S24:Y24" si="31">S4+S44/12</f>
        <v>10523.147083333333</v>
      </c>
      <c r="T24" s="14">
        <f t="shared" si="31"/>
        <v>10592.046666666667</v>
      </c>
      <c r="U24" s="14">
        <f t="shared" si="31"/>
        <v>10478.139166666666</v>
      </c>
      <c r="V24" s="14">
        <f t="shared" si="31"/>
        <v>10315.512499999999</v>
      </c>
      <c r="W24" s="14">
        <f t="shared" si="31"/>
        <v>10262.167083333334</v>
      </c>
      <c r="X24" s="14">
        <f t="shared" si="31"/>
        <v>10157.777083333332</v>
      </c>
      <c r="Y24" s="14">
        <f t="shared" si="31"/>
        <v>10132.9025</v>
      </c>
      <c r="Z24" s="14">
        <f>Z4+Z44/12</f>
        <v>10041.394166666667</v>
      </c>
    </row>
    <row r="25" spans="1:26" x14ac:dyDescent="0.3">
      <c r="D25" s="83" t="s">
        <v>0</v>
      </c>
      <c r="E25" s="82">
        <f t="shared" ref="E25:P25" si="32">E4</f>
        <v>10930.45</v>
      </c>
      <c r="F25" s="82">
        <f t="shared" si="32"/>
        <v>10930</v>
      </c>
      <c r="G25" s="82">
        <f t="shared" si="32"/>
        <v>11008.3</v>
      </c>
      <c r="H25" s="82">
        <f t="shared" si="32"/>
        <v>10858.25</v>
      </c>
      <c r="I25" s="82">
        <f t="shared" si="32"/>
        <v>10599.25</v>
      </c>
      <c r="J25" s="82">
        <f t="shared" si="32"/>
        <v>10316.450000000001</v>
      </c>
      <c r="K25" s="82">
        <f t="shared" si="32"/>
        <v>10316.450000000001</v>
      </c>
      <c r="L25" s="82">
        <f t="shared" si="32"/>
        <v>10348.049999999999</v>
      </c>
      <c r="M25" s="82">
        <f t="shared" si="32"/>
        <v>10301.049999999999</v>
      </c>
      <c r="N25" s="82">
        <f t="shared" si="32"/>
        <v>10460.1</v>
      </c>
      <c r="O25" s="82">
        <f t="shared" si="32"/>
        <v>10234.65</v>
      </c>
      <c r="P25" s="82">
        <f t="shared" si="32"/>
        <v>10472.5</v>
      </c>
      <c r="Q25" s="34">
        <f>Q4</f>
        <v>10472.5</v>
      </c>
      <c r="R25" s="34">
        <v>10512.5</v>
      </c>
      <c r="S25" s="34">
        <f t="shared" ref="S25:Y25" si="33">S4</f>
        <v>10512.5</v>
      </c>
      <c r="T25" s="34">
        <f t="shared" si="33"/>
        <v>10584.75</v>
      </c>
      <c r="U25" s="34">
        <f t="shared" si="33"/>
        <v>10453.049999999999</v>
      </c>
      <c r="V25" s="34">
        <f t="shared" si="33"/>
        <v>10303.549999999999</v>
      </c>
      <c r="W25" s="34">
        <f t="shared" si="33"/>
        <v>10245.25</v>
      </c>
      <c r="X25" s="34">
        <f t="shared" si="33"/>
        <v>10146.799999999999</v>
      </c>
      <c r="Y25" s="34">
        <f t="shared" si="33"/>
        <v>10124.9</v>
      </c>
      <c r="Z25" s="34">
        <f>Z4</f>
        <v>10030</v>
      </c>
    </row>
    <row r="26" spans="1:26" x14ac:dyDescent="0.3">
      <c r="D26" s="83" t="s">
        <v>18</v>
      </c>
      <c r="E26" s="14">
        <f t="shared" ref="E26:P26" si="34">E4-E44/12</f>
        <v>10913.601666666667</v>
      </c>
      <c r="F26" s="14">
        <f t="shared" si="34"/>
        <v>10900.666666666666</v>
      </c>
      <c r="G26" s="14">
        <f t="shared" si="34"/>
        <v>10988.674166666666</v>
      </c>
      <c r="H26" s="14">
        <f t="shared" si="34"/>
        <v>10844.930833333334</v>
      </c>
      <c r="I26" s="14">
        <f t="shared" si="34"/>
        <v>10580.233749999999</v>
      </c>
      <c r="J26" s="14">
        <f t="shared" si="34"/>
        <v>10245.522916666667</v>
      </c>
      <c r="K26" s="14">
        <f t="shared" si="34"/>
        <v>10290.897916666667</v>
      </c>
      <c r="L26" s="14">
        <f t="shared" si="34"/>
        <v>10329.721249999999</v>
      </c>
      <c r="M26" s="14">
        <f t="shared" si="34"/>
        <v>10290.210416666667</v>
      </c>
      <c r="N26" s="14">
        <f t="shared" si="34"/>
        <v>10445.057500000001</v>
      </c>
      <c r="O26" s="14">
        <f t="shared" si="34"/>
        <v>10216.559583333334</v>
      </c>
      <c r="P26" s="14">
        <f t="shared" si="34"/>
        <v>10456.889166666666</v>
      </c>
      <c r="Q26" s="14">
        <f>Q4-Q44/12</f>
        <v>10435.645416666666</v>
      </c>
      <c r="R26" s="14">
        <v>10501.852916666667</v>
      </c>
      <c r="S26" s="14">
        <f t="shared" ref="S26:Y26" si="35">S4-S44/12</f>
        <v>10501.852916666667</v>
      </c>
      <c r="T26" s="14">
        <f t="shared" si="35"/>
        <v>10577.453333333333</v>
      </c>
      <c r="U26" s="14">
        <f t="shared" si="35"/>
        <v>10427.960833333333</v>
      </c>
      <c r="V26" s="14">
        <f t="shared" si="35"/>
        <v>10291.5875</v>
      </c>
      <c r="W26" s="14">
        <f t="shared" si="35"/>
        <v>10228.332916666666</v>
      </c>
      <c r="X26" s="14">
        <f t="shared" si="35"/>
        <v>10135.822916666666</v>
      </c>
      <c r="Y26" s="14">
        <f t="shared" si="35"/>
        <v>10116.897499999999</v>
      </c>
      <c r="Z26" s="14">
        <f>Z4-Z44/12</f>
        <v>10018.605833333333</v>
      </c>
    </row>
    <row r="27" spans="1:26" x14ac:dyDescent="0.3">
      <c r="D27" s="83" t="s">
        <v>19</v>
      </c>
      <c r="E27" s="14">
        <f t="shared" ref="E27:P27" si="36">E4-E44/6</f>
        <v>10896.753333333334</v>
      </c>
      <c r="F27" s="14">
        <f t="shared" si="36"/>
        <v>10871.333333333334</v>
      </c>
      <c r="G27" s="14">
        <f t="shared" si="36"/>
        <v>10969.048333333332</v>
      </c>
      <c r="H27" s="14">
        <f t="shared" si="36"/>
        <v>10831.611666666668</v>
      </c>
      <c r="I27" s="14">
        <f t="shared" si="36"/>
        <v>10561.217500000001</v>
      </c>
      <c r="J27" s="14">
        <f t="shared" si="36"/>
        <v>10174.595833333335</v>
      </c>
      <c r="K27" s="14">
        <f t="shared" si="36"/>
        <v>10265.345833333335</v>
      </c>
      <c r="L27" s="14">
        <f t="shared" si="36"/>
        <v>10311.3925</v>
      </c>
      <c r="M27" s="14">
        <f t="shared" si="36"/>
        <v>10279.370833333332</v>
      </c>
      <c r="N27" s="14">
        <f t="shared" si="36"/>
        <v>10430.014999999999</v>
      </c>
      <c r="O27" s="14">
        <f t="shared" si="36"/>
        <v>10198.469166666666</v>
      </c>
      <c r="P27" s="14">
        <f t="shared" si="36"/>
        <v>10441.278333333334</v>
      </c>
      <c r="Q27" s="14">
        <f>Q4-Q44/6</f>
        <v>10398.790833333333</v>
      </c>
      <c r="R27" s="14">
        <v>10491.205833333333</v>
      </c>
      <c r="S27" s="14">
        <f t="shared" ref="S27:Y27" si="37">S4-S44/6</f>
        <v>10491.205833333333</v>
      </c>
      <c r="T27" s="14">
        <f t="shared" si="37"/>
        <v>10570.156666666666</v>
      </c>
      <c r="U27" s="14">
        <f t="shared" si="37"/>
        <v>10402.871666666666</v>
      </c>
      <c r="V27" s="14">
        <f t="shared" si="37"/>
        <v>10279.625</v>
      </c>
      <c r="W27" s="14">
        <f t="shared" si="37"/>
        <v>10211.415833333333</v>
      </c>
      <c r="X27" s="14">
        <f t="shared" si="37"/>
        <v>10124.845833333333</v>
      </c>
      <c r="Y27" s="14">
        <f t="shared" si="37"/>
        <v>10108.894999999999</v>
      </c>
      <c r="Z27" s="14">
        <f>Z4-Z44/6</f>
        <v>10007.211666666666</v>
      </c>
    </row>
    <row r="28" spans="1:26" x14ac:dyDescent="0.3">
      <c r="D28" s="83" t="s">
        <v>20</v>
      </c>
      <c r="E28" s="14">
        <f t="shared" ref="E28:P28" si="38">E4-E44/4</f>
        <v>10879.905000000001</v>
      </c>
      <c r="F28" s="14">
        <f t="shared" si="38"/>
        <v>10842</v>
      </c>
      <c r="G28" s="14">
        <f t="shared" si="38"/>
        <v>10949.422499999999</v>
      </c>
      <c r="H28" s="14">
        <f t="shared" si="38"/>
        <v>10818.2925</v>
      </c>
      <c r="I28" s="14">
        <f t="shared" si="38"/>
        <v>10542.20125</v>
      </c>
      <c r="J28" s="14">
        <f t="shared" si="38"/>
        <v>10103.668750000001</v>
      </c>
      <c r="K28" s="14">
        <f t="shared" si="38"/>
        <v>10239.793750000001</v>
      </c>
      <c r="L28" s="14">
        <f t="shared" si="38"/>
        <v>10293.063749999999</v>
      </c>
      <c r="M28" s="14">
        <f t="shared" si="38"/>
        <v>10268.53125</v>
      </c>
      <c r="N28" s="14">
        <f t="shared" si="38"/>
        <v>10414.9725</v>
      </c>
      <c r="O28" s="14">
        <f t="shared" si="38"/>
        <v>10180.37875</v>
      </c>
      <c r="P28" s="14">
        <f t="shared" si="38"/>
        <v>10425.6675</v>
      </c>
      <c r="Q28" s="24">
        <f>Q4-Q44/4</f>
        <v>10361.936250000001</v>
      </c>
      <c r="R28" s="24">
        <v>10480.55875</v>
      </c>
      <c r="S28" s="24">
        <f t="shared" ref="S28:Y28" si="39">S4-S44/4</f>
        <v>10480.55875</v>
      </c>
      <c r="T28" s="24">
        <f t="shared" si="39"/>
        <v>10562.86</v>
      </c>
      <c r="U28" s="24">
        <f t="shared" si="39"/>
        <v>10377.782499999999</v>
      </c>
      <c r="V28" s="24">
        <f t="shared" si="39"/>
        <v>10267.662499999999</v>
      </c>
      <c r="W28" s="24">
        <f t="shared" si="39"/>
        <v>10194.498750000001</v>
      </c>
      <c r="X28" s="24">
        <f t="shared" si="39"/>
        <v>10113.86875</v>
      </c>
      <c r="Y28" s="24">
        <f t="shared" si="39"/>
        <v>10100.8925</v>
      </c>
      <c r="Z28" s="24">
        <f>Z4-Z44/4</f>
        <v>9995.8174999999992</v>
      </c>
    </row>
    <row r="29" spans="1:26" x14ac:dyDescent="0.3">
      <c r="D29" s="83" t="s">
        <v>21</v>
      </c>
      <c r="E29" s="14">
        <f t="shared" ref="E29:P29" si="40">E4-E44/2</f>
        <v>10829.36</v>
      </c>
      <c r="F29" s="14">
        <f t="shared" si="40"/>
        <v>10754</v>
      </c>
      <c r="G29" s="14">
        <f t="shared" si="40"/>
        <v>10890.544999999998</v>
      </c>
      <c r="H29" s="14">
        <f t="shared" si="40"/>
        <v>10778.335000000001</v>
      </c>
      <c r="I29" s="14">
        <f t="shared" si="40"/>
        <v>10485.1525</v>
      </c>
      <c r="J29" s="14">
        <f t="shared" si="40"/>
        <v>9890.8875000000007</v>
      </c>
      <c r="K29" s="14">
        <f t="shared" si="40"/>
        <v>10163.137500000001</v>
      </c>
      <c r="L29" s="14">
        <f t="shared" si="40"/>
        <v>10238.077499999999</v>
      </c>
      <c r="M29" s="14">
        <f t="shared" si="40"/>
        <v>10236.012499999999</v>
      </c>
      <c r="N29" s="14">
        <f t="shared" si="40"/>
        <v>10369.844999999999</v>
      </c>
      <c r="O29" s="14">
        <f t="shared" si="40"/>
        <v>10126.1075</v>
      </c>
      <c r="P29" s="14">
        <f t="shared" si="40"/>
        <v>10378.834999999999</v>
      </c>
      <c r="Q29" s="32">
        <f>Q4-Q44/2</f>
        <v>10251.372499999999</v>
      </c>
      <c r="R29" s="32">
        <v>10448.6175</v>
      </c>
      <c r="S29" s="32">
        <f t="shared" ref="S29:Y29" si="41">S4-S44/2</f>
        <v>10448.6175</v>
      </c>
      <c r="T29" s="32">
        <f t="shared" si="41"/>
        <v>10540.97</v>
      </c>
      <c r="U29" s="32">
        <f t="shared" si="41"/>
        <v>10302.514999999999</v>
      </c>
      <c r="V29" s="32">
        <f t="shared" si="41"/>
        <v>10231.775</v>
      </c>
      <c r="W29" s="86">
        <f t="shared" si="41"/>
        <v>10143.747499999999</v>
      </c>
      <c r="X29" s="87">
        <f t="shared" si="41"/>
        <v>10080.9375</v>
      </c>
      <c r="Y29" s="87">
        <f t="shared" si="41"/>
        <v>10076.884999999998</v>
      </c>
      <c r="Z29" s="87">
        <f>Z4-Z44/2</f>
        <v>9961.6350000000002</v>
      </c>
    </row>
    <row r="30" spans="1:26" x14ac:dyDescent="0.3">
      <c r="D30" s="83" t="s">
        <v>22</v>
      </c>
      <c r="E30" s="14">
        <f t="shared" ref="E30:P30" si="42">E29-1.168*(E28-E29)</f>
        <v>10770.32344</v>
      </c>
      <c r="F30" s="14">
        <f t="shared" si="42"/>
        <v>10651.216</v>
      </c>
      <c r="G30" s="14">
        <f t="shared" si="42"/>
        <v>10821.776079999998</v>
      </c>
      <c r="H30" s="14">
        <f t="shared" si="42"/>
        <v>10731.664640000003</v>
      </c>
      <c r="I30" s="14">
        <f t="shared" si="42"/>
        <v>10418.519560000001</v>
      </c>
      <c r="J30" s="14">
        <f t="shared" si="42"/>
        <v>9642.3590000000004</v>
      </c>
      <c r="K30" s="14">
        <f t="shared" si="42"/>
        <v>10073.603000000001</v>
      </c>
      <c r="L30" s="14">
        <f t="shared" si="42"/>
        <v>10173.85356</v>
      </c>
      <c r="M30" s="14">
        <f t="shared" si="42"/>
        <v>10198.030599999998</v>
      </c>
      <c r="N30" s="14">
        <f t="shared" si="42"/>
        <v>10317.136079999998</v>
      </c>
      <c r="O30" s="14">
        <f t="shared" si="42"/>
        <v>10062.71868</v>
      </c>
      <c r="P30" s="14">
        <f t="shared" si="42"/>
        <v>10324.134639999998</v>
      </c>
      <c r="Q30" s="26">
        <f>Q29-1.168*(Q28-Q29)</f>
        <v>10122.234039999998</v>
      </c>
      <c r="R30" s="26">
        <v>10411.31012</v>
      </c>
      <c r="S30" s="26">
        <f t="shared" ref="S30:Y30" si="43">S29-1.168*(S28-S29)</f>
        <v>10411.31012</v>
      </c>
      <c r="T30" s="26">
        <f t="shared" si="43"/>
        <v>10515.402479999997</v>
      </c>
      <c r="U30" s="26">
        <f t="shared" si="43"/>
        <v>10214.602559999999</v>
      </c>
      <c r="V30" s="26">
        <f t="shared" si="43"/>
        <v>10189.858400000001</v>
      </c>
      <c r="W30" s="26">
        <f t="shared" si="43"/>
        <v>10084.470039999998</v>
      </c>
      <c r="X30" s="26">
        <f t="shared" si="43"/>
        <v>10042.4738</v>
      </c>
      <c r="Y30" s="26">
        <f t="shared" si="43"/>
        <v>10048.844239999997</v>
      </c>
      <c r="Z30" s="26">
        <f>Z29-1.168*(Z28-Z29)</f>
        <v>9921.7098400000013</v>
      </c>
    </row>
    <row r="31" spans="1:26" x14ac:dyDescent="0.3">
      <c r="D31" s="83" t="s">
        <v>23</v>
      </c>
      <c r="E31" s="14">
        <f t="shared" ref="E31:P31" si="44">E4-(E19-E4)</f>
        <v>10745.292289153294</v>
      </c>
      <c r="F31" s="14">
        <f t="shared" si="44"/>
        <v>10607.640552995392</v>
      </c>
      <c r="G31" s="14">
        <f t="shared" si="44"/>
        <v>10790.505226608018</v>
      </c>
      <c r="H31" s="14">
        <f t="shared" si="44"/>
        <v>10712.755708357348</v>
      </c>
      <c r="I31" s="14">
        <f t="shared" si="44"/>
        <v>10390.777231031785</v>
      </c>
      <c r="J31" s="14">
        <f t="shared" si="44"/>
        <v>9538.5869154347656</v>
      </c>
      <c r="K31" s="14">
        <f t="shared" si="44"/>
        <v>10036.21822640057</v>
      </c>
      <c r="L31" s="14">
        <f t="shared" si="44"/>
        <v>10145.16595961131</v>
      </c>
      <c r="M31" s="14">
        <f t="shared" si="44"/>
        <v>10182.55037088921</v>
      </c>
      <c r="N31" s="14">
        <f t="shared" si="44"/>
        <v>10293.74403750636</v>
      </c>
      <c r="O31" s="14">
        <f t="shared" si="44"/>
        <v>10035.430366372082</v>
      </c>
      <c r="P31" s="14">
        <f t="shared" si="44"/>
        <v>10299.719450405197</v>
      </c>
      <c r="Q31" s="27">
        <f>Q4-(Q19-Q4)</f>
        <v>10057.209069792674</v>
      </c>
      <c r="R31" s="27">
        <v>10395.208042151171</v>
      </c>
      <c r="S31" s="27">
        <f t="shared" ref="S31:Y31" si="45">S4-(S19-S4)</f>
        <v>10395.208042151171</v>
      </c>
      <c r="T31" s="27">
        <f t="shared" si="45"/>
        <v>10504.700395713187</v>
      </c>
      <c r="U31" s="27">
        <f t="shared" si="45"/>
        <v>10178.914658480615</v>
      </c>
      <c r="V31" s="27">
        <f t="shared" si="45"/>
        <v>10172.363097584297</v>
      </c>
      <c r="W31" s="27">
        <f t="shared" si="45"/>
        <v>10060.316423366588</v>
      </c>
      <c r="X31" s="27">
        <f t="shared" si="45"/>
        <v>10026.52310403025</v>
      </c>
      <c r="Y31" s="27">
        <f t="shared" si="45"/>
        <v>10037.205044001072</v>
      </c>
      <c r="Z31" s="27">
        <f>Z4-(Z19-Z4)</f>
        <v>9905.3838003708297</v>
      </c>
    </row>
    <row r="32" spans="1:26" x14ac:dyDescent="0.3">
      <c r="A32" s="96" t="s">
        <v>26</v>
      </c>
      <c r="B32" s="96"/>
      <c r="C32" s="96"/>
      <c r="D32" s="96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x14ac:dyDescent="0.3">
      <c r="A33" s="81"/>
      <c r="B33" s="81"/>
      <c r="C33" s="81"/>
      <c r="D33" s="81" t="s">
        <v>37</v>
      </c>
      <c r="E33" s="14">
        <v>11145</v>
      </c>
      <c r="F33" s="14"/>
      <c r="G33" s="14"/>
      <c r="H33" s="14"/>
      <c r="I33" s="14"/>
      <c r="J33" s="14"/>
      <c r="K33" s="14">
        <v>10598</v>
      </c>
      <c r="L33" s="14"/>
      <c r="M33" s="14"/>
      <c r="N33" s="14"/>
      <c r="O33" s="14"/>
      <c r="P33" s="14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x14ac:dyDescent="0.3">
      <c r="A34" s="80"/>
      <c r="B34" s="81"/>
      <c r="C34" s="80"/>
      <c r="D34" s="81" t="s">
        <v>35</v>
      </c>
      <c r="E34" s="14">
        <v>11088</v>
      </c>
      <c r="F34" s="14"/>
      <c r="G34" s="14"/>
      <c r="H34" s="14"/>
      <c r="I34" s="14">
        <v>10901</v>
      </c>
      <c r="J34" s="14"/>
      <c r="K34" s="14">
        <v>10478</v>
      </c>
      <c r="L34" s="14">
        <v>10559</v>
      </c>
      <c r="M34" s="14"/>
      <c r="N34" s="14"/>
      <c r="O34" s="14"/>
      <c r="P34" s="14"/>
      <c r="Q34" s="25"/>
      <c r="R34" s="25"/>
      <c r="S34" s="25"/>
      <c r="T34" s="25">
        <v>10750</v>
      </c>
      <c r="U34" s="25">
        <f>Fibonacci!E18</f>
        <v>10251.5</v>
      </c>
      <c r="V34" s="25">
        <v>10429.761500000001</v>
      </c>
      <c r="W34" s="89">
        <v>10295.575000000001</v>
      </c>
      <c r="X34" s="89">
        <v>10334.472299999999</v>
      </c>
      <c r="Y34" s="89">
        <v>10321</v>
      </c>
      <c r="Z34" s="89"/>
    </row>
    <row r="35" spans="1:26" x14ac:dyDescent="0.3">
      <c r="A35" s="80"/>
      <c r="B35" s="80"/>
      <c r="C35" s="80"/>
      <c r="D35" s="81" t="s">
        <v>32</v>
      </c>
      <c r="E35" s="14">
        <v>10994</v>
      </c>
      <c r="F35" s="14"/>
      <c r="G35" s="14">
        <v>11145</v>
      </c>
      <c r="H35" s="14">
        <v>11145</v>
      </c>
      <c r="I35" s="14">
        <v>10846</v>
      </c>
      <c r="J35" s="14"/>
      <c r="K35" s="14">
        <v>10459</v>
      </c>
      <c r="L35" s="14">
        <v>10448</v>
      </c>
      <c r="M35" s="14">
        <v>10559</v>
      </c>
      <c r="N35" s="14"/>
      <c r="O35" s="14">
        <v>10559</v>
      </c>
      <c r="P35" s="14">
        <v>10559</v>
      </c>
      <c r="Q35" s="23"/>
      <c r="R35" s="23"/>
      <c r="S35" s="23"/>
      <c r="T35" s="23">
        <v>10732</v>
      </c>
      <c r="U35" s="23">
        <f>Fibonacci!E17</f>
        <v>10243.593999999999</v>
      </c>
      <c r="V35" s="23">
        <v>10410</v>
      </c>
      <c r="W35" s="88">
        <v>10278.801299999999</v>
      </c>
      <c r="X35" s="88">
        <v>10245.7554</v>
      </c>
      <c r="Y35" s="88">
        <v>10259</v>
      </c>
      <c r="Z35" s="88">
        <v>10273.691999999999</v>
      </c>
    </row>
    <row r="36" spans="1:26" x14ac:dyDescent="0.3">
      <c r="A36" s="80"/>
      <c r="B36" s="80"/>
      <c r="C36" s="80"/>
      <c r="D36" s="81" t="s">
        <v>32</v>
      </c>
      <c r="E36" s="14">
        <v>10940</v>
      </c>
      <c r="F36" s="14"/>
      <c r="G36" s="14">
        <v>11035</v>
      </c>
      <c r="H36" s="14">
        <v>11035</v>
      </c>
      <c r="I36" s="14">
        <v>10730</v>
      </c>
      <c r="J36" s="14"/>
      <c r="K36" s="14">
        <v>10351</v>
      </c>
      <c r="L36" s="14">
        <v>10421</v>
      </c>
      <c r="M36" s="14">
        <v>10421</v>
      </c>
      <c r="N36" s="14">
        <v>10559</v>
      </c>
      <c r="O36" s="14">
        <v>10335</v>
      </c>
      <c r="P36" s="14">
        <v>10493</v>
      </c>
      <c r="Q36" s="22"/>
      <c r="R36" s="22">
        <v>10565</v>
      </c>
      <c r="S36" s="22">
        <v>10565</v>
      </c>
      <c r="T36" s="22">
        <v>10657</v>
      </c>
      <c r="U36" s="22">
        <f>Fibonacci!E16</f>
        <v>10233.812</v>
      </c>
      <c r="V36" s="22">
        <v>10376.727000000001</v>
      </c>
      <c r="W36" s="90">
        <v>10258.047399999999</v>
      </c>
      <c r="X36" s="90">
        <v>10219.1083</v>
      </c>
      <c r="Y36" s="90">
        <v>10204.86</v>
      </c>
      <c r="Z36" s="90">
        <v>10128</v>
      </c>
    </row>
    <row r="37" spans="1:26" x14ac:dyDescent="0.3">
      <c r="A37" s="80"/>
      <c r="B37" s="80"/>
      <c r="C37" s="80"/>
      <c r="D37" s="81" t="s">
        <v>0</v>
      </c>
      <c r="E37" s="14">
        <f>E4</f>
        <v>10930.45</v>
      </c>
      <c r="F37" s="14"/>
      <c r="G37" s="14">
        <f>G4</f>
        <v>11008.3</v>
      </c>
      <c r="H37" s="14">
        <f>H4</f>
        <v>10858.25</v>
      </c>
      <c r="I37" s="14">
        <f>I4</f>
        <v>10599.25</v>
      </c>
      <c r="J37" s="14"/>
      <c r="K37" s="14">
        <f t="shared" ref="K37:P37" si="46">K4</f>
        <v>10316.450000000001</v>
      </c>
      <c r="L37" s="14">
        <f t="shared" si="46"/>
        <v>10348.049999999999</v>
      </c>
      <c r="M37" s="14">
        <f t="shared" si="46"/>
        <v>10301.049999999999</v>
      </c>
      <c r="N37" s="14">
        <f t="shared" si="46"/>
        <v>10460.1</v>
      </c>
      <c r="O37" s="14">
        <f t="shared" si="46"/>
        <v>10234.65</v>
      </c>
      <c r="P37" s="14">
        <f t="shared" si="46"/>
        <v>10472.5</v>
      </c>
      <c r="Q37" s="21"/>
      <c r="R37" s="21">
        <f t="shared" ref="R37:Y37" si="47">R4</f>
        <v>10584.75</v>
      </c>
      <c r="S37" s="21">
        <f t="shared" si="47"/>
        <v>10512.5</v>
      </c>
      <c r="T37" s="21">
        <f t="shared" si="47"/>
        <v>10584.75</v>
      </c>
      <c r="U37" s="21">
        <f t="shared" si="47"/>
        <v>10453.049999999999</v>
      </c>
      <c r="V37" s="21">
        <f t="shared" si="47"/>
        <v>10303.549999999999</v>
      </c>
      <c r="W37" s="91">
        <f t="shared" si="47"/>
        <v>10245.25</v>
      </c>
      <c r="X37" s="91">
        <f t="shared" si="47"/>
        <v>10146.799999999999</v>
      </c>
      <c r="Y37" s="91">
        <f t="shared" si="47"/>
        <v>10124.9</v>
      </c>
      <c r="Z37" s="91">
        <f>Z4</f>
        <v>10030</v>
      </c>
    </row>
    <row r="38" spans="1:26" x14ac:dyDescent="0.3">
      <c r="A38" s="80"/>
      <c r="B38" s="80"/>
      <c r="C38" s="80"/>
      <c r="D38" s="81" t="s">
        <v>33</v>
      </c>
      <c r="E38" s="14">
        <v>10836</v>
      </c>
      <c r="F38" s="14"/>
      <c r="G38" s="14">
        <v>10821</v>
      </c>
      <c r="H38" s="14">
        <v>10806</v>
      </c>
      <c r="I38" s="14">
        <v>10497</v>
      </c>
      <c r="J38" s="14"/>
      <c r="K38" s="14">
        <v>10195</v>
      </c>
      <c r="L38" s="14">
        <v>10335</v>
      </c>
      <c r="M38" s="14">
        <v>10275</v>
      </c>
      <c r="N38" s="14">
        <v>10434</v>
      </c>
      <c r="O38" s="14">
        <v>10120</v>
      </c>
      <c r="P38" s="14">
        <v>10420</v>
      </c>
      <c r="Q38" s="24"/>
      <c r="R38" s="24">
        <v>10449</v>
      </c>
      <c r="S38" s="24">
        <v>10449</v>
      </c>
      <c r="T38" s="24">
        <v>10524</v>
      </c>
      <c r="U38" s="24">
        <f>Fibonacci!C33</f>
        <v>10212.230300000001</v>
      </c>
      <c r="V38" s="24">
        <v>10191.941999999999</v>
      </c>
      <c r="W38" s="92">
        <v>10231.897999999999</v>
      </c>
      <c r="X38" s="92">
        <v>10123.102000000001</v>
      </c>
      <c r="Y38" s="92">
        <v>10095</v>
      </c>
      <c r="Z38" s="92">
        <v>10020.276</v>
      </c>
    </row>
    <row r="39" spans="1:26" x14ac:dyDescent="0.3">
      <c r="A39" s="80"/>
      <c r="B39" s="80"/>
      <c r="C39" s="80"/>
      <c r="D39" s="81" t="s">
        <v>34</v>
      </c>
      <c r="E39" s="14">
        <v>10736</v>
      </c>
      <c r="F39" s="14"/>
      <c r="G39" s="14">
        <v>10784</v>
      </c>
      <c r="H39" s="14">
        <v>10780</v>
      </c>
      <c r="I39" s="14">
        <v>10387</v>
      </c>
      <c r="J39" s="14"/>
      <c r="K39" s="14">
        <v>10020</v>
      </c>
      <c r="L39" s="14">
        <v>10309</v>
      </c>
      <c r="M39" s="14">
        <v>10240</v>
      </c>
      <c r="N39" s="14">
        <v>10404</v>
      </c>
      <c r="O39" s="14">
        <v>9951</v>
      </c>
      <c r="P39" s="14">
        <v>10375</v>
      </c>
      <c r="Q39" s="32"/>
      <c r="R39" s="32">
        <v>10410</v>
      </c>
      <c r="S39" s="32">
        <v>10410</v>
      </c>
      <c r="T39" s="32"/>
      <c r="U39" s="32">
        <f>Fibonacci!C35</f>
        <v>10259.35</v>
      </c>
      <c r="V39" s="32">
        <v>10142.5</v>
      </c>
      <c r="W39" s="87">
        <v>10177.5</v>
      </c>
      <c r="X39" s="87">
        <v>10102.35</v>
      </c>
      <c r="Y39" s="87">
        <v>10079</v>
      </c>
      <c r="Z39" s="87">
        <v>9987</v>
      </c>
    </row>
    <row r="40" spans="1:26" x14ac:dyDescent="0.3">
      <c r="A40" s="80"/>
      <c r="B40" s="80"/>
      <c r="C40" s="80"/>
      <c r="D40" s="81" t="s">
        <v>36</v>
      </c>
      <c r="E40" s="14"/>
      <c r="F40" s="14"/>
      <c r="G40" s="14"/>
      <c r="H40" s="14">
        <v>10749</v>
      </c>
      <c r="I40" s="14">
        <v>9951</v>
      </c>
      <c r="J40" s="14"/>
      <c r="K40" s="14">
        <v>9951</v>
      </c>
      <c r="L40" s="14"/>
      <c r="M40" s="14">
        <v>10198</v>
      </c>
      <c r="N40" s="14">
        <v>10280</v>
      </c>
      <c r="O40" s="14"/>
      <c r="P40" s="14">
        <v>10188</v>
      </c>
      <c r="Q40" s="26"/>
      <c r="R40" s="26"/>
      <c r="S40" s="26"/>
      <c r="T40" s="26"/>
      <c r="U40" s="26">
        <f>Fibonacci!C37</f>
        <v>10306.4697</v>
      </c>
      <c r="V40" s="26">
        <v>10093.058000000001</v>
      </c>
      <c r="W40" s="93">
        <v>10123.102000000001</v>
      </c>
      <c r="X40" s="93">
        <v>9947</v>
      </c>
      <c r="Y40" s="93">
        <v>9947</v>
      </c>
      <c r="Z40" s="93">
        <v>9953.7240000000002</v>
      </c>
    </row>
    <row r="41" spans="1:26" x14ac:dyDescent="0.3">
      <c r="A41" s="80"/>
      <c r="B41" s="80"/>
      <c r="C41" s="80"/>
      <c r="D41" s="81" t="s">
        <v>38</v>
      </c>
      <c r="E41" s="14"/>
      <c r="F41" s="14"/>
      <c r="G41" s="14"/>
      <c r="H41" s="14"/>
      <c r="I41" s="14"/>
      <c r="J41" s="14"/>
      <c r="K41" s="14">
        <v>9918</v>
      </c>
      <c r="L41" s="14"/>
      <c r="M41" s="14"/>
      <c r="N41" s="14">
        <v>10198</v>
      </c>
      <c r="O41" s="14"/>
      <c r="P41" s="14">
        <v>10138</v>
      </c>
      <c r="Q41" s="27"/>
      <c r="R41" s="27"/>
      <c r="S41" s="27"/>
      <c r="T41" s="27"/>
      <c r="U41" s="27">
        <f>Fibonacci!C38</f>
        <v>10335.580300000001</v>
      </c>
      <c r="V41" s="27">
        <v>10058.4067</v>
      </c>
      <c r="W41" s="94">
        <v>10084.9773</v>
      </c>
      <c r="X41" s="94"/>
      <c r="Y41" s="94">
        <v>9838.2039999999997</v>
      </c>
      <c r="Z41" s="94">
        <v>9910</v>
      </c>
    </row>
    <row r="42" spans="1:26" x14ac:dyDescent="0.3">
      <c r="A42" s="80"/>
      <c r="B42" s="80"/>
      <c r="C42" s="80"/>
      <c r="D42" s="81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x14ac:dyDescent="0.3">
      <c r="A43" s="80"/>
      <c r="B43" s="80"/>
      <c r="C43" s="81"/>
      <c r="D43" s="81" t="s">
        <v>10</v>
      </c>
      <c r="E43" s="3">
        <f t="shared" ref="E43:P43" si="48">ABS(E2-E3)</f>
        <v>183.80000000000109</v>
      </c>
      <c r="F43" s="3">
        <f t="shared" si="48"/>
        <v>320</v>
      </c>
      <c r="G43" s="3">
        <f t="shared" si="48"/>
        <v>214.10000000000036</v>
      </c>
      <c r="H43" s="3">
        <f t="shared" si="48"/>
        <v>145.29999999999927</v>
      </c>
      <c r="I43" s="3">
        <f t="shared" si="48"/>
        <v>207.45000000000073</v>
      </c>
      <c r="J43" s="3">
        <f t="shared" si="48"/>
        <v>773.75</v>
      </c>
      <c r="K43" s="3">
        <f t="shared" si="48"/>
        <v>278.75</v>
      </c>
      <c r="L43" s="3">
        <f t="shared" si="48"/>
        <v>199.95000000000073</v>
      </c>
      <c r="M43" s="3">
        <f t="shared" si="48"/>
        <v>118.25</v>
      </c>
      <c r="N43" s="3">
        <f t="shared" si="48"/>
        <v>164.10000000000036</v>
      </c>
      <c r="O43" s="3">
        <f t="shared" si="48"/>
        <v>197.35000000000036</v>
      </c>
      <c r="P43" s="3">
        <f t="shared" si="48"/>
        <v>170.30000000000109</v>
      </c>
      <c r="Q43" s="3">
        <f>ABS(Q2-Q3)</f>
        <v>402.04999999999927</v>
      </c>
      <c r="R43" s="3">
        <v>116.14999999999964</v>
      </c>
      <c r="S43" s="3">
        <f t="shared" ref="S43:Y43" si="49">ABS(S2-S3)</f>
        <v>116.14999999999964</v>
      </c>
      <c r="T43" s="3">
        <f t="shared" si="49"/>
        <v>79.600000000000364</v>
      </c>
      <c r="U43" s="3">
        <f t="shared" si="49"/>
        <v>273.69999999999891</v>
      </c>
      <c r="V43" s="3">
        <f t="shared" si="49"/>
        <v>130.5</v>
      </c>
      <c r="W43" s="3">
        <f t="shared" si="49"/>
        <v>184.54999999999927</v>
      </c>
      <c r="X43" s="3">
        <f t="shared" si="49"/>
        <v>119.75</v>
      </c>
      <c r="Y43" s="3">
        <f t="shared" si="49"/>
        <v>87.300000000001091</v>
      </c>
      <c r="Z43" s="3">
        <f>ABS(Z2-Z3)</f>
        <v>124.30000000000109</v>
      </c>
    </row>
    <row r="44" spans="1:26" x14ac:dyDescent="0.3">
      <c r="A44" s="80"/>
      <c r="B44" s="80"/>
      <c r="C44" s="81"/>
      <c r="D44" s="81" t="s">
        <v>9</v>
      </c>
      <c r="E44" s="14">
        <f t="shared" ref="E44:P44" si="50">E43*1.1</f>
        <v>202.18000000000123</v>
      </c>
      <c r="F44" s="14">
        <f t="shared" si="50"/>
        <v>352</v>
      </c>
      <c r="G44" s="14">
        <f t="shared" si="50"/>
        <v>235.51000000000042</v>
      </c>
      <c r="H44" s="14">
        <f t="shared" si="50"/>
        <v>159.82999999999922</v>
      </c>
      <c r="I44" s="14">
        <f t="shared" si="50"/>
        <v>228.19500000000082</v>
      </c>
      <c r="J44" s="14">
        <f t="shared" si="50"/>
        <v>851.12500000000011</v>
      </c>
      <c r="K44" s="14">
        <f t="shared" si="50"/>
        <v>306.625</v>
      </c>
      <c r="L44" s="14">
        <f t="shared" si="50"/>
        <v>219.94500000000082</v>
      </c>
      <c r="M44" s="14">
        <f t="shared" si="50"/>
        <v>130.07500000000002</v>
      </c>
      <c r="N44" s="14">
        <f t="shared" si="50"/>
        <v>180.51000000000042</v>
      </c>
      <c r="O44" s="14">
        <f t="shared" si="50"/>
        <v>217.08500000000041</v>
      </c>
      <c r="P44" s="14">
        <f t="shared" si="50"/>
        <v>187.33000000000121</v>
      </c>
      <c r="Q44" s="14">
        <f>Q43*1.1</f>
        <v>442.25499999999926</v>
      </c>
      <c r="R44" s="14">
        <v>127.76499999999962</v>
      </c>
      <c r="S44" s="14">
        <f t="shared" ref="S44:Y44" si="51">S43*1.1</f>
        <v>127.76499999999962</v>
      </c>
      <c r="T44" s="14">
        <f t="shared" si="51"/>
        <v>87.5600000000004</v>
      </c>
      <c r="U44" s="14">
        <f t="shared" si="51"/>
        <v>301.0699999999988</v>
      </c>
      <c r="V44" s="14">
        <f t="shared" si="51"/>
        <v>143.55000000000001</v>
      </c>
      <c r="W44" s="14">
        <f t="shared" si="51"/>
        <v>203.00499999999923</v>
      </c>
      <c r="X44" s="14">
        <f t="shared" si="51"/>
        <v>131.72500000000002</v>
      </c>
      <c r="Y44" s="14">
        <f t="shared" si="51"/>
        <v>96.030000000001209</v>
      </c>
      <c r="Z44" s="14">
        <f>Z43*1.1</f>
        <v>136.73000000000121</v>
      </c>
    </row>
    <row r="45" spans="1:26" x14ac:dyDescent="0.3">
      <c r="A45" s="80"/>
      <c r="B45" s="80"/>
      <c r="C45" s="81"/>
      <c r="D45" s="81" t="s">
        <v>11</v>
      </c>
      <c r="E45" s="3">
        <f t="shared" ref="E45:P45" si="52">(E2+E3)</f>
        <v>21884.400000000001</v>
      </c>
      <c r="F45" s="3">
        <f t="shared" si="52"/>
        <v>22020</v>
      </c>
      <c r="G45" s="3">
        <f t="shared" si="52"/>
        <v>21857.199999999997</v>
      </c>
      <c r="H45" s="3">
        <f t="shared" si="52"/>
        <v>21832.799999999999</v>
      </c>
      <c r="I45" s="3">
        <f t="shared" si="52"/>
        <v>21301.95</v>
      </c>
      <c r="J45" s="3">
        <f t="shared" si="52"/>
        <v>21297.55</v>
      </c>
      <c r="K45" s="3">
        <f t="shared" si="52"/>
        <v>20802.55</v>
      </c>
      <c r="L45" s="3">
        <f t="shared" si="52"/>
        <v>20596.75</v>
      </c>
      <c r="M45" s="3">
        <f t="shared" si="52"/>
        <v>20676.95</v>
      </c>
      <c r="N45" s="3">
        <f t="shared" si="52"/>
        <v>20800.599999999999</v>
      </c>
      <c r="O45" s="3">
        <f t="shared" si="52"/>
        <v>20474.550000000003</v>
      </c>
      <c r="P45" s="3">
        <f t="shared" si="52"/>
        <v>20814.599999999999</v>
      </c>
      <c r="Q45" s="3">
        <f>(Q2+Q3)</f>
        <v>20679.25</v>
      </c>
      <c r="R45" s="3">
        <v>20936.449999999997</v>
      </c>
      <c r="S45" s="3">
        <f t="shared" ref="S45:Y45" si="53">(S2+S3)</f>
        <v>20936.449999999997</v>
      </c>
      <c r="T45" s="3">
        <f t="shared" si="53"/>
        <v>21130.199999999997</v>
      </c>
      <c r="U45" s="3">
        <f t="shared" si="53"/>
        <v>21146.6</v>
      </c>
      <c r="V45" s="3">
        <f t="shared" si="53"/>
        <v>20629.7</v>
      </c>
      <c r="W45" s="3">
        <f t="shared" si="53"/>
        <v>20632.55</v>
      </c>
      <c r="X45" s="3">
        <f t="shared" si="53"/>
        <v>20324.45</v>
      </c>
      <c r="Y45" s="3">
        <f t="shared" si="53"/>
        <v>20245.900000000001</v>
      </c>
      <c r="Z45" s="3">
        <f>(Z2+Z3)</f>
        <v>20133.400000000001</v>
      </c>
    </row>
    <row r="46" spans="1:26" x14ac:dyDescent="0.3">
      <c r="A46" s="80"/>
      <c r="B46" s="80"/>
      <c r="C46" s="80"/>
      <c r="D46" s="81" t="s">
        <v>6</v>
      </c>
      <c r="E46" s="3">
        <f t="shared" ref="E46:P46" si="54">(E2+E3)/2</f>
        <v>10942.2</v>
      </c>
      <c r="F46" s="3">
        <f t="shared" si="54"/>
        <v>11010</v>
      </c>
      <c r="G46" s="3">
        <f t="shared" si="54"/>
        <v>10928.599999999999</v>
      </c>
      <c r="H46" s="3">
        <f t="shared" si="54"/>
        <v>10916.4</v>
      </c>
      <c r="I46" s="3">
        <f t="shared" si="54"/>
        <v>10650.975</v>
      </c>
      <c r="J46" s="3">
        <f t="shared" si="54"/>
        <v>10648.775</v>
      </c>
      <c r="K46" s="3">
        <f t="shared" si="54"/>
        <v>10401.275</v>
      </c>
      <c r="L46" s="3">
        <f t="shared" si="54"/>
        <v>10298.375</v>
      </c>
      <c r="M46" s="3">
        <f t="shared" si="54"/>
        <v>10338.475</v>
      </c>
      <c r="N46" s="3">
        <f t="shared" si="54"/>
        <v>10400.299999999999</v>
      </c>
      <c r="O46" s="3">
        <f t="shared" si="54"/>
        <v>10237.275000000001</v>
      </c>
      <c r="P46" s="3">
        <f t="shared" si="54"/>
        <v>10407.299999999999</v>
      </c>
      <c r="Q46" s="3">
        <f>(Q2+Q3)/2</f>
        <v>10339.625</v>
      </c>
      <c r="R46" s="3">
        <v>10468.224999999999</v>
      </c>
      <c r="S46" s="3">
        <f t="shared" ref="S46:Y46" si="55">(S2+S3)/2</f>
        <v>10468.224999999999</v>
      </c>
      <c r="T46" s="3">
        <f t="shared" si="55"/>
        <v>10565.099999999999</v>
      </c>
      <c r="U46" s="3">
        <f t="shared" si="55"/>
        <v>10573.3</v>
      </c>
      <c r="V46" s="3">
        <f t="shared" si="55"/>
        <v>10314.85</v>
      </c>
      <c r="W46" s="3">
        <f t="shared" si="55"/>
        <v>10316.275</v>
      </c>
      <c r="X46" s="3">
        <f t="shared" si="55"/>
        <v>10162.225</v>
      </c>
      <c r="Y46" s="3">
        <f t="shared" si="55"/>
        <v>10122.950000000001</v>
      </c>
      <c r="Z46" s="3">
        <f>(Z2+Z3)/2</f>
        <v>10066.700000000001</v>
      </c>
    </row>
  </sheetData>
  <mergeCells count="3">
    <mergeCell ref="A5:D5"/>
    <mergeCell ref="A18:D18"/>
    <mergeCell ref="A32:D3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A7" workbookViewId="0">
      <selection activeCell="G28" sqref="G28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10004.65</v>
      </c>
      <c r="D6" s="45"/>
      <c r="E6" s="46">
        <v>10285</v>
      </c>
      <c r="F6" s="45"/>
      <c r="G6" s="47">
        <v>10004.65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10128</v>
      </c>
      <c r="D9" s="45"/>
      <c r="E9" s="46">
        <v>10218</v>
      </c>
      <c r="F9" s="45"/>
      <c r="G9" s="47">
        <v>10285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10012.65</v>
      </c>
      <c r="D12" s="45" t="s">
        <v>53</v>
      </c>
      <c r="E12" s="46">
        <v>10258</v>
      </c>
      <c r="F12" s="45"/>
      <c r="G12" s="47">
        <v>10150</v>
      </c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10098.8894</v>
      </c>
      <c r="D16" s="71"/>
      <c r="E16" s="70">
        <f>VALUE(23.6/100*(E6-E9)+E9)</f>
        <v>10233.812</v>
      </c>
      <c r="F16" s="72"/>
      <c r="G16" s="73">
        <f>VALUE(23.6/100*(G6-G9)+G9)</f>
        <v>10218.8374</v>
      </c>
    </row>
    <row r="17" spans="2:7" x14ac:dyDescent="0.3">
      <c r="B17" s="64">
        <v>0.38200000000000001</v>
      </c>
      <c r="C17" s="65">
        <f>38.2/100*(C6-C9)+C9</f>
        <v>10080.880300000001</v>
      </c>
      <c r="D17" s="66"/>
      <c r="E17" s="65">
        <f>VALUE(38.2/100*(E6-E9)+E9)</f>
        <v>10243.593999999999</v>
      </c>
      <c r="F17" s="67"/>
      <c r="G17" s="68">
        <f>VALUE(38.2/100*(G6-G9)+G9)</f>
        <v>10177.906300000001</v>
      </c>
    </row>
    <row r="18" spans="2:7" x14ac:dyDescent="0.3">
      <c r="B18" s="69">
        <v>0.5</v>
      </c>
      <c r="C18" s="70">
        <f>VALUE(50/100*(C6-C9)+C9)</f>
        <v>10066.325000000001</v>
      </c>
      <c r="D18" s="71"/>
      <c r="E18" s="70">
        <f>VALUE(50/100*(E6-E9)+E9)</f>
        <v>10251.5</v>
      </c>
      <c r="F18" s="72"/>
      <c r="G18" s="73">
        <f>VALUE(50/100*(G6-G9)+G9)</f>
        <v>10144.825000000001</v>
      </c>
    </row>
    <row r="19" spans="2:7" x14ac:dyDescent="0.3">
      <c r="B19" s="69">
        <v>0.61799999999999999</v>
      </c>
      <c r="C19" s="70">
        <f>VALUE(61.8/100*(C6-C9)+C9)</f>
        <v>10051.769699999999</v>
      </c>
      <c r="D19" s="71"/>
      <c r="E19" s="70">
        <f>VALUE(61.8/100*(E6-E9)+E9)</f>
        <v>10259.406000000001</v>
      </c>
      <c r="F19" s="72"/>
      <c r="G19" s="73">
        <f>VALUE(61.8/100*(G6-G9)+G9)</f>
        <v>10111.743699999999</v>
      </c>
    </row>
    <row r="20" spans="2:7" x14ac:dyDescent="0.3">
      <c r="B20" s="53">
        <v>0.70699999999999996</v>
      </c>
      <c r="C20" s="54">
        <f>VALUE(70.7/100*(C6-C9)+C9)</f>
        <v>10040.79155</v>
      </c>
      <c r="D20" s="55"/>
      <c r="E20" s="54">
        <f>VALUE(70.7/100*(E6-E9)+E9)</f>
        <v>10265.369000000001</v>
      </c>
      <c r="F20" s="56"/>
      <c r="G20" s="57">
        <f>VALUE(70.7/100*(G6-G9)+G9)</f>
        <v>10086.79255</v>
      </c>
    </row>
    <row r="21" spans="2:7" x14ac:dyDescent="0.3">
      <c r="B21" s="53">
        <v>0.78600000000000003</v>
      </c>
      <c r="C21" s="54">
        <f>VALUE(78.6/100*(C6-C9)+C9)</f>
        <v>10031.046899999999</v>
      </c>
      <c r="D21" s="55"/>
      <c r="E21" s="54">
        <f>VALUE(78.6/100*(E6-E9)+E9)</f>
        <v>10270.662</v>
      </c>
      <c r="F21" s="56"/>
      <c r="G21" s="57">
        <f>VALUE(78.6/100*(G6-G9)+G9)</f>
        <v>10064.644899999999</v>
      </c>
    </row>
    <row r="22" spans="2:7" x14ac:dyDescent="0.3">
      <c r="B22" s="53">
        <v>1</v>
      </c>
      <c r="C22" s="54">
        <f>VALUE(100/100*(C6-C9)+C9)</f>
        <v>10004.65</v>
      </c>
      <c r="D22" s="55"/>
      <c r="E22" s="54">
        <f>VALUE(100/100*(E6-E9)+E9)</f>
        <v>10285</v>
      </c>
      <c r="F22" s="56"/>
      <c r="G22" s="57">
        <f>VALUE(100/100*(G6-G9)+G9)</f>
        <v>10004.65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10059.769699999999</v>
      </c>
      <c r="D25" s="84"/>
      <c r="E25" s="62">
        <f>VALUE(E12-38.2/100*(E6-E9))</f>
        <v>10232.406000000001</v>
      </c>
      <c r="F25" s="85"/>
      <c r="G25" s="62">
        <f>VALUE(G12-38.2/100*(G6-G9))</f>
        <v>10257.093699999999</v>
      </c>
    </row>
    <row r="26" spans="2:7" x14ac:dyDescent="0.3">
      <c r="B26" s="59">
        <v>0.5</v>
      </c>
      <c r="C26" s="62">
        <f>VALUE(C12-50/100*(C6-C9))</f>
        <v>10074.325000000001</v>
      </c>
      <c r="D26" s="84"/>
      <c r="E26" s="62">
        <f>VALUE(E12-50/100*(E6-E9))</f>
        <v>10224.5</v>
      </c>
      <c r="F26" s="85"/>
      <c r="G26" s="62">
        <f>VALUE(G12-50/100*(G6-G9))</f>
        <v>10290.174999999999</v>
      </c>
    </row>
    <row r="27" spans="2:7" x14ac:dyDescent="0.3">
      <c r="B27" s="59">
        <v>0.61799999999999999</v>
      </c>
      <c r="C27" s="62">
        <f>VALUE(C12-61.8/100*(C6-C9))</f>
        <v>10088.880300000001</v>
      </c>
      <c r="D27" s="84"/>
      <c r="E27" s="62">
        <f>VALUE(E12-61.8/100*(E6-E9))</f>
        <v>10216.593999999999</v>
      </c>
      <c r="F27" s="85"/>
      <c r="G27" s="62">
        <f>VALUE(G12-61.8/100*(G6-G9))</f>
        <v>10323.256300000001</v>
      </c>
    </row>
    <row r="28" spans="2:7" x14ac:dyDescent="0.3">
      <c r="B28" s="53">
        <v>0.70699999999999996</v>
      </c>
      <c r="C28" s="57">
        <f>VALUE(C12-70.07/100*(C6-C9))</f>
        <v>10099.081345000001</v>
      </c>
      <c r="D28" s="55"/>
      <c r="E28" s="57">
        <f>VALUE(E12-70.07/100*(E6-E9))</f>
        <v>10211.053099999999</v>
      </c>
      <c r="F28" s="56"/>
      <c r="G28" s="57">
        <f>VALUE(G12-70.07/100*(G6-G9))</f>
        <v>10346.441245</v>
      </c>
    </row>
    <row r="29" spans="2:7" x14ac:dyDescent="0.3">
      <c r="B29" s="59">
        <v>1</v>
      </c>
      <c r="C29" s="62">
        <f>VALUE(C12-100/100*(C6-C9))</f>
        <v>10136</v>
      </c>
      <c r="D29" s="84"/>
      <c r="E29" s="62">
        <f>VALUE(E12-100/100*(E6-E9))</f>
        <v>10191</v>
      </c>
      <c r="F29" s="85"/>
      <c r="G29" s="62">
        <f>VALUE(G12-100/100*(G6-G9))</f>
        <v>10430.35</v>
      </c>
    </row>
    <row r="30" spans="2:7" x14ac:dyDescent="0.3">
      <c r="B30" s="53">
        <v>1.236</v>
      </c>
      <c r="C30" s="57">
        <f>VALUE(C12-123.6/100*(C6-C9))</f>
        <v>10165.1106</v>
      </c>
      <c r="D30" s="55"/>
      <c r="E30" s="57">
        <f>VALUE(E12-123.6/100*(E6-E9))</f>
        <v>10175.188</v>
      </c>
      <c r="F30" s="56"/>
      <c r="G30" s="57">
        <f>VALUE(G12-123.6/100*(G6-G9))</f>
        <v>10496.5126</v>
      </c>
    </row>
    <row r="31" spans="2:7" x14ac:dyDescent="0.3">
      <c r="B31" s="53">
        <v>1.3819999999999999</v>
      </c>
      <c r="C31" s="57">
        <f>VALUE(C12-138.2/100*(C6-C9))</f>
        <v>10183.119699999999</v>
      </c>
      <c r="D31" s="55"/>
      <c r="E31" s="57">
        <f>VALUE(E12-138.2/100*(E6-E9))</f>
        <v>10165.406000000001</v>
      </c>
      <c r="F31" s="56"/>
      <c r="G31" s="57">
        <f>VALUE(G12-138.2/100*(G6-G9))</f>
        <v>10537.4437</v>
      </c>
    </row>
    <row r="32" spans="2:7" x14ac:dyDescent="0.3">
      <c r="B32" s="53">
        <v>1.5</v>
      </c>
      <c r="C32" s="57">
        <f>VALUE(C12-150/100*(C6-C9))</f>
        <v>10197.674999999999</v>
      </c>
      <c r="D32" s="55"/>
      <c r="E32" s="57">
        <f>VALUE(E12-150/100*(E6-E9))</f>
        <v>10157.5</v>
      </c>
      <c r="F32" s="56"/>
      <c r="G32" s="57">
        <f>VALUE(G12-150/100*(G6-G9))</f>
        <v>10570.525000000001</v>
      </c>
    </row>
    <row r="33" spans="2:7" x14ac:dyDescent="0.3">
      <c r="B33" s="59">
        <v>1.6180000000000001</v>
      </c>
      <c r="C33" s="62">
        <f>VALUE(C12-161.8/100*(C6-C9))</f>
        <v>10212.230300000001</v>
      </c>
      <c r="D33" s="84"/>
      <c r="E33" s="62">
        <f>VALUE(E12-161.8/100*(E6-E9))</f>
        <v>10149.593999999999</v>
      </c>
      <c r="F33" s="85"/>
      <c r="G33" s="62">
        <f>VALUE(G12-161.8/100*(G6-G9))</f>
        <v>10603.606300000001</v>
      </c>
    </row>
    <row r="34" spans="2:7" x14ac:dyDescent="0.3">
      <c r="B34" s="53">
        <v>1.7070000000000001</v>
      </c>
      <c r="C34" s="57">
        <f>VALUE(C12-170.07/100*(C6-C9))</f>
        <v>10222.431345000001</v>
      </c>
      <c r="D34" s="55"/>
      <c r="E34" s="57">
        <f>VALUE(E12-170.07/100*(E6-E9))</f>
        <v>10144.053099999999</v>
      </c>
      <c r="F34" s="56"/>
      <c r="G34" s="57">
        <f>VALUE(G12-170.07/100*(G6-G9))</f>
        <v>10626.791245</v>
      </c>
    </row>
    <row r="35" spans="2:7" x14ac:dyDescent="0.3">
      <c r="B35" s="59">
        <v>2</v>
      </c>
      <c r="C35" s="62">
        <f>VALUE(C12-200/100*(C6-C9))</f>
        <v>10259.35</v>
      </c>
      <c r="D35" s="84"/>
      <c r="E35" s="62">
        <f>VALUE(E12-200/100*(E6-E9))</f>
        <v>10124</v>
      </c>
      <c r="F35" s="85"/>
      <c r="G35" s="62">
        <f>VALUE(G12-200/100*(G6-G9))</f>
        <v>10710.7</v>
      </c>
    </row>
    <row r="36" spans="2:7" x14ac:dyDescent="0.3">
      <c r="B36" s="53">
        <v>2.2360000000000002</v>
      </c>
      <c r="C36" s="57">
        <f>VALUE(C12-223.6/100*(C6-C9))</f>
        <v>10288.4606</v>
      </c>
      <c r="D36" s="55"/>
      <c r="E36" s="57">
        <f>VALUE(E12-223.6/100*(E6-E9))</f>
        <v>10108.188</v>
      </c>
      <c r="F36" s="56"/>
      <c r="G36" s="57">
        <f>VALUE(G12-223.6/100*(G6-G9))</f>
        <v>10776.8626</v>
      </c>
    </row>
    <row r="37" spans="2:7" x14ac:dyDescent="0.3">
      <c r="B37" s="59">
        <v>2.3820000000000001</v>
      </c>
      <c r="C37" s="62">
        <f>VALUE(C12-238.2/100*(C6-C9))</f>
        <v>10306.4697</v>
      </c>
      <c r="D37" s="84"/>
      <c r="E37" s="62">
        <f>VALUE(E12-238.2/100*(E6-E9))</f>
        <v>10098.406000000001</v>
      </c>
      <c r="F37" s="85"/>
      <c r="G37" s="62">
        <f>VALUE(G12-238.2/100*(G6-G9))</f>
        <v>10817.7937</v>
      </c>
    </row>
    <row r="38" spans="2:7" x14ac:dyDescent="0.3">
      <c r="B38" s="59">
        <v>2.6179999999999999</v>
      </c>
      <c r="C38" s="62">
        <f>VALUE(C12-261.8/100*(C6-C9))</f>
        <v>10335.580300000001</v>
      </c>
      <c r="D38" s="84"/>
      <c r="E38" s="62">
        <f>VALUE(E12-261.8/100*(E6-E9))</f>
        <v>10082.593999999999</v>
      </c>
      <c r="F38" s="85"/>
      <c r="G38" s="62">
        <f>VALUE(G12-261.8/100*(G6-G9))</f>
        <v>10883.956300000002</v>
      </c>
    </row>
    <row r="39" spans="2:7" x14ac:dyDescent="0.3">
      <c r="B39" s="59">
        <v>3</v>
      </c>
      <c r="C39" s="62">
        <f>VALUE(C12-300/100*(C6-C9))</f>
        <v>10382.700000000001</v>
      </c>
      <c r="D39" s="84"/>
      <c r="E39" s="62">
        <f>VALUE(E12-300/100*(E6-E9))</f>
        <v>10057</v>
      </c>
      <c r="F39" s="85"/>
      <c r="G39" s="62">
        <f>VALUE(G12-300/100*(G6-G9))</f>
        <v>10991.050000000001</v>
      </c>
    </row>
    <row r="40" spans="2:7" x14ac:dyDescent="0.3">
      <c r="B40" s="53">
        <v>3.2360000000000002</v>
      </c>
      <c r="C40" s="57">
        <f>VALUE(C12-323.6/100*(C6-C9))</f>
        <v>10411.810600000001</v>
      </c>
      <c r="D40" s="55"/>
      <c r="E40" s="57">
        <f>VALUE(E12-323.6/100*(E6-E9))</f>
        <v>10041.188</v>
      </c>
      <c r="F40" s="56"/>
      <c r="G40" s="57">
        <f>VALUE(G12-323.6/100*(G6-G9))</f>
        <v>11057.212600000001</v>
      </c>
    </row>
    <row r="41" spans="2:7" x14ac:dyDescent="0.3">
      <c r="B41" s="59">
        <v>3.3820000000000001</v>
      </c>
      <c r="C41" s="62">
        <f>VALUE(C12-338.2/100*(C6-C9))</f>
        <v>10429.8197</v>
      </c>
      <c r="D41" s="84"/>
      <c r="E41" s="62">
        <f>VALUE(E12-338.2/100*(E6-E9))</f>
        <v>10031.406000000001</v>
      </c>
      <c r="F41" s="85"/>
      <c r="G41" s="62">
        <f>VALUE(G12-338.2/100*(G6-G9))</f>
        <v>11098.143700000001</v>
      </c>
    </row>
    <row r="42" spans="2:7" x14ac:dyDescent="0.3">
      <c r="B42" s="59">
        <v>3.6179999999999999</v>
      </c>
      <c r="C42" s="62">
        <f>VALUE(C12-361.8/100*(C6-C9))</f>
        <v>10458.930300000002</v>
      </c>
      <c r="D42" s="84"/>
      <c r="E42" s="62">
        <f>VALUE(E12-361.8/100*(E6-E9))</f>
        <v>10015.593999999999</v>
      </c>
      <c r="F42" s="85"/>
      <c r="G42" s="62">
        <f>VALUE(G12-361.8/100*(G6-G9))</f>
        <v>11164.306300000002</v>
      </c>
    </row>
    <row r="43" spans="2:7" x14ac:dyDescent="0.3">
      <c r="B43" s="59">
        <v>4</v>
      </c>
      <c r="C43" s="62">
        <f>VALUE(C12-400/100*(C6-C9))</f>
        <v>10506.050000000001</v>
      </c>
      <c r="D43" s="84"/>
      <c r="E43" s="62">
        <f>VALUE(E12-400/100*(E6-E9))</f>
        <v>9990</v>
      </c>
      <c r="F43" s="85"/>
      <c r="G43" s="62">
        <f>VALUE(G12-400/100*(G6-G9))</f>
        <v>11271.400000000001</v>
      </c>
    </row>
    <row r="44" spans="2:7" x14ac:dyDescent="0.3">
      <c r="B44" s="53">
        <v>4.2359999999999998</v>
      </c>
      <c r="C44" s="57">
        <f>VALUE(C12-423.6/100*(C6-C9))</f>
        <v>10535.160600000001</v>
      </c>
      <c r="D44" s="55"/>
      <c r="E44" s="57">
        <f>VALUE(E12-423.6/100*(E6-E9))</f>
        <v>9974.1880000000001</v>
      </c>
      <c r="F44" s="56"/>
      <c r="G44" s="57">
        <f>VALUE(G12-423.6/100*(G6-G9))</f>
        <v>11337.562600000001</v>
      </c>
    </row>
    <row r="45" spans="2:7" x14ac:dyDescent="0.3">
      <c r="B45" s="53">
        <v>4.3819999999999997</v>
      </c>
      <c r="C45" s="57">
        <f>VALUE(C12-438.2/100*(C6-C9))</f>
        <v>10553.1697</v>
      </c>
      <c r="D45" s="55"/>
      <c r="E45" s="57">
        <f>VALUE(E12-438.2/100*(E6-E9))</f>
        <v>9964.4060000000009</v>
      </c>
      <c r="F45" s="56"/>
      <c r="G45" s="57">
        <f>VALUE(G12-438.2/100*(G6-G9))</f>
        <v>11378.493700000001</v>
      </c>
    </row>
    <row r="46" spans="2:7" x14ac:dyDescent="0.3">
      <c r="B46" s="53">
        <v>4.6180000000000003</v>
      </c>
      <c r="C46" s="57">
        <f>VALUE(C12-461.8/100*(C6-C9))</f>
        <v>10582.280300000002</v>
      </c>
      <c r="D46" s="55"/>
      <c r="E46" s="57">
        <f>VALUE(E12-461.8/100*(E6-E9))</f>
        <v>9948.5939999999991</v>
      </c>
      <c r="F46" s="56"/>
      <c r="G46" s="57">
        <f>VALUE(G12-461.8/100*(G6-G9))</f>
        <v>11444.656300000002</v>
      </c>
    </row>
    <row r="47" spans="2:7" x14ac:dyDescent="0.3">
      <c r="B47" s="53">
        <v>5</v>
      </c>
      <c r="C47" s="57">
        <f>VALUE(C12-500/100*(C6-C9))</f>
        <v>10629.400000000001</v>
      </c>
      <c r="D47" s="55"/>
      <c r="E47" s="57">
        <f>VALUE(E12-500/100*(E6-E9))</f>
        <v>9923</v>
      </c>
      <c r="F47" s="56"/>
      <c r="G47" s="57">
        <f>VALUE(G12-500/100*(G6-G9))</f>
        <v>11551.750000000002</v>
      </c>
    </row>
    <row r="48" spans="2:7" x14ac:dyDescent="0.3">
      <c r="B48" s="53">
        <v>5.2359999999999998</v>
      </c>
      <c r="C48" s="57">
        <f>VALUE(C12-523.6/100*(C6-C9))</f>
        <v>10658.510600000001</v>
      </c>
      <c r="D48" s="55"/>
      <c r="E48" s="57">
        <f>VALUE(E12-523.6/100*(E6-E9))</f>
        <v>9907.1880000000001</v>
      </c>
      <c r="F48" s="56"/>
      <c r="G48" s="57">
        <f>VALUE(G12-523.6/100*(G6-G9))</f>
        <v>11617.912600000001</v>
      </c>
    </row>
    <row r="49" spans="2:7" x14ac:dyDescent="0.3">
      <c r="B49" s="53">
        <v>5.3819999999999997</v>
      </c>
      <c r="C49" s="57">
        <f>VALUE(C12-538.2/100*(C6-C9))</f>
        <v>10676.519700000001</v>
      </c>
      <c r="D49" s="55"/>
      <c r="E49" s="57">
        <f>VALUE(E12-538.2/100*(E6-E9))</f>
        <v>9897.405999999999</v>
      </c>
      <c r="F49" s="56"/>
      <c r="G49" s="57">
        <f>VALUE(G12-538.2/100*(G6-G9))</f>
        <v>11658.843700000001</v>
      </c>
    </row>
    <row r="50" spans="2:7" x14ac:dyDescent="0.3">
      <c r="B50" s="53">
        <v>5.6180000000000003</v>
      </c>
      <c r="C50" s="57">
        <f>VALUE(C12-561.8/100*(C6-C9))</f>
        <v>10705.630300000001</v>
      </c>
      <c r="D50" s="55"/>
      <c r="E50" s="57">
        <f>VALUE(E12-561.8/100*(E6-E9))</f>
        <v>9881.594000000001</v>
      </c>
      <c r="F50" s="56"/>
      <c r="G50" s="57">
        <f>VALUE(G12-561.8/100*(G6-G9))</f>
        <v>11725.006300000001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Povit</vt:lpstr>
      <vt:lpstr>Archives</vt:lpstr>
      <vt:lpstr>Fibonacci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2018-10-30T18:25:08Z</dcterms:modified>
</cp:coreProperties>
</file>