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\stocks\"/>
    </mc:Choice>
  </mc:AlternateContent>
  <bookViews>
    <workbookView xWindow="0" yWindow="0" windowWidth="23040" windowHeight="9190"/>
  </bookViews>
  <sheets>
    <sheet name="Nifty" sheetId="2" r:id="rId1"/>
    <sheet name="BankNifty" sheetId="17" r:id="rId2"/>
    <sheet name="Emeter" sheetId="7" r:id="rId3"/>
    <sheet name="Stock-List" sheetId="13" r:id="rId4"/>
    <sheet name="Archives" sheetId="14" r:id="rId5"/>
  </sheets>
  <definedNames>
    <definedName name="_xlnm._FilterDatabase" localSheetId="3" hidden="1">'Stock-List'!$A$1:$A$25</definedName>
  </definedNames>
  <calcPr calcId="162913"/>
</workbook>
</file>

<file path=xl/calcChain.xml><?xml version="1.0" encoding="utf-8"?>
<calcChain xmlns="http://schemas.openxmlformats.org/spreadsheetml/2006/main">
  <c r="AH31" i="14" l="1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I12" i="14" l="1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J30" i="2"/>
  <c r="J28" i="2"/>
  <c r="J31" i="2" s="1"/>
  <c r="J27" i="2"/>
  <c r="J25" i="2"/>
  <c r="J26" i="2" s="1"/>
  <c r="J20" i="2"/>
  <c r="J18" i="2"/>
  <c r="J23" i="2" s="1"/>
  <c r="J11" i="2"/>
  <c r="J14" i="2" s="1"/>
  <c r="J16" i="2" l="1"/>
  <c r="AE19" i="14"/>
  <c r="AE22" i="14"/>
  <c r="AE21" i="14"/>
  <c r="AI19" i="14"/>
  <c r="AI22" i="14"/>
  <c r="AI21" i="14"/>
  <c r="AG10" i="14"/>
  <c r="AH21" i="14"/>
  <c r="AH22" i="14"/>
  <c r="AH19" i="14"/>
  <c r="J29" i="2"/>
  <c r="J32" i="2" s="1"/>
  <c r="J10" i="2" s="1"/>
  <c r="J19" i="2"/>
  <c r="J21" i="2"/>
  <c r="J22" i="2"/>
  <c r="J15" i="2"/>
  <c r="J7" i="2"/>
  <c r="J8" i="2"/>
  <c r="J6" i="2" s="1"/>
  <c r="J12" i="2" l="1"/>
  <c r="G30" i="2"/>
  <c r="G28" i="2"/>
  <c r="G31" i="2" s="1"/>
  <c r="G27" i="2"/>
  <c r="G25" i="2"/>
  <c r="G26" i="2" s="1"/>
  <c r="G20" i="2"/>
  <c r="G18" i="2"/>
  <c r="G23" i="2" s="1"/>
  <c r="G11" i="2"/>
  <c r="G14" i="2" s="1"/>
  <c r="AC31" i="14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G16" i="2" l="1"/>
  <c r="G29" i="2"/>
  <c r="G32" i="2" s="1"/>
  <c r="G10" i="2" s="1"/>
  <c r="G15" i="2"/>
  <c r="G19" i="2"/>
  <c r="G22" i="2"/>
  <c r="G21" i="2"/>
  <c r="G7" i="2"/>
  <c r="G8" i="2"/>
  <c r="G6" i="2" s="1"/>
  <c r="Z19" i="14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G12" i="2" l="1"/>
  <c r="I30" i="2"/>
  <c r="I28" i="2"/>
  <c r="I31" i="2" s="1"/>
  <c r="I27" i="2"/>
  <c r="I25" i="2"/>
  <c r="I26" i="2" s="1"/>
  <c r="I20" i="2"/>
  <c r="I18" i="2"/>
  <c r="I23" i="2" s="1"/>
  <c r="I11" i="2"/>
  <c r="I14" i="2" s="1"/>
  <c r="I16" i="2" l="1"/>
  <c r="I29" i="2"/>
  <c r="I32" i="2" s="1"/>
  <c r="I10" i="2" s="1"/>
  <c r="I19" i="2"/>
  <c r="I21" i="2"/>
  <c r="I22" i="2"/>
  <c r="I7" i="2"/>
  <c r="I15" i="2"/>
  <c r="I8" i="2"/>
  <c r="I6" i="2" s="1"/>
  <c r="I12" i="2" l="1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H30" i="2"/>
  <c r="H28" i="2"/>
  <c r="H31" i="2" s="1"/>
  <c r="H27" i="2"/>
  <c r="H25" i="2"/>
  <c r="H26" i="2" s="1"/>
  <c r="H20" i="2"/>
  <c r="H18" i="2"/>
  <c r="H23" i="2" s="1"/>
  <c r="H11" i="2"/>
  <c r="H14" i="2" s="1"/>
  <c r="H29" i="2" l="1"/>
  <c r="H32" i="2" s="1"/>
  <c r="H10" i="2" s="1"/>
  <c r="H16" i="2"/>
  <c r="H19" i="2"/>
  <c r="H21" i="2"/>
  <c r="H22" i="2"/>
  <c r="H7" i="2"/>
  <c r="H15" i="2"/>
  <c r="H8" i="2"/>
  <c r="H6" i="2" s="1"/>
  <c r="H12" i="2" l="1"/>
  <c r="H30" i="17"/>
  <c r="H28" i="17"/>
  <c r="H31" i="17" s="1"/>
  <c r="H27" i="17"/>
  <c r="H25" i="17"/>
  <c r="H20" i="17"/>
  <c r="H18" i="17"/>
  <c r="H23" i="17" s="1"/>
  <c r="H11" i="17"/>
  <c r="H14" i="17" s="1"/>
  <c r="H15" i="17" l="1"/>
  <c r="H16" i="17"/>
  <c r="H29" i="17"/>
  <c r="H32" i="17" s="1"/>
  <c r="H10" i="17" s="1"/>
  <c r="H26" i="17"/>
  <c r="H7" i="17"/>
  <c r="H8" i="17"/>
  <c r="H6" i="17" s="1"/>
  <c r="T30" i="14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H12" i="17" l="1"/>
  <c r="R7" i="14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H19" i="17"/>
  <c r="H22" i="17"/>
  <c r="H21" i="17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G30" i="17"/>
  <c r="G28" i="17"/>
  <c r="G31" i="17" s="1"/>
  <c r="G27" i="17"/>
  <c r="G25" i="17"/>
  <c r="G20" i="17"/>
  <c r="G18" i="17"/>
  <c r="G23" i="17" s="1"/>
  <c r="G11" i="17"/>
  <c r="G14" i="17" s="1"/>
  <c r="L10" i="14" l="1"/>
  <c r="G7" i="17"/>
  <c r="G29" i="17"/>
  <c r="G32" i="17" s="1"/>
  <c r="G12" i="17" s="1"/>
  <c r="G16" i="17"/>
  <c r="G26" i="17"/>
  <c r="G15" i="17"/>
  <c r="G8" i="17"/>
  <c r="G6" i="17" s="1"/>
  <c r="G10" i="17" l="1"/>
  <c r="G19" i="17"/>
  <c r="G22" i="17"/>
  <c r="G21" i="17"/>
  <c r="R52" i="2" l="1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F20" i="17"/>
  <c r="N52" i="17"/>
  <c r="M52" i="17"/>
  <c r="L52" i="17"/>
  <c r="N51" i="17"/>
  <c r="M51" i="17"/>
  <c r="L51" i="17"/>
  <c r="N50" i="17"/>
  <c r="M50" i="17"/>
  <c r="L50" i="17"/>
  <c r="N49" i="17"/>
  <c r="M49" i="17"/>
  <c r="L49" i="17"/>
  <c r="N48" i="17"/>
  <c r="M48" i="17"/>
  <c r="L48" i="17"/>
  <c r="N47" i="17"/>
  <c r="M47" i="17"/>
  <c r="L47" i="17"/>
  <c r="N46" i="17"/>
  <c r="M46" i="17"/>
  <c r="L46" i="17"/>
  <c r="N45" i="17"/>
  <c r="M45" i="17"/>
  <c r="L45" i="17"/>
  <c r="N44" i="17"/>
  <c r="M44" i="17"/>
  <c r="L44" i="17"/>
  <c r="N43" i="17"/>
  <c r="M43" i="17"/>
  <c r="L43" i="17"/>
  <c r="N42" i="17"/>
  <c r="M42" i="17"/>
  <c r="L42" i="17"/>
  <c r="N41" i="17"/>
  <c r="M41" i="17"/>
  <c r="L41" i="17"/>
  <c r="N40" i="17"/>
  <c r="M40" i="17"/>
  <c r="L40" i="17"/>
  <c r="N39" i="17"/>
  <c r="M39" i="17"/>
  <c r="L39" i="17"/>
  <c r="N38" i="17"/>
  <c r="M38" i="17"/>
  <c r="L38" i="17"/>
  <c r="N37" i="17"/>
  <c r="M37" i="17"/>
  <c r="L37" i="17"/>
  <c r="N36" i="17"/>
  <c r="M36" i="17"/>
  <c r="L36" i="17"/>
  <c r="N35" i="17"/>
  <c r="M35" i="17"/>
  <c r="L35" i="17"/>
  <c r="N34" i="17"/>
  <c r="M34" i="17"/>
  <c r="L34" i="17"/>
  <c r="N33" i="17"/>
  <c r="M33" i="17"/>
  <c r="L33" i="17"/>
  <c r="N32" i="17"/>
  <c r="M32" i="17"/>
  <c r="L32" i="17"/>
  <c r="N31" i="17"/>
  <c r="M31" i="17"/>
  <c r="L31" i="17"/>
  <c r="N30" i="17"/>
  <c r="M30" i="17"/>
  <c r="L30" i="17"/>
  <c r="E30" i="17"/>
  <c r="N29" i="17"/>
  <c r="M29" i="17"/>
  <c r="L29" i="17"/>
  <c r="N28" i="17"/>
  <c r="M28" i="17"/>
  <c r="L28" i="17"/>
  <c r="E28" i="17"/>
  <c r="E31" i="17" s="1"/>
  <c r="E29" i="17" s="1"/>
  <c r="E32" i="17" s="1"/>
  <c r="N27" i="17"/>
  <c r="M27" i="17"/>
  <c r="L27" i="17"/>
  <c r="E27" i="17"/>
  <c r="N26" i="17"/>
  <c r="M26" i="17"/>
  <c r="L26" i="17"/>
  <c r="N25" i="17"/>
  <c r="M25" i="17"/>
  <c r="L25" i="17"/>
  <c r="E25" i="17"/>
  <c r="E26" i="17" s="1"/>
  <c r="N24" i="17"/>
  <c r="M24" i="17"/>
  <c r="L24" i="17"/>
  <c r="N23" i="17"/>
  <c r="M23" i="17"/>
  <c r="L23" i="17"/>
  <c r="N22" i="17"/>
  <c r="M22" i="17"/>
  <c r="L22" i="17"/>
  <c r="N21" i="17"/>
  <c r="M21" i="17"/>
  <c r="L21" i="17"/>
  <c r="N20" i="17"/>
  <c r="M20" i="17"/>
  <c r="L20" i="17"/>
  <c r="E20" i="17"/>
  <c r="N19" i="17"/>
  <c r="M19" i="17"/>
  <c r="L19" i="17"/>
  <c r="N18" i="17"/>
  <c r="M18" i="17"/>
  <c r="L18" i="17"/>
  <c r="E18" i="17"/>
  <c r="E23" i="17" s="1"/>
  <c r="N17" i="17"/>
  <c r="M17" i="17"/>
  <c r="L17" i="17"/>
  <c r="N16" i="17"/>
  <c r="M16" i="17"/>
  <c r="L16" i="17"/>
  <c r="N13" i="17"/>
  <c r="M13" i="17"/>
  <c r="L13" i="17"/>
  <c r="N12" i="17"/>
  <c r="M12" i="17"/>
  <c r="L12" i="17"/>
  <c r="N11" i="17"/>
  <c r="M11" i="17"/>
  <c r="L11" i="17"/>
  <c r="E11" i="17"/>
  <c r="E14" i="17" s="1"/>
  <c r="N10" i="17"/>
  <c r="M10" i="17"/>
  <c r="L10" i="17"/>
  <c r="N9" i="17"/>
  <c r="M9" i="17"/>
  <c r="L9" i="17"/>
  <c r="N8" i="17"/>
  <c r="M8" i="17"/>
  <c r="L8" i="17"/>
  <c r="N7" i="17"/>
  <c r="M7" i="17"/>
  <c r="L7" i="17"/>
  <c r="N6" i="17"/>
  <c r="M6" i="17"/>
  <c r="L6" i="17"/>
  <c r="H10" i="14" l="1"/>
  <c r="K10" i="14"/>
  <c r="E10" i="17"/>
  <c r="F28" i="17"/>
  <c r="F31" i="17" s="1"/>
  <c r="F25" i="17"/>
  <c r="F26" i="17" s="1"/>
  <c r="F22" i="17" s="1"/>
  <c r="J12" i="14"/>
  <c r="E16" i="17"/>
  <c r="E8" i="17"/>
  <c r="E6" i="17" s="1"/>
  <c r="F11" i="17"/>
  <c r="F14" i="17" s="1"/>
  <c r="F30" i="17"/>
  <c r="F29" i="17" s="1"/>
  <c r="F32" i="17" s="1"/>
  <c r="F12" i="17" s="1"/>
  <c r="F18" i="17"/>
  <c r="F23" i="17" s="1"/>
  <c r="F27" i="17"/>
  <c r="E21" i="17"/>
  <c r="E19" i="17"/>
  <c r="E22" i="17"/>
  <c r="E12" i="17"/>
  <c r="E15" i="17"/>
  <c r="E7" i="17"/>
  <c r="F21" i="17" l="1"/>
  <c r="F19" i="17"/>
  <c r="F7" i="17"/>
  <c r="F16" i="17"/>
  <c r="F15" i="17"/>
  <c r="F8" i="17"/>
  <c r="F6" i="17" s="1"/>
  <c r="F10" i="17"/>
  <c r="Q52" i="2" l="1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<sst xmlns="http://schemas.openxmlformats.org/spreadsheetml/2006/main" count="106" uniqueCount="67">
  <si>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</si>
  <si>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</si>
  <si>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</si>
  <si>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</si>
  <si>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</si>
  <si>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</si>
  <si>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</si>
  <si>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</si>
  <si>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</si>
  <si>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</si>
  <si>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</si>
  <si>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</si>
  <si>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</si>
  <si>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</si>
  <si>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</si>
  <si>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</si>
  <si>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</si>
  <si>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</si>
  <si>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</si>
  <si>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</si>
  <si>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</si>
  <si>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</si>
  <si>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</si>
  <si>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</si>
  <si>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</si>
  <si>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</si>
  <si>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</si>
  <si>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</si>
  <si>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</si>
  <si>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</si>
  <si>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</si>
  <si>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</si>
  <si>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Jan 2020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</si>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</sst>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7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66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164" fontId="3" fillId="22" borderId="4" xfId="1" applyNumberFormat="1" applyFont="1" applyFill="1" applyBorder="1" applyAlignment="1">
      <alignment horizontal="center"/>
    </xf>
    <xf numFmtId="164" fontId="3" fillId="22" borderId="4" xfId="1" applyNumberFormat="1" applyFont="1" applyFill="1" applyBorder="1" applyAlignment="1"/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164" fontId="4" fillId="16" borderId="4" xfId="1" applyNumberFormat="1" applyFont="1" applyFill="1" applyBorder="1" applyAlignment="1"/>
    <xf numFmtId="164" fontId="3" fillId="24" borderId="4" xfId="1" applyNumberFormat="1" applyFont="1" applyFill="1" applyBorder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5" borderId="4" xfId="0" applyNumberFormat="1" applyFont="1" applyFill="1" applyBorder="1" applyAlignment="1">
      <alignment horizontal="right"/>
    </xf>
    <xf numFmtId="4" fontId="3" fillId="26" borderId="4" xfId="0" applyNumberFormat="1" applyFont="1" applyFill="1" applyBorder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K13" sqref="K13"/>
    </sheetView>
  </sheetViews>
  <sheetFormatPr defaultColWidth="8.81640625" defaultRowHeight="14.75" customHeight="1"/>
  <cols>
    <col min="1" max="4" width="8.81640625" style="15" customWidth="1"/>
    <col min="5" max="10" width="10.81640625" style="15" customWidth="1"/>
    <col min="11" max="11" width="9.1796875" style="15" bestFit="1" customWidth="1"/>
    <col min="12" max="12" width="11" style="13" bestFit="1" customWidth="1"/>
    <col min="13" max="13" width="13.81640625" style="15" bestFit="1" customWidth="1"/>
    <col min="14" max="19" width="10.453125" style="15" bestFit="1" customWidth="1"/>
    <col min="20" max="256" width="8.81640625" style="15" customWidth="1"/>
    <col min="257" max="16384" width="8.81640625" style="16"/>
  </cols>
  <sheetData>
    <row r="1" spans="1:20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43917</v>
      </c>
      <c r="H1" s="2">
        <v>43920</v>
      </c>
      <c r="I1" s="2">
        <v>43921</v>
      </c>
      <c r="J1" s="2">
        <v>43921</v>
      </c>
      <c r="K1" s="2"/>
      <c r="M1" s="12" t="s">
        <v>27</v>
      </c>
      <c r="N1" s="14">
        <v>7511.1</v>
      </c>
      <c r="O1" s="14">
        <v>9038.9</v>
      </c>
      <c r="P1" s="14"/>
      <c r="Q1" s="14">
        <v>12430.5</v>
      </c>
      <c r="R1" s="14">
        <v>2252.75</v>
      </c>
      <c r="S1" s="14"/>
    </row>
    <row r="2" spans="1:20" ht="15" customHeight="1" thickBot="1">
      <c r="A2" s="17"/>
      <c r="B2" s="18"/>
      <c r="C2" s="18"/>
      <c r="D2" s="3" t="s">
        <v>1</v>
      </c>
      <c r="E2" s="61">
        <v>12246.7</v>
      </c>
      <c r="F2" s="61">
        <v>9038.9</v>
      </c>
      <c r="G2" s="61">
        <v>9038.9</v>
      </c>
      <c r="H2" s="61">
        <v>8576</v>
      </c>
      <c r="I2" s="61">
        <v>8678.2999999999993</v>
      </c>
      <c r="J2" s="61">
        <v>19466.3</v>
      </c>
      <c r="K2" s="61"/>
      <c r="M2" s="12" t="s">
        <v>28</v>
      </c>
      <c r="N2" s="14">
        <v>9038.9</v>
      </c>
      <c r="O2" s="14">
        <v>8522.9</v>
      </c>
      <c r="P2" s="14"/>
      <c r="Q2" s="14">
        <v>7511.1</v>
      </c>
      <c r="R2" s="14">
        <v>12430.5</v>
      </c>
      <c r="S2" s="14"/>
    </row>
    <row r="3" spans="1:20" ht="15" customHeight="1" thickBot="1">
      <c r="A3" s="17"/>
      <c r="B3" s="4"/>
      <c r="C3" s="5"/>
      <c r="D3" s="3" t="s">
        <v>2</v>
      </c>
      <c r="E3" s="60">
        <v>11175.05</v>
      </c>
      <c r="F3" s="60">
        <v>7511.1</v>
      </c>
      <c r="G3" s="60">
        <v>8522.9</v>
      </c>
      <c r="H3" s="60">
        <v>8244</v>
      </c>
      <c r="I3" s="60">
        <v>8358</v>
      </c>
      <c r="J3" s="60">
        <v>18792.400000000001</v>
      </c>
      <c r="K3" s="60"/>
      <c r="M3" s="12" t="s">
        <v>29</v>
      </c>
      <c r="N3" s="14">
        <v>8522.9</v>
      </c>
      <c r="O3" s="14"/>
      <c r="P3" s="14"/>
      <c r="Q3" s="14"/>
      <c r="R3" s="14"/>
      <c r="S3" s="14"/>
      <c r="T3" s="54" t="s">
        <v>66</v>
      </c>
    </row>
    <row r="4" spans="1:20" ht="15" customHeight="1">
      <c r="A4" s="17"/>
      <c r="B4" s="4"/>
      <c r="C4" s="5"/>
      <c r="D4" s="3" t="s">
        <v>3</v>
      </c>
      <c r="E4" s="21">
        <v>11201.75</v>
      </c>
      <c r="F4" s="21">
        <v>8660.25</v>
      </c>
      <c r="G4" s="21">
        <v>8660.25</v>
      </c>
      <c r="H4" s="21">
        <v>8281.1</v>
      </c>
      <c r="I4" s="21">
        <v>8597.75</v>
      </c>
      <c r="J4" s="21">
        <v>19144</v>
      </c>
      <c r="K4" s="21"/>
    </row>
    <row r="5" spans="1:20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J5" s="18"/>
      <c r="K5" s="18"/>
      <c r="M5" s="22" t="s">
        <v>30</v>
      </c>
      <c r="N5" s="23"/>
      <c r="O5" s="23"/>
      <c r="P5" s="23"/>
      <c r="Q5" s="23"/>
      <c r="R5" s="23"/>
      <c r="S5" s="23"/>
    </row>
    <row r="6" spans="1:20" ht="15" customHeight="1">
      <c r="A6" s="24"/>
      <c r="B6" s="25"/>
      <c r="C6" s="25"/>
      <c r="D6" s="6" t="s">
        <v>5</v>
      </c>
      <c r="E6" s="26">
        <f t="shared" ref="E6:G6" si="0">E8+E25</f>
        <v>12978.933333333334</v>
      </c>
      <c r="F6" s="26">
        <f t="shared" si="0"/>
        <v>10823.533333333331</v>
      </c>
      <c r="G6" s="26">
        <f t="shared" si="0"/>
        <v>9474.4666666666653</v>
      </c>
      <c r="H6" s="26">
        <f t="shared" ref="H6" si="1">H8+H25</f>
        <v>8822.0666666666657</v>
      </c>
      <c r="I6" s="26">
        <f t="shared" ref="I6" si="2">I8+I25</f>
        <v>9051.6666666666642</v>
      </c>
      <c r="J6" s="26">
        <f t="shared" ref="J6" si="3">J8+J25</f>
        <v>20149.966666666664</v>
      </c>
      <c r="K6" s="26"/>
      <c r="M6" s="44">
        <v>0.23599999999999999</v>
      </c>
      <c r="N6" s="45">
        <f t="shared" ref="N6" si="4">VALUE(23.6/100*(N1-N2)+N2)</f>
        <v>8678.3392000000003</v>
      </c>
      <c r="O6" s="45">
        <f t="shared" ref="O6:S6" si="5">VALUE(23.6/100*(O1-O2)+O2)</f>
        <v>8644.6759999999995</v>
      </c>
      <c r="P6" s="45">
        <f t="shared" si="5"/>
        <v>0</v>
      </c>
      <c r="Q6" s="45">
        <f t="shared" si="5"/>
        <v>8672.0784000000003</v>
      </c>
      <c r="R6" s="45">
        <f t="shared" si="5"/>
        <v>10028.550999999999</v>
      </c>
      <c r="S6" s="45">
        <f t="shared" si="5"/>
        <v>0</v>
      </c>
    </row>
    <row r="7" spans="1:20" ht="15" customHeight="1">
      <c r="A7" s="24"/>
      <c r="B7" s="25"/>
      <c r="C7" s="25"/>
      <c r="D7" s="6" t="s">
        <v>6</v>
      </c>
      <c r="E7" s="27">
        <f t="shared" ref="E7:G7" si="6">E11+E25</f>
        <v>12612.816666666668</v>
      </c>
      <c r="F7" s="27">
        <f t="shared" si="6"/>
        <v>9931.2166666666653</v>
      </c>
      <c r="G7" s="27">
        <f t="shared" si="6"/>
        <v>9256.6833333333325</v>
      </c>
      <c r="H7" s="27">
        <f t="shared" ref="H7" si="7">H11+H25</f>
        <v>8699.0333333333328</v>
      </c>
      <c r="I7" s="27">
        <f t="shared" ref="I7" si="8">I11+I25</f>
        <v>8864.9833333333318</v>
      </c>
      <c r="J7" s="27">
        <f t="shared" ref="J7" si="9">J11+J25</f>
        <v>19808.133333333331</v>
      </c>
      <c r="K7" s="27"/>
      <c r="M7" s="48">
        <v>0.38200000000000001</v>
      </c>
      <c r="N7" s="49">
        <f t="shared" ref="N7" si="10">38.2/100*(N1-N2)+N2</f>
        <v>8455.2803999999996</v>
      </c>
      <c r="O7" s="49">
        <f t="shared" ref="O7:S7" si="11">38.2/100*(O1-O2)+O2</f>
        <v>8720.0119999999988</v>
      </c>
      <c r="P7" s="49">
        <f t="shared" si="11"/>
        <v>0</v>
      </c>
      <c r="Q7" s="49">
        <f t="shared" si="11"/>
        <v>9390.3107999999993</v>
      </c>
      <c r="R7" s="49">
        <f t="shared" si="11"/>
        <v>8542.5995000000003</v>
      </c>
      <c r="S7" s="49">
        <f t="shared" si="11"/>
        <v>0</v>
      </c>
    </row>
    <row r="8" spans="1:20" ht="15" customHeight="1">
      <c r="A8" s="24"/>
      <c r="B8" s="25"/>
      <c r="C8" s="25"/>
      <c r="D8" s="6" t="s">
        <v>7</v>
      </c>
      <c r="E8" s="28">
        <f t="shared" ref="E8:G8" si="12">(2*E11)-E3</f>
        <v>11907.283333333333</v>
      </c>
      <c r="F8" s="28">
        <f t="shared" si="12"/>
        <v>9295.7333333333318</v>
      </c>
      <c r="G8" s="28">
        <f t="shared" si="12"/>
        <v>8958.4666666666653</v>
      </c>
      <c r="H8" s="28">
        <f t="shared" ref="H8" si="13">(2*H11)-H3</f>
        <v>8490.0666666666657</v>
      </c>
      <c r="I8" s="28">
        <f t="shared" ref="I8" si="14">(2*I11)-I3</f>
        <v>8731.366666666665</v>
      </c>
      <c r="J8" s="28">
        <f t="shared" ref="J8" si="15">(2*J11)-J3</f>
        <v>19476.066666666666</v>
      </c>
      <c r="K8" s="28"/>
      <c r="M8" s="42">
        <v>0.5</v>
      </c>
      <c r="N8" s="43">
        <f t="shared" ref="N8" si="16">VALUE(50/100*(N1-N2)+N2)</f>
        <v>8275</v>
      </c>
      <c r="O8" s="43">
        <f t="shared" ref="O8:S8" si="17">VALUE(50/100*(O1-O2)+O2)</f>
        <v>8780.9</v>
      </c>
      <c r="P8" s="43">
        <f t="shared" si="17"/>
        <v>0</v>
      </c>
      <c r="Q8" s="43">
        <f t="shared" si="17"/>
        <v>9970.7999999999993</v>
      </c>
      <c r="R8" s="43">
        <f t="shared" si="17"/>
        <v>7341.625</v>
      </c>
      <c r="S8" s="43">
        <f t="shared" si="17"/>
        <v>0</v>
      </c>
    </row>
    <row r="9" spans="1:20" ht="15" customHeight="1">
      <c r="A9" s="24"/>
      <c r="B9" s="25"/>
      <c r="C9" s="25"/>
      <c r="D9" s="7"/>
      <c r="E9" s="21"/>
      <c r="F9" s="21"/>
      <c r="G9" s="21"/>
      <c r="H9" s="21"/>
      <c r="I9" s="21"/>
      <c r="J9" s="21"/>
      <c r="K9" s="21"/>
      <c r="M9" s="50">
        <v>0.61799999999999999</v>
      </c>
      <c r="N9" s="51">
        <f t="shared" ref="N9" si="18">VALUE(61.8/100*(N1-N2)+N2)</f>
        <v>8094.7196000000004</v>
      </c>
      <c r="O9" s="51">
        <f t="shared" ref="O9:S9" si="19">VALUE(61.8/100*(O1-O2)+O2)</f>
        <v>8841.7880000000005</v>
      </c>
      <c r="P9" s="51">
        <f t="shared" si="19"/>
        <v>0</v>
      </c>
      <c r="Q9" s="51">
        <f t="shared" si="19"/>
        <v>10551.289199999999</v>
      </c>
      <c r="R9" s="51">
        <f t="shared" si="19"/>
        <v>6140.6504999999997</v>
      </c>
      <c r="S9" s="51">
        <f t="shared" si="19"/>
        <v>0</v>
      </c>
    </row>
    <row r="10" spans="1:20" ht="15" customHeight="1">
      <c r="A10" s="24"/>
      <c r="B10" s="25"/>
      <c r="C10" s="25"/>
      <c r="D10" s="6" t="s">
        <v>8</v>
      </c>
      <c r="E10" s="58">
        <f t="shared" ref="E10:G10" si="20">E11+E32/2</f>
        <v>11371.458333333332</v>
      </c>
      <c r="F10" s="58">
        <f t="shared" si="20"/>
        <v>8531.8333333333321</v>
      </c>
      <c r="G10" s="58">
        <f t="shared" si="20"/>
        <v>8780.9</v>
      </c>
      <c r="H10" s="58">
        <f t="shared" ref="H10" si="21">H11+H32/2</f>
        <v>8410</v>
      </c>
      <c r="I10" s="58">
        <f t="shared" ref="I10" si="22">I11+I32/2</f>
        <v>8571.2166666666653</v>
      </c>
      <c r="J10" s="58">
        <f t="shared" ref="J10" si="23">J11+J32/2</f>
        <v>19139.116666666669</v>
      </c>
      <c r="K10" s="58"/>
      <c r="M10" s="39">
        <v>0.70699999999999996</v>
      </c>
      <c r="N10" s="40">
        <f t="shared" ref="N10" si="24">VALUE(70.7/100*(N1-N2)+N2)</f>
        <v>7958.7453999999998</v>
      </c>
      <c r="O10" s="40">
        <f t="shared" ref="O10:S10" si="25">VALUE(70.7/100*(O1-O2)+O2)</f>
        <v>8887.7119999999995</v>
      </c>
      <c r="P10" s="40">
        <f t="shared" si="25"/>
        <v>0</v>
      </c>
      <c r="Q10" s="40">
        <f t="shared" si="25"/>
        <v>10989.1158</v>
      </c>
      <c r="R10" s="40">
        <f t="shared" si="25"/>
        <v>5234.8307499999992</v>
      </c>
      <c r="S10" s="40">
        <f t="shared" si="25"/>
        <v>0</v>
      </c>
    </row>
    <row r="11" spans="1:20" ht="15" customHeight="1">
      <c r="A11" s="24"/>
      <c r="B11" s="25"/>
      <c r="C11" s="25"/>
      <c r="D11" s="6" t="s">
        <v>9</v>
      </c>
      <c r="E11" s="21">
        <f t="shared" ref="E11:G11" si="26">(E2+E3+E4)/3</f>
        <v>11541.166666666666</v>
      </c>
      <c r="F11" s="21">
        <f t="shared" si="26"/>
        <v>8403.4166666666661</v>
      </c>
      <c r="G11" s="21">
        <f t="shared" si="26"/>
        <v>8740.6833333333325</v>
      </c>
      <c r="H11" s="21">
        <f t="shared" ref="H11" si="27">(H2+H3+H4)/3</f>
        <v>8367.0333333333328</v>
      </c>
      <c r="I11" s="21">
        <f t="shared" ref="I11" si="28">(I2+I3+I4)/3</f>
        <v>8544.6833333333325</v>
      </c>
      <c r="J11" s="21">
        <f t="shared" ref="J11" si="29">(J2+J3+J4)/3</f>
        <v>19134.233333333334</v>
      </c>
      <c r="K11" s="21"/>
      <c r="M11" s="46">
        <v>0.78600000000000003</v>
      </c>
      <c r="N11" s="47">
        <f t="shared" ref="N11" si="30">VALUE(78.6/100*(N1-N2)+N2)</f>
        <v>7838.0492000000004</v>
      </c>
      <c r="O11" s="47">
        <f t="shared" ref="O11:S11" si="31">VALUE(78.6/100*(O1-O2)+O2)</f>
        <v>8928.4759999999987</v>
      </c>
      <c r="P11" s="47">
        <f t="shared" si="31"/>
        <v>0</v>
      </c>
      <c r="Q11" s="47">
        <f t="shared" si="31"/>
        <v>11377.7484</v>
      </c>
      <c r="R11" s="47">
        <f t="shared" si="31"/>
        <v>4430.7885000000006</v>
      </c>
      <c r="S11" s="47">
        <f t="shared" si="31"/>
        <v>0</v>
      </c>
    </row>
    <row r="12" spans="1:20" ht="15" customHeight="1">
      <c r="A12" s="24"/>
      <c r="B12" s="25"/>
      <c r="C12" s="25"/>
      <c r="D12" s="6" t="s">
        <v>10</v>
      </c>
      <c r="E12" s="59">
        <f t="shared" ref="E12:G12" si="32">E11-E32/2</f>
        <v>11710.875</v>
      </c>
      <c r="F12" s="59">
        <f t="shared" si="32"/>
        <v>8275</v>
      </c>
      <c r="G12" s="59">
        <f t="shared" si="32"/>
        <v>8700.4666666666653</v>
      </c>
      <c r="H12" s="59">
        <f t="shared" ref="H12" si="33">H11-H32/2</f>
        <v>8324.0666666666657</v>
      </c>
      <c r="I12" s="59">
        <f t="shared" ref="I12" si="34">I11-I32/2</f>
        <v>8518.15</v>
      </c>
      <c r="J12" s="59">
        <f t="shared" ref="J12" si="35">J11-J32/2</f>
        <v>19129.349999999999</v>
      </c>
      <c r="K12" s="59"/>
      <c r="M12" s="39">
        <v>1</v>
      </c>
      <c r="N12" s="40">
        <f t="shared" ref="N12" si="36">VALUE(100/100*(N1-N2)+N2)</f>
        <v>7511.1</v>
      </c>
      <c r="O12" s="40">
        <f t="shared" ref="O12:S12" si="37">VALUE(100/100*(O1-O2)+O2)</f>
        <v>9038.9</v>
      </c>
      <c r="P12" s="40">
        <f t="shared" si="37"/>
        <v>0</v>
      </c>
      <c r="Q12" s="40">
        <f t="shared" si="37"/>
        <v>12430.5</v>
      </c>
      <c r="R12" s="40">
        <f t="shared" si="37"/>
        <v>2252.75</v>
      </c>
      <c r="S12" s="40">
        <f t="shared" si="37"/>
        <v>0</v>
      </c>
    </row>
    <row r="13" spans="1:20" ht="15" customHeight="1">
      <c r="A13" s="24"/>
      <c r="B13" s="25"/>
      <c r="C13" s="25"/>
      <c r="D13" s="7"/>
      <c r="E13" s="21"/>
      <c r="F13" s="21"/>
      <c r="G13" s="21"/>
      <c r="H13" s="21"/>
      <c r="I13" s="21"/>
      <c r="J13" s="21"/>
      <c r="K13" s="21"/>
      <c r="M13" s="39">
        <v>1.236</v>
      </c>
      <c r="N13" s="40">
        <f t="shared" ref="N13" si="38">VALUE(123.6/100*(N1-N2)+N2)</f>
        <v>7150.5392000000011</v>
      </c>
      <c r="O13" s="40">
        <f t="shared" ref="O13:S13" si="39">VALUE(123.6/100*(O1-O2)+O2)</f>
        <v>9160.6759999999995</v>
      </c>
      <c r="P13" s="40">
        <f t="shared" si="39"/>
        <v>0</v>
      </c>
      <c r="Q13" s="40">
        <f t="shared" si="39"/>
        <v>13591.4784</v>
      </c>
      <c r="R13" s="40">
        <f t="shared" si="39"/>
        <v>-149.19900000000052</v>
      </c>
      <c r="S13" s="40">
        <f t="shared" si="39"/>
        <v>0</v>
      </c>
    </row>
    <row r="14" spans="1:20" ht="15" customHeight="1">
      <c r="A14" s="24"/>
      <c r="B14" s="25"/>
      <c r="C14" s="25"/>
      <c r="D14" s="6" t="s">
        <v>11</v>
      </c>
      <c r="E14" s="32">
        <f t="shared" ref="E14:G14" si="40">2*E11-E2</f>
        <v>10835.633333333331</v>
      </c>
      <c r="F14" s="32">
        <f t="shared" si="40"/>
        <v>7767.9333333333325</v>
      </c>
      <c r="G14" s="32">
        <f t="shared" si="40"/>
        <v>8442.4666666666653</v>
      </c>
      <c r="H14" s="32">
        <f t="shared" ref="H14" si="41">2*H11-H2</f>
        <v>8158.0666666666657</v>
      </c>
      <c r="I14" s="32">
        <f t="shared" ref="I14" si="42">2*I11-I2</f>
        <v>8411.0666666666657</v>
      </c>
      <c r="J14" s="32">
        <f t="shared" ref="J14" si="43">2*J11-J2</f>
        <v>18802.166666666668</v>
      </c>
      <c r="K14" s="32"/>
      <c r="M14" s="33"/>
      <c r="N14" s="30"/>
      <c r="O14" s="30"/>
      <c r="P14" s="30"/>
      <c r="Q14" s="30"/>
      <c r="R14" s="30"/>
      <c r="S14" s="30"/>
    </row>
    <row r="15" spans="1:20" ht="15" customHeight="1">
      <c r="A15" s="24"/>
      <c r="B15" s="25"/>
      <c r="C15" s="25"/>
      <c r="D15" s="6" t="s">
        <v>12</v>
      </c>
      <c r="E15" s="34">
        <f t="shared" ref="E15:G15" si="44">E11-E25</f>
        <v>10469.516666666665</v>
      </c>
      <c r="F15" s="34">
        <f t="shared" si="44"/>
        <v>6875.6166666666668</v>
      </c>
      <c r="G15" s="34">
        <f t="shared" si="44"/>
        <v>8224.6833333333325</v>
      </c>
      <c r="H15" s="34">
        <f t="shared" ref="H15" si="45">H11-H25</f>
        <v>8035.0333333333328</v>
      </c>
      <c r="I15" s="34">
        <f t="shared" ref="I15" si="46">I11-I25</f>
        <v>8224.3833333333332</v>
      </c>
      <c r="J15" s="34">
        <f t="shared" ref="J15" si="47">J11-J25</f>
        <v>18460.333333333336</v>
      </c>
      <c r="K15" s="34"/>
      <c r="M15" s="38" t="s">
        <v>31</v>
      </c>
      <c r="N15" s="30"/>
      <c r="O15" s="30"/>
      <c r="P15" s="30"/>
      <c r="Q15" s="30"/>
      <c r="R15" s="30"/>
      <c r="S15" s="30"/>
    </row>
    <row r="16" spans="1:20" ht="15" customHeight="1">
      <c r="A16" s="24"/>
      <c r="B16" s="25"/>
      <c r="C16" s="25"/>
      <c r="D16" s="6" t="s">
        <v>13</v>
      </c>
      <c r="E16" s="35">
        <f t="shared" ref="E16:G16" si="48">E14-E25</f>
        <v>9763.9833333333299</v>
      </c>
      <c r="F16" s="35">
        <f t="shared" si="48"/>
        <v>6240.1333333333332</v>
      </c>
      <c r="G16" s="35">
        <f t="shared" si="48"/>
        <v>7926.4666666666653</v>
      </c>
      <c r="H16" s="35">
        <f t="shared" ref="H16" si="49">H14-H25</f>
        <v>7826.0666666666657</v>
      </c>
      <c r="I16" s="35">
        <f t="shared" ref="I16" si="50">I14-I25</f>
        <v>8090.7666666666664</v>
      </c>
      <c r="J16" s="35">
        <f t="shared" ref="J16" si="51">J14-J25</f>
        <v>18128.26666666667</v>
      </c>
      <c r="K16" s="35"/>
      <c r="M16" s="39">
        <v>0.23599999999999999</v>
      </c>
      <c r="N16" s="40">
        <f t="shared" ref="N16" si="52">VALUE(N3-23.6/100*(N1-N2))</f>
        <v>8883.4607999999989</v>
      </c>
      <c r="O16" s="40">
        <f t="shared" ref="O16:S16" si="53">VALUE(O3-23.6/100*(O1-O2))</f>
        <v>-121.77600000000001</v>
      </c>
      <c r="P16" s="40">
        <f t="shared" si="53"/>
        <v>0</v>
      </c>
      <c r="Q16" s="40">
        <f t="shared" si="53"/>
        <v>-1160.9784</v>
      </c>
      <c r="R16" s="40">
        <f t="shared" si="53"/>
        <v>2401.9490000000001</v>
      </c>
      <c r="S16" s="40">
        <f t="shared" si="53"/>
        <v>0</v>
      </c>
    </row>
    <row r="17" spans="1:20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J17" s="5"/>
      <c r="K17" s="5"/>
      <c r="M17" s="39">
        <v>0.38200000000000001</v>
      </c>
      <c r="N17" s="56">
        <f t="shared" ref="N17" si="54">VALUE(N3-38.2/100*(N1-N2))</f>
        <v>9106.5195999999996</v>
      </c>
      <c r="O17" s="40">
        <f t="shared" ref="O17:S17" si="55">VALUE(O3-38.2/100*(O1-O2))</f>
        <v>-197.11199999999999</v>
      </c>
      <c r="P17" s="40">
        <f t="shared" si="55"/>
        <v>0</v>
      </c>
      <c r="Q17" s="41">
        <f t="shared" si="55"/>
        <v>-1879.2107999999998</v>
      </c>
      <c r="R17" s="56">
        <f t="shared" si="55"/>
        <v>3887.9005000000002</v>
      </c>
      <c r="S17" s="56">
        <f t="shared" si="55"/>
        <v>0</v>
      </c>
    </row>
    <row r="18" spans="1:20" ht="15" customHeight="1">
      <c r="A18" s="24"/>
      <c r="B18" s="25"/>
      <c r="C18" s="25"/>
      <c r="D18" s="6" t="s">
        <v>15</v>
      </c>
      <c r="E18" s="27">
        <f t="shared" ref="E18:G18" si="56">(E2/E3)*E4</f>
        <v>12275.960440892883</v>
      </c>
      <c r="F18" s="27">
        <f t="shared" si="56"/>
        <v>10421.793575508245</v>
      </c>
      <c r="G18" s="27">
        <f t="shared" si="56"/>
        <v>9184.5655498715223</v>
      </c>
      <c r="H18" s="27">
        <f t="shared" ref="H18" si="57">(H2/H3)*H4</f>
        <v>8614.5940805434257</v>
      </c>
      <c r="I18" s="27">
        <f t="shared" ref="I18" si="58">(I2/I3)*I4</f>
        <v>8927.2378350083745</v>
      </c>
      <c r="J18" s="27">
        <f t="shared" ref="J18" si="59">(J2/J3)*J4</f>
        <v>19830.508460867157</v>
      </c>
      <c r="K18" s="27"/>
      <c r="M18" s="39">
        <v>0.5</v>
      </c>
      <c r="N18" s="56">
        <f t="shared" ref="N18" si="60">VALUE(N3-50/100*(N1-N2))</f>
        <v>9286.7999999999993</v>
      </c>
      <c r="O18" s="40">
        <f t="shared" ref="O18:S18" si="61">VALUE(O3-50/100*(O1-O2))</f>
        <v>-258</v>
      </c>
      <c r="P18" s="40">
        <f t="shared" si="61"/>
        <v>0</v>
      </c>
      <c r="Q18" s="41">
        <f t="shared" si="61"/>
        <v>-2459.6999999999998</v>
      </c>
      <c r="R18" s="56">
        <f t="shared" si="61"/>
        <v>5088.875</v>
      </c>
      <c r="S18" s="56">
        <f t="shared" si="61"/>
        <v>0</v>
      </c>
    </row>
    <row r="19" spans="1:20" ht="15" customHeight="1">
      <c r="A19" s="24"/>
      <c r="B19" s="25"/>
      <c r="C19" s="25"/>
      <c r="D19" s="6" t="s">
        <v>16</v>
      </c>
      <c r="E19" s="28">
        <f t="shared" ref="E19:G19" si="62">E4+E26/2</f>
        <v>11791.157500000001</v>
      </c>
      <c r="F19" s="28">
        <f t="shared" si="62"/>
        <v>9500.5399999999991</v>
      </c>
      <c r="G19" s="28">
        <f t="shared" si="62"/>
        <v>8944.0499999999993</v>
      </c>
      <c r="H19" s="28">
        <f t="shared" ref="H19" si="63">H4+H26/2</f>
        <v>8463.7000000000007</v>
      </c>
      <c r="I19" s="28">
        <f t="shared" ref="I19" si="64">I4+I26/2</f>
        <v>8773.9149999999991</v>
      </c>
      <c r="J19" s="28">
        <f t="shared" ref="J19" si="65">J4+J26/2</f>
        <v>19514.645</v>
      </c>
      <c r="K19" s="28"/>
      <c r="M19" s="39">
        <v>0.61799999999999999</v>
      </c>
      <c r="N19" s="56">
        <f t="shared" ref="N19" si="66">VALUE(N3-61.8/100*(N1-N2))</f>
        <v>9467.0803999999989</v>
      </c>
      <c r="O19" s="40">
        <f t="shared" ref="O19:S19" si="67">VALUE(O3-61.8/100*(O1-O2))</f>
        <v>-318.88799999999998</v>
      </c>
      <c r="P19" s="40">
        <f t="shared" si="67"/>
        <v>0</v>
      </c>
      <c r="Q19" s="41">
        <f t="shared" si="67"/>
        <v>-3040.1891999999998</v>
      </c>
      <c r="R19" s="56">
        <f t="shared" si="67"/>
        <v>6289.8495000000003</v>
      </c>
      <c r="S19" s="56">
        <f t="shared" si="67"/>
        <v>0</v>
      </c>
    </row>
    <row r="20" spans="1:20" ht="15" customHeight="1">
      <c r="A20" s="24"/>
      <c r="B20" s="25"/>
      <c r="C20" s="25"/>
      <c r="D20" s="6" t="s">
        <v>3</v>
      </c>
      <c r="E20" s="21">
        <f t="shared" ref="E20:G20" si="68">E4</f>
        <v>11201.75</v>
      </c>
      <c r="F20" s="21">
        <f t="shared" si="68"/>
        <v>8660.25</v>
      </c>
      <c r="G20" s="21">
        <f t="shared" si="68"/>
        <v>8660.25</v>
      </c>
      <c r="H20" s="21">
        <f t="shared" ref="H20" si="69">H4</f>
        <v>8281.1</v>
      </c>
      <c r="I20" s="21">
        <f t="shared" ref="I20" si="70">I4</f>
        <v>8597.75</v>
      </c>
      <c r="J20" s="21">
        <f t="shared" ref="J20" si="71">J4</f>
        <v>19144</v>
      </c>
      <c r="K20" s="21"/>
      <c r="M20" s="39">
        <v>0.70699999999999996</v>
      </c>
      <c r="N20" s="40">
        <f t="shared" ref="N20" si="72">VALUE(N3-70.07/100*(N1-N2))</f>
        <v>9593.4294599999994</v>
      </c>
      <c r="O20" s="40">
        <f t="shared" ref="O20:S20" si="73">VALUE(O3-70.07/100*(O1-O2))</f>
        <v>-361.56119999999993</v>
      </c>
      <c r="P20" s="40">
        <f t="shared" si="73"/>
        <v>0</v>
      </c>
      <c r="Q20" s="40">
        <f t="shared" si="73"/>
        <v>-3447.0235799999991</v>
      </c>
      <c r="R20" s="40">
        <f t="shared" si="73"/>
        <v>7131.5494249999983</v>
      </c>
      <c r="S20" s="40">
        <f t="shared" si="73"/>
        <v>0</v>
      </c>
    </row>
    <row r="21" spans="1:20" ht="15" customHeight="1">
      <c r="A21" s="24"/>
      <c r="B21" s="25"/>
      <c r="C21" s="25"/>
      <c r="D21" s="6" t="s">
        <v>17</v>
      </c>
      <c r="E21" s="20">
        <f t="shared" ref="E21:G21" si="74">E4-E26/4</f>
        <v>10907.046249999999</v>
      </c>
      <c r="F21" s="20">
        <f t="shared" si="74"/>
        <v>8240.1049999999996</v>
      </c>
      <c r="G21" s="20">
        <f t="shared" si="74"/>
        <v>8518.35</v>
      </c>
      <c r="H21" s="20">
        <f t="shared" ref="H21" si="75">H4-H26/4</f>
        <v>8189.8</v>
      </c>
      <c r="I21" s="20">
        <f t="shared" ref="I21" si="76">I4-I26/4</f>
        <v>8509.6674999999996</v>
      </c>
      <c r="J21" s="20">
        <f t="shared" ref="J21" si="77">J4-J26/4</f>
        <v>18958.677500000002</v>
      </c>
      <c r="K21" s="20"/>
      <c r="M21" s="39">
        <v>0.78600000000000003</v>
      </c>
      <c r="N21" s="40">
        <f t="shared" ref="N21" si="78">VALUE(N3-78.6/100*(N1-N2))</f>
        <v>9723.750799999998</v>
      </c>
      <c r="O21" s="40">
        <f t="shared" ref="O21:S21" si="79">VALUE(O3-78.6/100*(O1-O2))</f>
        <v>-405.57599999999996</v>
      </c>
      <c r="P21" s="40">
        <f t="shared" si="79"/>
        <v>0</v>
      </c>
      <c r="Q21" s="40">
        <f t="shared" si="79"/>
        <v>-3866.6483999999991</v>
      </c>
      <c r="R21" s="40">
        <f t="shared" si="79"/>
        <v>7999.7114999999994</v>
      </c>
      <c r="S21" s="40">
        <f t="shared" si="79"/>
        <v>0</v>
      </c>
    </row>
    <row r="22" spans="1:20" ht="15" customHeight="1">
      <c r="A22" s="24"/>
      <c r="B22" s="25"/>
      <c r="C22" s="25"/>
      <c r="D22" s="6" t="s">
        <v>18</v>
      </c>
      <c r="E22" s="32">
        <f t="shared" ref="E22:G22" si="80">E4-E26/2</f>
        <v>10612.342499999999</v>
      </c>
      <c r="F22" s="32">
        <f t="shared" si="80"/>
        <v>7819.96</v>
      </c>
      <c r="G22" s="32">
        <f t="shared" si="80"/>
        <v>8376.4500000000007</v>
      </c>
      <c r="H22" s="32">
        <f t="shared" ref="H22" si="81">H4-H26/2</f>
        <v>8098.5</v>
      </c>
      <c r="I22" s="32">
        <f t="shared" ref="I22" si="82">I4-I26/2</f>
        <v>8421.5850000000009</v>
      </c>
      <c r="J22" s="32">
        <f t="shared" ref="J22" si="83">J4-J26/2</f>
        <v>18773.355</v>
      </c>
      <c r="K22" s="32"/>
      <c r="M22" s="39">
        <v>1</v>
      </c>
      <c r="N22" s="40">
        <f t="shared" ref="N22" si="84">VALUE(N3-100/100*(N1-N2))</f>
        <v>10050.699999999999</v>
      </c>
      <c r="O22" s="40">
        <f t="shared" ref="O22:S22" si="85">VALUE(O3-100/100*(O1-O2))</f>
        <v>-516</v>
      </c>
      <c r="P22" s="40">
        <f t="shared" si="85"/>
        <v>0</v>
      </c>
      <c r="Q22" s="40">
        <f t="shared" si="85"/>
        <v>-4919.3999999999996</v>
      </c>
      <c r="R22" s="40">
        <f t="shared" si="85"/>
        <v>10177.75</v>
      </c>
      <c r="S22" s="40">
        <f t="shared" si="85"/>
        <v>0</v>
      </c>
      <c r="T22" s="55"/>
    </row>
    <row r="23" spans="1:20" ht="15" customHeight="1">
      <c r="A23" s="24"/>
      <c r="B23" s="25"/>
      <c r="C23" s="25"/>
      <c r="D23" s="6" t="s">
        <v>19</v>
      </c>
      <c r="E23" s="34">
        <f t="shared" ref="E23:G23" si="86">E4-(E18-E4)</f>
        <v>10127.539559107117</v>
      </c>
      <c r="F23" s="34">
        <f t="shared" si="86"/>
        <v>6898.7064244917547</v>
      </c>
      <c r="G23" s="34">
        <f t="shared" si="86"/>
        <v>8135.9344501284777</v>
      </c>
      <c r="H23" s="34">
        <f t="shared" ref="H23" si="87">H4-(H18-H4)</f>
        <v>7947.6059194565751</v>
      </c>
      <c r="I23" s="34">
        <f t="shared" ref="I23" si="88">I4-(I18-I4)</f>
        <v>8268.2621649916255</v>
      </c>
      <c r="J23" s="34">
        <f t="shared" ref="J23" si="89">J4-(J18-J4)</f>
        <v>18457.491539132843</v>
      </c>
      <c r="K23" s="34"/>
      <c r="M23" s="39">
        <v>1.236</v>
      </c>
      <c r="N23" s="40">
        <f t="shared" ref="N23" si="90">VALUE(N3-123.6/100*(N1-N2))</f>
        <v>10411.260799999998</v>
      </c>
      <c r="O23" s="40">
        <f t="shared" ref="O23:S23" si="91">VALUE(O3-123.6/100*(O1-O2))</f>
        <v>-637.77599999999995</v>
      </c>
      <c r="P23" s="40">
        <f t="shared" si="91"/>
        <v>0</v>
      </c>
      <c r="Q23" s="57">
        <f t="shared" si="91"/>
        <v>-6080.3783999999996</v>
      </c>
      <c r="R23" s="40">
        <f t="shared" si="91"/>
        <v>12579.699000000001</v>
      </c>
      <c r="S23" s="40">
        <f t="shared" si="91"/>
        <v>0</v>
      </c>
      <c r="T23" s="55"/>
    </row>
    <row r="24" spans="1:20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J24" s="5"/>
      <c r="K24" s="5"/>
      <c r="M24" s="52">
        <v>1.272</v>
      </c>
      <c r="N24" s="53">
        <f t="shared" ref="N24" si="92">VALUE(N3-127.2/100*(N1-N2))</f>
        <v>10466.261599999998</v>
      </c>
      <c r="O24" s="53">
        <f t="shared" ref="O24:S24" si="93">VALUE(O3-127.2/100*(O1-O2))</f>
        <v>-656.35199999999998</v>
      </c>
      <c r="P24" s="53">
        <f t="shared" si="93"/>
        <v>0</v>
      </c>
      <c r="Q24" s="53">
        <f t="shared" si="93"/>
        <v>-6257.4767999999995</v>
      </c>
      <c r="R24" s="53">
        <f t="shared" si="93"/>
        <v>12946.098</v>
      </c>
      <c r="S24" s="53">
        <f t="shared" si="93"/>
        <v>0</v>
      </c>
    </row>
    <row r="25" spans="1:20" ht="15" customHeight="1">
      <c r="A25" s="24"/>
      <c r="B25" s="25"/>
      <c r="C25" s="25"/>
      <c r="D25" s="6" t="s">
        <v>21</v>
      </c>
      <c r="E25" s="36">
        <f t="shared" ref="E25:G25" si="94">ABS(E2-E3)</f>
        <v>1071.6500000000015</v>
      </c>
      <c r="F25" s="36">
        <f t="shared" si="94"/>
        <v>1527.7999999999993</v>
      </c>
      <c r="G25" s="36">
        <f t="shared" si="94"/>
        <v>516</v>
      </c>
      <c r="H25" s="36">
        <f t="shared" ref="H25" si="95">ABS(H2-H3)</f>
        <v>332</v>
      </c>
      <c r="I25" s="36">
        <f t="shared" ref="I25" si="96">ABS(I2-I3)</f>
        <v>320.29999999999927</v>
      </c>
      <c r="J25" s="36">
        <f t="shared" ref="J25" si="97">ABS(J2-J3)</f>
        <v>673.89999999999782</v>
      </c>
      <c r="K25" s="36"/>
      <c r="M25" s="39">
        <v>1.3819999999999999</v>
      </c>
      <c r="N25" s="40">
        <f t="shared" ref="N25" si="98">VALUE(N3-138.2/100*(N1-N2))</f>
        <v>10634.319599999999</v>
      </c>
      <c r="O25" s="40">
        <f t="shared" ref="O25:S25" si="99">VALUE(O3-138.2/100*(O1-O2))</f>
        <v>-713.11199999999997</v>
      </c>
      <c r="P25" s="40">
        <f t="shared" si="99"/>
        <v>0</v>
      </c>
      <c r="Q25" s="40">
        <f t="shared" si="99"/>
        <v>-6798.6107999999986</v>
      </c>
      <c r="R25" s="40">
        <f t="shared" si="99"/>
        <v>14065.6505</v>
      </c>
      <c r="S25" s="40">
        <f t="shared" si="99"/>
        <v>0</v>
      </c>
    </row>
    <row r="26" spans="1:20" ht="15" customHeight="1">
      <c r="A26" s="24"/>
      <c r="B26" s="25"/>
      <c r="C26" s="25"/>
      <c r="D26" s="6" t="s">
        <v>22</v>
      </c>
      <c r="E26" s="36">
        <f t="shared" ref="E26:G26" si="100">E25*1.1</f>
        <v>1178.8150000000016</v>
      </c>
      <c r="F26" s="36">
        <f t="shared" si="100"/>
        <v>1680.5799999999992</v>
      </c>
      <c r="G26" s="36">
        <f t="shared" si="100"/>
        <v>567.6</v>
      </c>
      <c r="H26" s="36">
        <f t="shared" ref="H26" si="101">H25*1.1</f>
        <v>365.20000000000005</v>
      </c>
      <c r="I26" s="36">
        <f t="shared" ref="I26" si="102">I25*1.1</f>
        <v>352.32999999999925</v>
      </c>
      <c r="J26" s="36">
        <f t="shared" ref="J26" si="103">J25*1.1</f>
        <v>741.28999999999769</v>
      </c>
      <c r="K26" s="36"/>
      <c r="M26" s="39">
        <v>1.4139999999999999</v>
      </c>
      <c r="N26" s="40">
        <f t="shared" ref="N26" si="104">VALUE(N3-141.4/100*(N1-N2))</f>
        <v>10683.209199999999</v>
      </c>
      <c r="O26" s="40">
        <f t="shared" ref="O26:S26" si="105">VALUE(O3-141.4/100*(O1-O2))</f>
        <v>-729.62400000000002</v>
      </c>
      <c r="P26" s="40">
        <f t="shared" si="105"/>
        <v>0</v>
      </c>
      <c r="Q26" s="40">
        <f t="shared" si="105"/>
        <v>-6956.0316000000003</v>
      </c>
      <c r="R26" s="40">
        <f t="shared" si="105"/>
        <v>14391.338500000002</v>
      </c>
      <c r="S26" s="40">
        <f t="shared" si="105"/>
        <v>0</v>
      </c>
    </row>
    <row r="27" spans="1:20" ht="15" customHeight="1">
      <c r="A27" s="24"/>
      <c r="B27" s="25"/>
      <c r="C27" s="25"/>
      <c r="D27" s="6" t="s">
        <v>23</v>
      </c>
      <c r="E27" s="36">
        <f t="shared" ref="E27:G27" si="106">(E2+E3)</f>
        <v>23421.75</v>
      </c>
      <c r="F27" s="36">
        <f t="shared" si="106"/>
        <v>16550</v>
      </c>
      <c r="G27" s="36">
        <f t="shared" si="106"/>
        <v>17561.8</v>
      </c>
      <c r="H27" s="36">
        <f t="shared" ref="H27" si="107">(H2+H3)</f>
        <v>16820</v>
      </c>
      <c r="I27" s="36">
        <f t="shared" ref="I27" si="108">(I2+I3)</f>
        <v>17036.3</v>
      </c>
      <c r="J27" s="36">
        <f t="shared" ref="J27" si="109">(J2+J3)</f>
        <v>38258.699999999997</v>
      </c>
      <c r="K27" s="36"/>
      <c r="M27" s="39">
        <v>1.5</v>
      </c>
      <c r="N27" s="40">
        <f t="shared" ref="N27" si="110">VALUE(N3-150/100*(N1-N2))</f>
        <v>10814.599999999999</v>
      </c>
      <c r="O27" s="40">
        <f t="shared" ref="O27:S27" si="111">VALUE(O3-150/100*(O1-O2))</f>
        <v>-774</v>
      </c>
      <c r="P27" s="40">
        <f t="shared" si="111"/>
        <v>0</v>
      </c>
      <c r="Q27" s="40">
        <f t="shared" si="111"/>
        <v>-7379.0999999999995</v>
      </c>
      <c r="R27" s="40">
        <f t="shared" si="111"/>
        <v>15266.625</v>
      </c>
      <c r="S27" s="40">
        <f t="shared" si="111"/>
        <v>0</v>
      </c>
    </row>
    <row r="28" spans="1:20" ht="15" customHeight="1">
      <c r="A28" s="24"/>
      <c r="B28" s="25"/>
      <c r="C28" s="25"/>
      <c r="D28" s="6" t="s">
        <v>24</v>
      </c>
      <c r="E28" s="36">
        <f t="shared" ref="E28:G28" si="112">(E2+E3)/2</f>
        <v>11710.875</v>
      </c>
      <c r="F28" s="36">
        <f t="shared" si="112"/>
        <v>8275</v>
      </c>
      <c r="G28" s="36">
        <f t="shared" si="112"/>
        <v>8780.9</v>
      </c>
      <c r="H28" s="36">
        <f t="shared" ref="H28" si="113">(H2+H3)/2</f>
        <v>8410</v>
      </c>
      <c r="I28" s="36">
        <f t="shared" ref="I28" si="114">(I2+I3)/2</f>
        <v>8518.15</v>
      </c>
      <c r="J28" s="36">
        <f t="shared" ref="J28" si="115">(J2+J3)/2</f>
        <v>19129.349999999999</v>
      </c>
      <c r="K28" s="36"/>
      <c r="M28" s="50">
        <v>1.6180000000000001</v>
      </c>
      <c r="N28" s="51">
        <f t="shared" ref="N28" si="116">VALUE(N3-161.8/100*(N1-N2))</f>
        <v>10994.880399999998</v>
      </c>
      <c r="O28" s="51">
        <f t="shared" ref="O28:S28" si="117">VALUE(O3-161.8/100*(O1-O2))</f>
        <v>-834.88800000000003</v>
      </c>
      <c r="P28" s="51">
        <f t="shared" si="117"/>
        <v>0</v>
      </c>
      <c r="Q28" s="51">
        <f t="shared" si="117"/>
        <v>-7959.5892000000003</v>
      </c>
      <c r="R28" s="51">
        <f t="shared" si="117"/>
        <v>16467.5995</v>
      </c>
      <c r="S28" s="51">
        <f t="shared" si="117"/>
        <v>0</v>
      </c>
    </row>
    <row r="29" spans="1:20" ht="15" customHeight="1">
      <c r="A29" s="24"/>
      <c r="B29" s="25"/>
      <c r="C29" s="25"/>
      <c r="D29" s="6" t="s">
        <v>8</v>
      </c>
      <c r="E29" s="36">
        <f t="shared" ref="E29:G29" si="118">E30-E31+E30</f>
        <v>11371.458333333332</v>
      </c>
      <c r="F29" s="36">
        <f t="shared" si="118"/>
        <v>8531.8333333333321</v>
      </c>
      <c r="G29" s="36">
        <f t="shared" si="118"/>
        <v>8700.4666666666653</v>
      </c>
      <c r="H29" s="36">
        <f t="shared" ref="H29" si="119">H30-H31+H30</f>
        <v>8324.0666666666657</v>
      </c>
      <c r="I29" s="36">
        <f t="shared" ref="I29" si="120">I30-I31+I30</f>
        <v>8571.2166666666653</v>
      </c>
      <c r="J29" s="36">
        <f t="shared" ref="J29" si="121">J30-J31+J30</f>
        <v>19139.116666666669</v>
      </c>
      <c r="K29" s="36"/>
      <c r="M29" s="39">
        <v>1.7070000000000001</v>
      </c>
      <c r="N29" s="40">
        <f t="shared" ref="N29" si="122">VALUE(N3-170.07/100*(N1-N2))</f>
        <v>11121.229459999999</v>
      </c>
      <c r="O29" s="40">
        <f t="shared" ref="O29:S29" si="123">VALUE(O3-170.07/100*(O1-O2))</f>
        <v>-877.56119999999999</v>
      </c>
      <c r="P29" s="40">
        <f t="shared" si="123"/>
        <v>0</v>
      </c>
      <c r="Q29" s="40">
        <f t="shared" si="123"/>
        <v>-8366.4235799999988</v>
      </c>
      <c r="R29" s="40">
        <f t="shared" si="123"/>
        <v>17309.299424999997</v>
      </c>
      <c r="S29" s="40">
        <f t="shared" si="123"/>
        <v>0</v>
      </c>
    </row>
    <row r="30" spans="1:20" ht="15" customHeight="1">
      <c r="A30" s="24"/>
      <c r="B30" s="25"/>
      <c r="C30" s="25"/>
      <c r="D30" s="6" t="s">
        <v>25</v>
      </c>
      <c r="E30" s="36">
        <f t="shared" ref="E30:G30" si="124">(E2+E3+E4)/3</f>
        <v>11541.166666666666</v>
      </c>
      <c r="F30" s="36">
        <f t="shared" si="124"/>
        <v>8403.4166666666661</v>
      </c>
      <c r="G30" s="36">
        <f t="shared" si="124"/>
        <v>8740.6833333333325</v>
      </c>
      <c r="H30" s="36">
        <f t="shared" ref="H30" si="125">(H2+H3+H4)/3</f>
        <v>8367.0333333333328</v>
      </c>
      <c r="I30" s="36">
        <f t="shared" ref="I30" si="126">(I2+I3+I4)/3</f>
        <v>8544.6833333333325</v>
      </c>
      <c r="J30" s="36">
        <f t="shared" ref="J30" si="127">(J2+J3+J4)/3</f>
        <v>19134.233333333334</v>
      </c>
      <c r="K30" s="36"/>
      <c r="M30" s="42">
        <v>2</v>
      </c>
      <c r="N30" s="43">
        <f t="shared" ref="N30" si="128">VALUE(N3-200/100*(N1-N2))</f>
        <v>11578.499999999998</v>
      </c>
      <c r="O30" s="43">
        <f t="shared" ref="O30:S30" si="129">VALUE(O3-200/100*(O1-O2))</f>
        <v>-1032</v>
      </c>
      <c r="P30" s="43">
        <f t="shared" si="129"/>
        <v>0</v>
      </c>
      <c r="Q30" s="43">
        <f t="shared" si="129"/>
        <v>-9838.7999999999993</v>
      </c>
      <c r="R30" s="43">
        <f t="shared" si="129"/>
        <v>20355.5</v>
      </c>
      <c r="S30" s="43">
        <f t="shared" si="129"/>
        <v>0</v>
      </c>
    </row>
    <row r="31" spans="1:20" ht="15" customHeight="1">
      <c r="A31" s="24"/>
      <c r="B31" s="25"/>
      <c r="C31" s="25"/>
      <c r="D31" s="6" t="s">
        <v>10</v>
      </c>
      <c r="E31" s="36">
        <f t="shared" ref="E31:G31" si="130">E28</f>
        <v>11710.875</v>
      </c>
      <c r="F31" s="36">
        <f t="shared" si="130"/>
        <v>8275</v>
      </c>
      <c r="G31" s="36">
        <f t="shared" si="130"/>
        <v>8780.9</v>
      </c>
      <c r="H31" s="36">
        <f t="shared" ref="H31" si="131">H28</f>
        <v>8410</v>
      </c>
      <c r="I31" s="36">
        <f t="shared" ref="I31" si="132">I28</f>
        <v>8518.15</v>
      </c>
      <c r="J31" s="36">
        <f t="shared" ref="J31" si="133">J28</f>
        <v>19129.349999999999</v>
      </c>
      <c r="K31" s="36"/>
      <c r="M31" s="39">
        <v>2.2360000000000002</v>
      </c>
      <c r="N31" s="40">
        <f t="shared" ref="N31" si="134">VALUE(N3-223.6/100*(N1-N2))</f>
        <v>11939.060799999997</v>
      </c>
      <c r="O31" s="40">
        <f t="shared" ref="O31:S31" si="135">VALUE(O3-223.6/100*(O1-O2))</f>
        <v>-1153.7759999999998</v>
      </c>
      <c r="P31" s="40">
        <f t="shared" si="135"/>
        <v>0</v>
      </c>
      <c r="Q31" s="40">
        <f t="shared" si="135"/>
        <v>-10999.778399999997</v>
      </c>
      <c r="R31" s="40">
        <f t="shared" si="135"/>
        <v>22757.448999999997</v>
      </c>
      <c r="S31" s="40">
        <f t="shared" si="135"/>
        <v>0</v>
      </c>
    </row>
    <row r="32" spans="1:20" ht="15" customHeight="1">
      <c r="A32" s="24"/>
      <c r="B32" s="25"/>
      <c r="C32" s="25"/>
      <c r="D32" s="6" t="s">
        <v>26</v>
      </c>
      <c r="E32" s="37">
        <f>(E29-E31)</f>
        <v>-339.41666666666788</v>
      </c>
      <c r="F32" s="37">
        <f t="shared" ref="F32:G32" si="136">ABS(F29-F31)</f>
        <v>256.83333333333212</v>
      </c>
      <c r="G32" s="37">
        <f t="shared" si="136"/>
        <v>80.433333333334303</v>
      </c>
      <c r="H32" s="37">
        <f t="shared" ref="H32" si="137">ABS(H29-H31)</f>
        <v>85.933333333334303</v>
      </c>
      <c r="I32" s="37">
        <f t="shared" ref="I32" si="138">ABS(I29-I31)</f>
        <v>53.066666666665697</v>
      </c>
      <c r="J32" s="37">
        <f t="shared" ref="J32" si="139">ABS(J29-J31)</f>
        <v>9.7666666666700621</v>
      </c>
      <c r="K32" s="37"/>
      <c r="M32" s="39">
        <v>2.2719999999999998</v>
      </c>
      <c r="N32" s="40">
        <f t="shared" ref="N32" si="140">VALUE(N3-227.2/100*(N1-N2))</f>
        <v>11994.061599999997</v>
      </c>
      <c r="O32" s="40">
        <f t="shared" ref="O32:S32" si="141">VALUE(O3-227.2/100*(O1-O2))</f>
        <v>-1172.3519999999999</v>
      </c>
      <c r="P32" s="40">
        <f t="shared" si="141"/>
        <v>0</v>
      </c>
      <c r="Q32" s="40">
        <f t="shared" si="141"/>
        <v>-11176.876799999998</v>
      </c>
      <c r="R32" s="40">
        <f t="shared" si="141"/>
        <v>23123.847999999998</v>
      </c>
      <c r="S32" s="40">
        <f t="shared" si="141"/>
        <v>0</v>
      </c>
    </row>
    <row r="33" spans="13:19" ht="15" customHeight="1">
      <c r="M33" s="39">
        <v>2.3820000000000001</v>
      </c>
      <c r="N33" s="40">
        <f t="shared" ref="N33" si="142">VALUE(N3-238.2/100*(N1-N2))</f>
        <v>12162.119599999998</v>
      </c>
      <c r="O33" s="40">
        <f t="shared" ref="O33:S33" si="143">VALUE(O3-238.2/100*(O1-O2))</f>
        <v>-1229.1119999999999</v>
      </c>
      <c r="P33" s="40">
        <f t="shared" si="143"/>
        <v>0</v>
      </c>
      <c r="Q33" s="40">
        <f t="shared" si="143"/>
        <v>-11718.010799999998</v>
      </c>
      <c r="R33" s="40">
        <f t="shared" si="143"/>
        <v>24243.400499999996</v>
      </c>
      <c r="S33" s="40">
        <f t="shared" si="143"/>
        <v>0</v>
      </c>
    </row>
    <row r="34" spans="13:19" ht="15" customHeight="1">
      <c r="M34" s="48">
        <v>2.4140000000000001</v>
      </c>
      <c r="N34" s="49">
        <f t="shared" ref="N34" si="144">VALUE(N3-241.4/100*(N1-N2))</f>
        <v>12211.009199999999</v>
      </c>
      <c r="O34" s="49">
        <f t="shared" ref="O34:S34" si="145">VALUE(O3-241.4/100*(O1-O2))</f>
        <v>-1245.624</v>
      </c>
      <c r="P34" s="49">
        <f t="shared" si="145"/>
        <v>0</v>
      </c>
      <c r="Q34" s="49">
        <f t="shared" si="145"/>
        <v>-11875.4316</v>
      </c>
      <c r="R34" s="49">
        <f t="shared" si="145"/>
        <v>24569.088500000002</v>
      </c>
      <c r="S34" s="49">
        <f t="shared" si="145"/>
        <v>0</v>
      </c>
    </row>
    <row r="35" spans="13:19" ht="15" customHeight="1">
      <c r="M35" s="44">
        <v>2.6179999999999999</v>
      </c>
      <c r="N35" s="45">
        <f t="shared" ref="N35" si="146">VALUE(N3-261.8/100*(N1-N2))</f>
        <v>12522.680399999997</v>
      </c>
      <c r="O35" s="45">
        <f t="shared" ref="O35:S35" si="147">VALUE(O3-261.8/100*(O1-O2))</f>
        <v>-1350.8880000000001</v>
      </c>
      <c r="P35" s="45">
        <f t="shared" si="147"/>
        <v>0</v>
      </c>
      <c r="Q35" s="45">
        <f t="shared" si="147"/>
        <v>-12878.9892</v>
      </c>
      <c r="R35" s="45">
        <f t="shared" si="147"/>
        <v>26645.349500000004</v>
      </c>
      <c r="S35" s="45">
        <f t="shared" si="147"/>
        <v>0</v>
      </c>
    </row>
    <row r="36" spans="13:19" ht="15" customHeight="1">
      <c r="M36" s="39">
        <v>3</v>
      </c>
      <c r="N36" s="40">
        <f t="shared" ref="N36" si="148">VALUE(N3-300/100*(N1-N2))</f>
        <v>13106.299999999997</v>
      </c>
      <c r="O36" s="40">
        <f t="shared" ref="O36:S36" si="149">VALUE(O3-300/100*(O1-O2))</f>
        <v>-1548</v>
      </c>
      <c r="P36" s="40">
        <f t="shared" si="149"/>
        <v>0</v>
      </c>
      <c r="Q36" s="40">
        <f t="shared" si="149"/>
        <v>-14758.199999999999</v>
      </c>
      <c r="R36" s="40">
        <f t="shared" si="149"/>
        <v>30533.25</v>
      </c>
      <c r="S36" s="40">
        <f t="shared" si="149"/>
        <v>0</v>
      </c>
    </row>
    <row r="37" spans="13:19" ht="15" customHeight="1">
      <c r="M37" s="39">
        <v>3.2360000000000002</v>
      </c>
      <c r="N37" s="40">
        <f t="shared" ref="N37" si="150">VALUE(N3-323.6/100*(N1-N2))</f>
        <v>13466.860799999999</v>
      </c>
      <c r="O37" s="40">
        <f t="shared" ref="O37:S37" si="151">VALUE(O3-323.6/100*(O1-O2))</f>
        <v>-1669.7760000000001</v>
      </c>
      <c r="P37" s="40">
        <f t="shared" si="151"/>
        <v>0</v>
      </c>
      <c r="Q37" s="40">
        <f t="shared" si="151"/>
        <v>-15919.178400000001</v>
      </c>
      <c r="R37" s="40">
        <f t="shared" si="151"/>
        <v>32935.199000000001</v>
      </c>
      <c r="S37" s="40">
        <f t="shared" si="151"/>
        <v>0</v>
      </c>
    </row>
    <row r="38" spans="13:19" ht="15" customHeight="1">
      <c r="M38" s="39">
        <v>3.2719999999999998</v>
      </c>
      <c r="N38" s="40">
        <f t="shared" ref="N38" si="152">VALUE(N3-327.2/100*(N1-N2))</f>
        <v>13521.861599999997</v>
      </c>
      <c r="O38" s="40">
        <f t="shared" ref="O38:S38" si="153">VALUE(O3-327.2/100*(O1-O2))</f>
        <v>-1688.3519999999999</v>
      </c>
      <c r="P38" s="40">
        <f t="shared" si="153"/>
        <v>0</v>
      </c>
      <c r="Q38" s="40">
        <f t="shared" si="153"/>
        <v>-16096.276799999998</v>
      </c>
      <c r="R38" s="40">
        <f t="shared" si="153"/>
        <v>33301.597999999998</v>
      </c>
      <c r="S38" s="40">
        <f t="shared" si="153"/>
        <v>0</v>
      </c>
    </row>
    <row r="39" spans="13:19" ht="15" customHeight="1">
      <c r="M39" s="39">
        <v>3.3820000000000001</v>
      </c>
      <c r="N39" s="40">
        <f t="shared" ref="N39" si="154">VALUE(N3-338.2/100*(N1-N2))</f>
        <v>13689.919599999997</v>
      </c>
      <c r="O39" s="40">
        <f t="shared" ref="O39:S39" si="155">VALUE(O3-338.2/100*(O1-O2))</f>
        <v>-1745.1119999999999</v>
      </c>
      <c r="P39" s="40">
        <f t="shared" si="155"/>
        <v>0</v>
      </c>
      <c r="Q39" s="40">
        <f t="shared" si="155"/>
        <v>-16637.410799999998</v>
      </c>
      <c r="R39" s="40">
        <f t="shared" si="155"/>
        <v>34421.150499999996</v>
      </c>
      <c r="S39" s="40">
        <f t="shared" si="155"/>
        <v>0</v>
      </c>
    </row>
    <row r="40" spans="13:19" ht="15" customHeight="1">
      <c r="M40" s="39">
        <v>3.4140000000000001</v>
      </c>
      <c r="N40" s="40">
        <f t="shared" ref="N40" si="156">VALUE(N3-341.4/100*(N1-N2))</f>
        <v>13738.809199999996</v>
      </c>
      <c r="O40" s="40">
        <f t="shared" ref="O40:S40" si="157">VALUE(O3-341.4/100*(O1-O2))</f>
        <v>-1761.6239999999998</v>
      </c>
      <c r="P40" s="40">
        <f t="shared" si="157"/>
        <v>0</v>
      </c>
      <c r="Q40" s="40">
        <f t="shared" si="157"/>
        <v>-16794.831599999998</v>
      </c>
      <c r="R40" s="40">
        <f t="shared" si="157"/>
        <v>34746.838499999998</v>
      </c>
      <c r="S40" s="40">
        <f t="shared" si="157"/>
        <v>0</v>
      </c>
    </row>
    <row r="41" spans="13:19" ht="15" customHeight="1">
      <c r="M41" s="39">
        <v>3.6179999999999999</v>
      </c>
      <c r="N41" s="40">
        <f t="shared" ref="N41" si="158">VALUE(N3-361.8/100*(N1-N2))</f>
        <v>14050.480399999997</v>
      </c>
      <c r="O41" s="40">
        <f t="shared" ref="O41:S41" si="159">VALUE(O3-361.8/100*(O1-O2))</f>
        <v>-1866.8880000000001</v>
      </c>
      <c r="P41" s="40">
        <f t="shared" si="159"/>
        <v>0</v>
      </c>
      <c r="Q41" s="40">
        <f t="shared" si="159"/>
        <v>-17798.389200000001</v>
      </c>
      <c r="R41" s="40">
        <f t="shared" si="159"/>
        <v>36823.099500000004</v>
      </c>
      <c r="S41" s="40">
        <f t="shared" si="159"/>
        <v>0</v>
      </c>
    </row>
    <row r="42" spans="13:19" ht="15" customHeight="1">
      <c r="M42" s="39">
        <v>4</v>
      </c>
      <c r="N42" s="40">
        <f t="shared" ref="N42" si="160">VALUE(N3-400/100*(N1-N2))</f>
        <v>14634.099999999997</v>
      </c>
      <c r="O42" s="40">
        <f t="shared" ref="O42:S42" si="161">VALUE(O3-400/100*(O1-O2))</f>
        <v>-2064</v>
      </c>
      <c r="P42" s="40">
        <f t="shared" si="161"/>
        <v>0</v>
      </c>
      <c r="Q42" s="40">
        <f t="shared" si="161"/>
        <v>-19677.599999999999</v>
      </c>
      <c r="R42" s="40">
        <f t="shared" si="161"/>
        <v>40711</v>
      </c>
      <c r="S42" s="40">
        <f t="shared" si="161"/>
        <v>0</v>
      </c>
    </row>
    <row r="43" spans="13:19" ht="15" customHeight="1">
      <c r="M43" s="39">
        <v>4.2359999999999998</v>
      </c>
      <c r="N43" s="40">
        <f t="shared" ref="N43" si="162">VALUE(N3-423.6/100*(N1-N2))</f>
        <v>14994.660799999998</v>
      </c>
      <c r="O43" s="40">
        <f t="shared" ref="O43:S43" si="163">VALUE(O3-423.6/100*(O1-O2))</f>
        <v>-2185.7760000000003</v>
      </c>
      <c r="P43" s="40">
        <f t="shared" si="163"/>
        <v>0</v>
      </c>
      <c r="Q43" s="40">
        <f t="shared" si="163"/>
        <v>-20838.578400000002</v>
      </c>
      <c r="R43" s="40">
        <f t="shared" si="163"/>
        <v>43112.949000000008</v>
      </c>
      <c r="S43" s="40">
        <f t="shared" si="163"/>
        <v>0</v>
      </c>
    </row>
    <row r="44" spans="13:19" ht="15" customHeight="1">
      <c r="M44" s="39">
        <v>4.2720000000000002</v>
      </c>
      <c r="N44" s="40">
        <f t="shared" ref="N44" si="164">VALUE(N3-427.2/100*(N1-N2))</f>
        <v>15049.661599999996</v>
      </c>
      <c r="O44" s="40">
        <f t="shared" ref="O44:S44" si="165">VALUE(O3-427.2/100*(O1-O2))</f>
        <v>-2204.3520000000003</v>
      </c>
      <c r="P44" s="40">
        <f t="shared" si="165"/>
        <v>0</v>
      </c>
      <c r="Q44" s="40">
        <f t="shared" si="165"/>
        <v>-21015.676800000001</v>
      </c>
      <c r="R44" s="40">
        <f t="shared" si="165"/>
        <v>43479.348000000005</v>
      </c>
      <c r="S44" s="40">
        <f t="shared" si="165"/>
        <v>0</v>
      </c>
    </row>
    <row r="45" spans="13:19" ht="15" customHeight="1">
      <c r="M45" s="39">
        <v>4.3819999999999997</v>
      </c>
      <c r="N45" s="40">
        <f t="shared" ref="N45" si="166">VALUE(N3-438.2/100*(N1-N2))</f>
        <v>15217.719599999997</v>
      </c>
      <c r="O45" s="40">
        <f t="shared" ref="O45:S45" si="167">VALUE(O3-438.2/100*(O1-O2))</f>
        <v>-2261.1119999999996</v>
      </c>
      <c r="P45" s="40">
        <f t="shared" si="167"/>
        <v>0</v>
      </c>
      <c r="Q45" s="40">
        <f t="shared" si="167"/>
        <v>-21556.810799999996</v>
      </c>
      <c r="R45" s="40">
        <f t="shared" si="167"/>
        <v>44598.900499999996</v>
      </c>
      <c r="S45" s="40">
        <f t="shared" si="167"/>
        <v>0</v>
      </c>
    </row>
    <row r="46" spans="13:19" ht="15" customHeight="1">
      <c r="M46" s="39">
        <v>4.4139999999999997</v>
      </c>
      <c r="N46" s="40">
        <f t="shared" ref="N46" si="168">VALUE(N3-414.4/100*(N1-N2))</f>
        <v>14854.103199999998</v>
      </c>
      <c r="O46" s="40">
        <f t="shared" ref="O46:S46" si="169">VALUE(O3-414.4/100*(O1-O2))</f>
        <v>-2138.3040000000001</v>
      </c>
      <c r="P46" s="40">
        <f t="shared" si="169"/>
        <v>0</v>
      </c>
      <c r="Q46" s="40">
        <f t="shared" si="169"/>
        <v>-20385.993599999998</v>
      </c>
      <c r="R46" s="40">
        <f t="shared" si="169"/>
        <v>42176.595999999998</v>
      </c>
      <c r="S46" s="40">
        <f t="shared" si="169"/>
        <v>0</v>
      </c>
    </row>
    <row r="47" spans="13:19" ht="15" customHeight="1">
      <c r="M47" s="39">
        <v>4.6180000000000003</v>
      </c>
      <c r="N47" s="40">
        <f t="shared" ref="N47" si="170">VALUE(N3-461.8/100*(N1-N2))</f>
        <v>15578.280399999996</v>
      </c>
      <c r="O47" s="40">
        <f t="shared" ref="O47:S47" si="171">VALUE(O3-461.8/100*(O1-O2))</f>
        <v>-2382.8880000000004</v>
      </c>
      <c r="P47" s="40">
        <f t="shared" si="171"/>
        <v>0</v>
      </c>
      <c r="Q47" s="40">
        <f t="shared" si="171"/>
        <v>-22717.789199999999</v>
      </c>
      <c r="R47" s="40">
        <f t="shared" si="171"/>
        <v>47000.849500000004</v>
      </c>
      <c r="S47" s="40">
        <f t="shared" si="171"/>
        <v>0</v>
      </c>
    </row>
    <row r="48" spans="13:19" ht="15" customHeight="1">
      <c r="M48" s="39">
        <v>4.7640000000000002</v>
      </c>
      <c r="N48" s="40">
        <f t="shared" ref="N48" si="172">VALUE(N3-476.4/100*(N1-N2))</f>
        <v>15801.339199999995</v>
      </c>
      <c r="O48" s="40">
        <f t="shared" ref="O48:S48" si="173">VALUE(O3-476.4/100*(O1-O2))</f>
        <v>-2458.2239999999997</v>
      </c>
      <c r="P48" s="40">
        <f t="shared" si="173"/>
        <v>0</v>
      </c>
      <c r="Q48" s="40">
        <f t="shared" si="173"/>
        <v>-23436.021599999996</v>
      </c>
      <c r="R48" s="40">
        <f t="shared" si="173"/>
        <v>48486.800999999992</v>
      </c>
      <c r="S48" s="40">
        <f t="shared" si="173"/>
        <v>0</v>
      </c>
    </row>
    <row r="49" spans="13:19" ht="15" customHeight="1">
      <c r="M49" s="39">
        <v>5</v>
      </c>
      <c r="N49" s="40">
        <f t="shared" ref="N49" si="174">VALUE(N3-500/100*(N1-N2))</f>
        <v>16161.899999999996</v>
      </c>
      <c r="O49" s="40">
        <f t="shared" ref="O49:S49" si="175">VALUE(O3-500/100*(O1-O2))</f>
        <v>-2580</v>
      </c>
      <c r="P49" s="40">
        <f t="shared" si="175"/>
        <v>0</v>
      </c>
      <c r="Q49" s="40">
        <f t="shared" si="175"/>
        <v>-24597</v>
      </c>
      <c r="R49" s="40">
        <f t="shared" si="175"/>
        <v>50888.75</v>
      </c>
      <c r="S49" s="40">
        <f t="shared" si="175"/>
        <v>0</v>
      </c>
    </row>
    <row r="50" spans="13:19" ht="15" customHeight="1">
      <c r="M50" s="39">
        <v>5.2359999999999998</v>
      </c>
      <c r="N50" s="40">
        <f t="shared" ref="N50" si="176">VALUE(N3-523.6/100*(N1-N2))</f>
        <v>16522.460799999997</v>
      </c>
      <c r="O50" s="40">
        <f t="shared" ref="O50:S50" si="177">VALUE(O3-523.6/100*(O1-O2))</f>
        <v>-2701.7760000000003</v>
      </c>
      <c r="P50" s="40">
        <f t="shared" si="177"/>
        <v>0</v>
      </c>
      <c r="Q50" s="40">
        <f t="shared" si="177"/>
        <v>-25757.9784</v>
      </c>
      <c r="R50" s="40">
        <f t="shared" si="177"/>
        <v>53290.699000000008</v>
      </c>
      <c r="S50" s="40">
        <f t="shared" si="177"/>
        <v>0</v>
      </c>
    </row>
    <row r="51" spans="13:19" ht="15" customHeight="1">
      <c r="M51" s="39">
        <v>5.3819999999999997</v>
      </c>
      <c r="N51" s="40">
        <f t="shared" ref="N51" si="178">VALUE(N3-538.2/100*(N1-N2))</f>
        <v>16745.519599999996</v>
      </c>
      <c r="O51" s="40">
        <f t="shared" ref="O51:S51" si="179">VALUE(O3-538.2/100*(O1-O2))</f>
        <v>-2777.1120000000001</v>
      </c>
      <c r="P51" s="40">
        <f t="shared" si="179"/>
        <v>0</v>
      </c>
      <c r="Q51" s="40">
        <f t="shared" si="179"/>
        <v>-26476.210800000001</v>
      </c>
      <c r="R51" s="40">
        <f t="shared" si="179"/>
        <v>54776.650500000003</v>
      </c>
      <c r="S51" s="40">
        <f t="shared" si="179"/>
        <v>0</v>
      </c>
    </row>
    <row r="52" spans="13:19" ht="15" customHeight="1">
      <c r="M52" s="39">
        <v>5.6180000000000003</v>
      </c>
      <c r="N52" s="40">
        <f t="shared" ref="N52" si="180">VALUE(N3-561.8/100*(N1-N2))</f>
        <v>17106.080399999995</v>
      </c>
      <c r="O52" s="40">
        <f t="shared" ref="O52:S52" si="181">VALUE(O3-561.8/100*(O1-O2))</f>
        <v>-2898.8879999999999</v>
      </c>
      <c r="P52" s="40">
        <f t="shared" si="181"/>
        <v>0</v>
      </c>
      <c r="Q52" s="40">
        <f t="shared" si="181"/>
        <v>-27637.189199999993</v>
      </c>
      <c r="R52" s="40">
        <f t="shared" si="181"/>
        <v>57178.599499999997</v>
      </c>
      <c r="S52" s="40">
        <f t="shared" si="181"/>
        <v>0</v>
      </c>
    </row>
    <row r="53" spans="13:19" ht="15" customHeight="1"/>
    <row r="54" spans="13:19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54"/>
  <sheetViews>
    <sheetView showGridLines="0" zoomScale="110" zoomScaleNormal="110" workbookViewId="0">
      <selection activeCell="G1" sqref="G1:H1048576"/>
    </sheetView>
  </sheetViews>
  <sheetFormatPr defaultColWidth="8.81640625" defaultRowHeight="14.75" customHeight="1"/>
  <cols>
    <col min="1" max="4" width="8.81640625" style="15" customWidth="1"/>
    <col min="5" max="8" width="10.81640625" style="15" customWidth="1"/>
    <col min="9" max="9" width="9.1796875" style="15" bestFit="1" customWidth="1"/>
    <col min="10" max="10" width="11" style="13" bestFit="1" customWidth="1"/>
    <col min="11" max="11" width="13.81640625" style="15" bestFit="1" customWidth="1"/>
    <col min="12" max="14" width="10.453125" style="15" bestFit="1" customWidth="1"/>
    <col min="15" max="251" width="8.81640625" style="15" customWidth="1"/>
    <col min="252" max="16384" width="8.81640625" style="16"/>
  </cols>
  <sheetData>
    <row r="1" spans="1:14" ht="15" customHeight="1" thickBot="1">
      <c r="A1" s="64"/>
      <c r="B1" s="65"/>
      <c r="C1" s="65"/>
      <c r="D1" s="65"/>
      <c r="E1" s="1" t="s">
        <v>32</v>
      </c>
      <c r="F1" s="1" t="s">
        <v>0</v>
      </c>
      <c r="G1" s="2">
        <v>43896</v>
      </c>
      <c r="H1" s="2">
        <v>43899</v>
      </c>
      <c r="I1" s="2"/>
      <c r="K1" s="12" t="s">
        <v>27</v>
      </c>
      <c r="L1" s="14"/>
      <c r="M1" s="14"/>
      <c r="N1" s="14"/>
    </row>
    <row r="2" spans="1:14" ht="15" customHeight="1" thickBot="1">
      <c r="A2" s="17"/>
      <c r="B2" s="18"/>
      <c r="C2" s="18"/>
      <c r="D2" s="3" t="s">
        <v>1</v>
      </c>
      <c r="E2" s="19">
        <v>31649.45</v>
      </c>
      <c r="F2" s="19">
        <v>31649.45</v>
      </c>
      <c r="G2" s="19">
        <v>28047.200000000001</v>
      </c>
      <c r="H2" s="19">
        <v>27091.599999999999</v>
      </c>
      <c r="I2" s="19"/>
      <c r="K2" s="12" t="s">
        <v>28</v>
      </c>
      <c r="L2" s="14"/>
      <c r="M2" s="14"/>
      <c r="N2" s="14"/>
    </row>
    <row r="3" spans="1:14" ht="15" customHeight="1" thickBot="1">
      <c r="A3" s="17"/>
      <c r="B3" s="4"/>
      <c r="C3" s="5"/>
      <c r="D3" s="3" t="s">
        <v>2</v>
      </c>
      <c r="E3" s="20">
        <v>29612.55</v>
      </c>
      <c r="F3" s="20">
        <v>30776.1</v>
      </c>
      <c r="G3" s="20">
        <v>27162.3</v>
      </c>
      <c r="H3" s="20">
        <v>25923.4</v>
      </c>
      <c r="I3" s="20"/>
      <c r="K3" s="12" t="s">
        <v>29</v>
      </c>
      <c r="L3" s="14"/>
      <c r="M3" s="14"/>
      <c r="N3" s="14"/>
    </row>
    <row r="4" spans="1:14" ht="15" customHeight="1">
      <c r="A4" s="17"/>
      <c r="B4" s="4"/>
      <c r="C4" s="5"/>
      <c r="D4" s="3" t="s">
        <v>3</v>
      </c>
      <c r="E4" s="21">
        <v>30834.799999999999</v>
      </c>
      <c r="F4" s="21">
        <v>30834.799999999999</v>
      </c>
      <c r="G4" s="21">
        <v>27801.45</v>
      </c>
      <c r="H4" s="21">
        <v>26462.6</v>
      </c>
      <c r="I4" s="21"/>
    </row>
    <row r="5" spans="1:14" ht="15" customHeight="1">
      <c r="A5" s="62" t="s">
        <v>4</v>
      </c>
      <c r="B5" s="63"/>
      <c r="C5" s="63"/>
      <c r="D5" s="63"/>
      <c r="E5" s="18"/>
      <c r="F5" s="18"/>
      <c r="G5" s="18"/>
      <c r="H5" s="18"/>
      <c r="I5" s="18"/>
      <c r="K5" s="22" t="s">
        <v>30</v>
      </c>
      <c r="L5" s="23"/>
      <c r="M5" s="23"/>
      <c r="N5" s="23"/>
    </row>
    <row r="6" spans="1:14" ht="15" customHeight="1">
      <c r="A6" s="24"/>
      <c r="B6" s="25"/>
      <c r="C6" s="25"/>
      <c r="D6" s="6" t="s">
        <v>5</v>
      </c>
      <c r="E6" s="26">
        <f t="shared" ref="E6:F6" si="0">E8+E25</f>
        <v>33822.216666666674</v>
      </c>
      <c r="F6" s="26">
        <f t="shared" si="0"/>
        <v>32270.816666666677</v>
      </c>
      <c r="G6" s="26">
        <f t="shared" ref="G6" si="1">G8+G25</f>
        <v>29063.233333333334</v>
      </c>
      <c r="H6" s="26">
        <f t="shared" ref="H6" si="2">H8+H25</f>
        <v>28229.866666666669</v>
      </c>
      <c r="I6" s="26"/>
      <c r="K6" s="44">
        <v>0.23599999999999999</v>
      </c>
      <c r="L6" s="45">
        <f>VALUE(23.6/100*(L1-L2)+L2)</f>
        <v>0</v>
      </c>
      <c r="M6" s="45">
        <f>VALUE(23.6/100*(M1-M2)+M2)</f>
        <v>0</v>
      </c>
      <c r="N6" s="45">
        <f>VALUE(23.6/100*(N1-N2)+N2)</f>
        <v>0</v>
      </c>
    </row>
    <row r="7" spans="1:14" ht="15" customHeight="1">
      <c r="A7" s="24"/>
      <c r="B7" s="25"/>
      <c r="C7" s="25"/>
      <c r="D7" s="6" t="s">
        <v>6</v>
      </c>
      <c r="E7" s="27">
        <f t="shared" ref="E7:F7" si="3">E11+E25</f>
        <v>32735.833333333336</v>
      </c>
      <c r="F7" s="27">
        <f t="shared" si="3"/>
        <v>31960.133333333339</v>
      </c>
      <c r="G7" s="27">
        <f t="shared" ref="G7" si="4">G11+G25</f>
        <v>28555.216666666667</v>
      </c>
      <c r="H7" s="27">
        <f t="shared" ref="H7" si="5">H11+H25</f>
        <v>27660.733333333334</v>
      </c>
      <c r="I7" s="27"/>
      <c r="K7" s="48">
        <v>0.38200000000000001</v>
      </c>
      <c r="L7" s="49">
        <f>38.2/100*(L1-L2)+L2</f>
        <v>0</v>
      </c>
      <c r="M7" s="49">
        <f>38.2/100*(M1-M2)+M2</f>
        <v>0</v>
      </c>
      <c r="N7" s="49">
        <f>38.2/100*(N1-N2)+N2</f>
        <v>0</v>
      </c>
    </row>
    <row r="8" spans="1:14" ht="15" customHeight="1">
      <c r="A8" s="24"/>
      <c r="B8" s="25"/>
      <c r="C8" s="25"/>
      <c r="D8" s="6" t="s">
        <v>7</v>
      </c>
      <c r="E8" s="28">
        <f t="shared" ref="E8:F8" si="6">(2*E11)-E3</f>
        <v>31785.316666666669</v>
      </c>
      <c r="F8" s="28">
        <f t="shared" si="6"/>
        <v>31397.466666666674</v>
      </c>
      <c r="G8" s="28">
        <f t="shared" ref="G8" si="7">(2*G11)-G3</f>
        <v>28178.333333333332</v>
      </c>
      <c r="H8" s="28">
        <f t="shared" ref="H8" si="8">(2*H11)-H3</f>
        <v>27061.666666666672</v>
      </c>
      <c r="I8" s="28"/>
      <c r="K8" s="42">
        <v>0.5</v>
      </c>
      <c r="L8" s="43">
        <f>VALUE(50/100*(L1-L2)+L2)</f>
        <v>0</v>
      </c>
      <c r="M8" s="43">
        <f>VALUE(50/100*(M1-M2)+M2)</f>
        <v>0</v>
      </c>
      <c r="N8" s="43">
        <f>VALUE(50/100*(N1-N2)+N2)</f>
        <v>0</v>
      </c>
    </row>
    <row r="9" spans="1:14" ht="15" customHeight="1">
      <c r="A9" s="24"/>
      <c r="B9" s="25"/>
      <c r="C9" s="25"/>
      <c r="D9" s="7"/>
      <c r="E9" s="21"/>
      <c r="F9" s="21"/>
      <c r="G9" s="21"/>
      <c r="H9" s="21"/>
      <c r="I9" s="21"/>
      <c r="K9" s="50">
        <v>0.61799999999999999</v>
      </c>
      <c r="L9" s="51">
        <f>VALUE(61.8/100*(L1-L2)+L2)</f>
        <v>0</v>
      </c>
      <c r="M9" s="51">
        <f>VALUE(61.8/100*(M1-M2)+M2)</f>
        <v>0</v>
      </c>
      <c r="N9" s="51">
        <f>VALUE(61.8/100*(N1-N2)+N2)</f>
        <v>0</v>
      </c>
    </row>
    <row r="10" spans="1:14" ht="15" customHeight="1">
      <c r="A10" s="24"/>
      <c r="B10" s="25"/>
      <c r="C10" s="25"/>
      <c r="D10" s="6" t="s">
        <v>8</v>
      </c>
      <c r="E10" s="29">
        <f t="shared" ref="E10:F10" si="9">E11+E32/2</f>
        <v>30766.866666666669</v>
      </c>
      <c r="F10" s="29">
        <f t="shared" si="9"/>
        <v>31212.775000000001</v>
      </c>
      <c r="G10" s="29">
        <f t="shared" ref="G10" si="10">G11+G32/2</f>
        <v>27735.883333333331</v>
      </c>
      <c r="H10" s="29">
        <f t="shared" ref="H10" si="11">H11+H32/2</f>
        <v>26507.5</v>
      </c>
      <c r="I10" s="29"/>
      <c r="K10" s="39">
        <v>0.70699999999999996</v>
      </c>
      <c r="L10" s="40">
        <f>VALUE(70.7/100*(L1-L2)+L2)</f>
        <v>0</v>
      </c>
      <c r="M10" s="40">
        <f>VALUE(70.7/100*(M1-M2)+M2)</f>
        <v>0</v>
      </c>
      <c r="N10" s="40">
        <f>VALUE(70.7/100*(N1-N2)+N2)</f>
        <v>0</v>
      </c>
    </row>
    <row r="11" spans="1:14" ht="15" customHeight="1">
      <c r="A11" s="24"/>
      <c r="B11" s="25"/>
      <c r="C11" s="25"/>
      <c r="D11" s="6" t="s">
        <v>9</v>
      </c>
      <c r="E11" s="21">
        <f t="shared" ref="E11:F11" si="12">(E2+E3+E4)/3</f>
        <v>30698.933333333334</v>
      </c>
      <c r="F11" s="21">
        <f t="shared" si="12"/>
        <v>31086.783333333336</v>
      </c>
      <c r="G11" s="21">
        <f t="shared" ref="G11" si="13">(G2+G3+G4)/3</f>
        <v>27670.316666666666</v>
      </c>
      <c r="H11" s="21">
        <f t="shared" ref="H11" si="14">(H2+H3+H4)/3</f>
        <v>26492.533333333336</v>
      </c>
      <c r="I11" s="21"/>
      <c r="K11" s="46">
        <v>0.78600000000000003</v>
      </c>
      <c r="L11" s="47">
        <f>VALUE(78.6/100*(L1-L2)+L2)</f>
        <v>0</v>
      </c>
      <c r="M11" s="47">
        <f>VALUE(78.6/100*(M1-M2)+M2)</f>
        <v>0</v>
      </c>
      <c r="N11" s="47">
        <f>VALUE(78.6/100*(N1-N2)+N2)</f>
        <v>0</v>
      </c>
    </row>
    <row r="12" spans="1:14" ht="15" customHeight="1">
      <c r="A12" s="24"/>
      <c r="B12" s="25"/>
      <c r="C12" s="25"/>
      <c r="D12" s="6" t="s">
        <v>10</v>
      </c>
      <c r="E12" s="31">
        <f t="shared" ref="E12:F12" si="15">E11-E32/2</f>
        <v>30631</v>
      </c>
      <c r="F12" s="31">
        <f t="shared" si="15"/>
        <v>30960.791666666672</v>
      </c>
      <c r="G12" s="31">
        <f t="shared" ref="G12" si="16">G11-G32/2</f>
        <v>27604.75</v>
      </c>
      <c r="H12" s="31">
        <f t="shared" ref="H12" si="17">H11-H32/2</f>
        <v>26477.566666666673</v>
      </c>
      <c r="I12" s="31"/>
      <c r="K12" s="39">
        <v>1</v>
      </c>
      <c r="L12" s="40">
        <f>VALUE(100/100*(L1-L2)+L2)</f>
        <v>0</v>
      </c>
      <c r="M12" s="40">
        <f>VALUE(100/100*(M1-M2)+M2)</f>
        <v>0</v>
      </c>
      <c r="N12" s="40">
        <f>VALUE(100/100*(N1-N2)+N2)</f>
        <v>0</v>
      </c>
    </row>
    <row r="13" spans="1:14" ht="15" customHeight="1">
      <c r="A13" s="24"/>
      <c r="B13" s="25"/>
      <c r="C13" s="25"/>
      <c r="D13" s="7"/>
      <c r="E13" s="21"/>
      <c r="F13" s="21"/>
      <c r="G13" s="21"/>
      <c r="H13" s="21"/>
      <c r="I13" s="21"/>
      <c r="K13" s="39">
        <v>1.236</v>
      </c>
      <c r="L13" s="40">
        <f>VALUE(123.6/100*(L1-L2)+L2)</f>
        <v>0</v>
      </c>
      <c r="M13" s="40">
        <f>VALUE(123.6/100*(M1-M2)+M2)</f>
        <v>0</v>
      </c>
      <c r="N13" s="40">
        <f>VALUE(123.6/100*(N1-N2)+N2)</f>
        <v>0</v>
      </c>
    </row>
    <row r="14" spans="1:14" ht="15" customHeight="1">
      <c r="A14" s="24"/>
      <c r="B14" s="25"/>
      <c r="C14" s="25"/>
      <c r="D14" s="6" t="s">
        <v>11</v>
      </c>
      <c r="E14" s="32">
        <f t="shared" ref="E14:F14" si="18">2*E11-E2</f>
        <v>29748.416666666668</v>
      </c>
      <c r="F14" s="32">
        <f t="shared" si="18"/>
        <v>30524.116666666672</v>
      </c>
      <c r="G14" s="32">
        <f t="shared" ref="G14" si="19">2*G11-G2</f>
        <v>27293.433333333331</v>
      </c>
      <c r="H14" s="32">
        <f t="shared" ref="H14" si="20">2*H11-H2</f>
        <v>25893.466666666674</v>
      </c>
      <c r="I14" s="32"/>
      <c r="K14" s="33"/>
      <c r="L14" s="30"/>
      <c r="M14" s="30"/>
      <c r="N14" s="30"/>
    </row>
    <row r="15" spans="1:14" ht="15" customHeight="1">
      <c r="A15" s="24"/>
      <c r="B15" s="25"/>
      <c r="C15" s="25"/>
      <c r="D15" s="6" t="s">
        <v>12</v>
      </c>
      <c r="E15" s="34">
        <f t="shared" ref="E15:F15" si="21">E11-E25</f>
        <v>28662.033333333333</v>
      </c>
      <c r="F15" s="34">
        <f t="shared" si="21"/>
        <v>30213.433333333334</v>
      </c>
      <c r="G15" s="34">
        <f t="shared" ref="G15" si="22">G11-G25</f>
        <v>26785.416666666664</v>
      </c>
      <c r="H15" s="34">
        <f t="shared" ref="H15" si="23">H11-H25</f>
        <v>25324.333333333339</v>
      </c>
      <c r="I15" s="34"/>
      <c r="K15" s="38" t="s">
        <v>31</v>
      </c>
      <c r="L15" s="30"/>
      <c r="M15" s="30"/>
      <c r="N15" s="30"/>
    </row>
    <row r="16" spans="1:14" ht="15" customHeight="1">
      <c r="A16" s="24"/>
      <c r="B16" s="25"/>
      <c r="C16" s="25"/>
      <c r="D16" s="6" t="s">
        <v>13</v>
      </c>
      <c r="E16" s="35">
        <f t="shared" ref="E16:F16" si="24">E14-E25</f>
        <v>27711.516666666666</v>
      </c>
      <c r="F16" s="35">
        <f t="shared" si="24"/>
        <v>29650.76666666667</v>
      </c>
      <c r="G16" s="35">
        <f t="shared" ref="G16" si="25">G14-G25</f>
        <v>26408.533333333329</v>
      </c>
      <c r="H16" s="35">
        <f t="shared" ref="H16" si="26">H14-H25</f>
        <v>24725.266666666677</v>
      </c>
      <c r="I16" s="35"/>
      <c r="K16" s="39">
        <v>0.23599999999999999</v>
      </c>
      <c r="L16" s="40">
        <f>VALUE(L3-23.6/100*(L1-L2))</f>
        <v>0</v>
      </c>
      <c r="M16" s="40">
        <f>VALUE(M3-23.6/100*(M1-M2))</f>
        <v>0</v>
      </c>
      <c r="N16" s="40">
        <f>VALUE(N3-23.6/100*(N1-N2))</f>
        <v>0</v>
      </c>
    </row>
    <row r="17" spans="1:14" ht="15" customHeight="1">
      <c r="A17" s="62" t="s">
        <v>14</v>
      </c>
      <c r="B17" s="63"/>
      <c r="C17" s="63"/>
      <c r="D17" s="63"/>
      <c r="E17" s="5"/>
      <c r="F17" s="5"/>
      <c r="G17" s="5"/>
      <c r="H17" s="5"/>
      <c r="I17" s="5"/>
      <c r="K17" s="39">
        <v>0.38200000000000001</v>
      </c>
      <c r="L17" s="40">
        <f>VALUE(L3-38.2/100*(L1-L2))</f>
        <v>0</v>
      </c>
      <c r="M17" s="40">
        <f>VALUE(M3-38.2/100*(M1-M2))</f>
        <v>0</v>
      </c>
      <c r="N17" s="40">
        <f>VALUE(N3-38.2/100*(N1-N2))</f>
        <v>0</v>
      </c>
    </row>
    <row r="18" spans="1:14" ht="15" customHeight="1">
      <c r="A18" s="24"/>
      <c r="B18" s="25"/>
      <c r="C18" s="25"/>
      <c r="D18" s="6" t="s">
        <v>15</v>
      </c>
      <c r="E18" s="27">
        <f t="shared" ref="E18:F18" si="27">(E2/E3)*E4</f>
        <v>32955.772497133818</v>
      </c>
      <c r="F18" s="27">
        <f t="shared" si="27"/>
        <v>31709.815761581231</v>
      </c>
      <c r="G18" s="27">
        <f t="shared" ref="G18" si="28">(G2/G3)*G4</f>
        <v>28707.172383781934</v>
      </c>
      <c r="H18" s="27">
        <f t="shared" ref="H18" si="29">(H2/H3)*H4</f>
        <v>27655.098257173053</v>
      </c>
      <c r="I18" s="27"/>
      <c r="K18" s="39">
        <v>0.5</v>
      </c>
      <c r="L18" s="40">
        <f>VALUE(L3-50/100*(L1-L2))</f>
        <v>0</v>
      </c>
      <c r="M18" s="40">
        <f>VALUE(M3-50/100*(M1-M2))</f>
        <v>0</v>
      </c>
      <c r="N18" s="40">
        <f>VALUE(N3-50/100*(N1-N2))</f>
        <v>0</v>
      </c>
    </row>
    <row r="19" spans="1:14" ht="15" customHeight="1">
      <c r="A19" s="24"/>
      <c r="B19" s="25"/>
      <c r="C19" s="25"/>
      <c r="D19" s="6" t="s">
        <v>16</v>
      </c>
      <c r="E19" s="28">
        <f t="shared" ref="E19:F19" si="30">E4+E26/2</f>
        <v>31955.095000000001</v>
      </c>
      <c r="F19" s="28">
        <f t="shared" si="30"/>
        <v>31315.142500000002</v>
      </c>
      <c r="G19" s="28">
        <f t="shared" ref="G19" si="31">G4+G26/2</f>
        <v>28288.145</v>
      </c>
      <c r="H19" s="28">
        <f t="shared" ref="H19" si="32">H4+H26/2</f>
        <v>27105.109999999997</v>
      </c>
      <c r="I19" s="28"/>
      <c r="K19" s="39">
        <v>0.61799999999999999</v>
      </c>
      <c r="L19" s="40">
        <f>VALUE(L3-61.8/100*(L1-L2))</f>
        <v>0</v>
      </c>
      <c r="M19" s="40">
        <f>VALUE(M3-61.8/100*(M1-M2))</f>
        <v>0</v>
      </c>
      <c r="N19" s="40">
        <f>VALUE(N3-61.8/100*(N1-N2))</f>
        <v>0</v>
      </c>
    </row>
    <row r="20" spans="1:14" ht="15" customHeight="1">
      <c r="A20" s="24"/>
      <c r="B20" s="25"/>
      <c r="C20" s="25"/>
      <c r="D20" s="6" t="s">
        <v>3</v>
      </c>
      <c r="E20" s="21">
        <f t="shared" ref="E20:F20" si="33">E4</f>
        <v>30834.799999999999</v>
      </c>
      <c r="F20" s="21">
        <f t="shared" si="33"/>
        <v>30834.799999999999</v>
      </c>
      <c r="G20" s="21">
        <f t="shared" ref="G20" si="34">G4</f>
        <v>27801.45</v>
      </c>
      <c r="H20" s="21">
        <f t="shared" ref="H20" si="35">H4</f>
        <v>26462.6</v>
      </c>
      <c r="I20" s="21"/>
      <c r="K20" s="39">
        <v>0.70699999999999996</v>
      </c>
      <c r="L20" s="40">
        <f>VALUE(L3-70.07/100*(L1-L2))</f>
        <v>0</v>
      </c>
      <c r="M20" s="40">
        <f>VALUE(M3-70.07/100*(M1-M2))</f>
        <v>0</v>
      </c>
      <c r="N20" s="40">
        <f>VALUE(N3-70.07/100*(N1-N2))</f>
        <v>0</v>
      </c>
    </row>
    <row r="21" spans="1:14" ht="15" customHeight="1">
      <c r="A21" s="24"/>
      <c r="B21" s="25"/>
      <c r="C21" s="25"/>
      <c r="D21" s="6" t="s">
        <v>17</v>
      </c>
      <c r="E21" s="20">
        <f t="shared" ref="E21:F21" si="36">E4-E26/4</f>
        <v>30274.6525</v>
      </c>
      <c r="F21" s="20">
        <f t="shared" si="36"/>
        <v>30594.62875</v>
      </c>
      <c r="G21" s="20">
        <f t="shared" ref="G21" si="37">G4-G26/4</f>
        <v>27558.102500000001</v>
      </c>
      <c r="H21" s="20">
        <f t="shared" ref="H21" si="38">H4-H26/4</f>
        <v>26141.345000000001</v>
      </c>
      <c r="I21" s="20"/>
      <c r="K21" s="39">
        <v>0.78600000000000003</v>
      </c>
      <c r="L21" s="40">
        <f>VALUE(L3-78.6/100*(L1-L2))</f>
        <v>0</v>
      </c>
      <c r="M21" s="40">
        <f>VALUE(M3-78.6/100*(M1-M2))</f>
        <v>0</v>
      </c>
      <c r="N21" s="40">
        <f>VALUE(N3-78.6/100*(N1-N2))</f>
        <v>0</v>
      </c>
    </row>
    <row r="22" spans="1:14" ht="15" customHeight="1">
      <c r="A22" s="24"/>
      <c r="B22" s="25"/>
      <c r="C22" s="25"/>
      <c r="D22" s="6" t="s">
        <v>18</v>
      </c>
      <c r="E22" s="32">
        <f t="shared" ref="E22:F22" si="39">E4-E26/2</f>
        <v>29714.504999999997</v>
      </c>
      <c r="F22" s="32">
        <f t="shared" si="39"/>
        <v>30354.457499999997</v>
      </c>
      <c r="G22" s="32">
        <f t="shared" ref="G22" si="40">G4-G26/2</f>
        <v>27314.755000000001</v>
      </c>
      <c r="H22" s="32">
        <f t="shared" ref="H22" si="41">H4-H26/2</f>
        <v>25820.09</v>
      </c>
      <c r="I22" s="32"/>
      <c r="K22" s="39">
        <v>1</v>
      </c>
      <c r="L22" s="40">
        <f>VALUE(L3-100/100*(L1-L2))</f>
        <v>0</v>
      </c>
      <c r="M22" s="40">
        <f>VALUE(M3-100/100*(M1-M2))</f>
        <v>0</v>
      </c>
      <c r="N22" s="40">
        <f>VALUE(N3-100/100*(N1-N2))</f>
        <v>0</v>
      </c>
    </row>
    <row r="23" spans="1:14" ht="15" customHeight="1">
      <c r="A23" s="24"/>
      <c r="B23" s="25"/>
      <c r="C23" s="25"/>
      <c r="D23" s="6" t="s">
        <v>19</v>
      </c>
      <c r="E23" s="34">
        <f t="shared" ref="E23:F23" si="42">E4-(E18-E4)</f>
        <v>28713.827502866181</v>
      </c>
      <c r="F23" s="34">
        <f t="shared" si="42"/>
        <v>29959.784238418768</v>
      </c>
      <c r="G23" s="34">
        <f t="shared" ref="G23" si="43">G4-(G18-G4)</f>
        <v>26895.727616218068</v>
      </c>
      <c r="H23" s="34">
        <f t="shared" ref="H23" si="44">H4-(H18-H4)</f>
        <v>25270.101742826944</v>
      </c>
      <c r="I23" s="34"/>
      <c r="K23" s="39">
        <v>1.236</v>
      </c>
      <c r="L23" s="40">
        <f>VALUE(L3-123.6/100*(L1-L2))</f>
        <v>0</v>
      </c>
      <c r="M23" s="40">
        <f>VALUE(M3-123.6/100*(M1-M2))</f>
        <v>0</v>
      </c>
      <c r="N23" s="40">
        <f>VALUE(N3-123.6/100*(N1-N2))</f>
        <v>0</v>
      </c>
    </row>
    <row r="24" spans="1:14" ht="15" customHeight="1">
      <c r="A24" s="62" t="s">
        <v>20</v>
      </c>
      <c r="B24" s="63"/>
      <c r="C24" s="63"/>
      <c r="D24" s="63"/>
      <c r="E24" s="5"/>
      <c r="F24" s="5"/>
      <c r="G24" s="5"/>
      <c r="H24" s="5"/>
      <c r="I24" s="5"/>
      <c r="K24" s="52">
        <v>1.272</v>
      </c>
      <c r="L24" s="53">
        <f>VALUE(L3-127.2/100*(L1-L2))</f>
        <v>0</v>
      </c>
      <c r="M24" s="53">
        <f>VALUE(M3-127.2/100*(M1-M2))</f>
        <v>0</v>
      </c>
      <c r="N24" s="53">
        <f>VALUE(N3-127.2/100*(N1-N2))</f>
        <v>0</v>
      </c>
    </row>
    <row r="25" spans="1:14" ht="15" customHeight="1">
      <c r="A25" s="24"/>
      <c r="B25" s="25"/>
      <c r="C25" s="25"/>
      <c r="D25" s="6" t="s">
        <v>21</v>
      </c>
      <c r="E25" s="36">
        <f t="shared" ref="E25:F25" si="45">ABS(E2-E3)</f>
        <v>2036.9000000000015</v>
      </c>
      <c r="F25" s="36">
        <f t="shared" si="45"/>
        <v>873.35000000000218</v>
      </c>
      <c r="G25" s="36">
        <f t="shared" ref="G25" si="46">ABS(G2-G3)</f>
        <v>884.90000000000146</v>
      </c>
      <c r="H25" s="36">
        <f t="shared" ref="H25" si="47">ABS(H2-H3)</f>
        <v>1168.1999999999971</v>
      </c>
      <c r="I25" s="36"/>
      <c r="K25" s="39">
        <v>1.3819999999999999</v>
      </c>
      <c r="L25" s="40">
        <f>VALUE(L3-138.2/100*(L1-L2))</f>
        <v>0</v>
      </c>
      <c r="M25" s="40">
        <f>VALUE(M3-138.2/100*(M1-M2))</f>
        <v>0</v>
      </c>
      <c r="N25" s="40">
        <f>VALUE(N3-138.2/100*(N1-N2))</f>
        <v>0</v>
      </c>
    </row>
    <row r="26" spans="1:14" ht="15" customHeight="1">
      <c r="A26" s="24"/>
      <c r="B26" s="25"/>
      <c r="C26" s="25"/>
      <c r="D26" s="6" t="s">
        <v>22</v>
      </c>
      <c r="E26" s="36">
        <f t="shared" ref="E26:F26" si="48">E25*1.1</f>
        <v>2240.590000000002</v>
      </c>
      <c r="F26" s="36">
        <f t="shared" si="48"/>
        <v>960.68500000000245</v>
      </c>
      <c r="G26" s="36">
        <f t="shared" ref="G26" si="49">G25*1.1</f>
        <v>973.39000000000169</v>
      </c>
      <c r="H26" s="36">
        <f t="shared" ref="H26" si="50">H25*1.1</f>
        <v>1285.0199999999968</v>
      </c>
      <c r="I26" s="36"/>
      <c r="K26" s="39">
        <v>1.4139999999999999</v>
      </c>
      <c r="L26" s="40">
        <f>VALUE(L3-141.4/100*(L1-L2))</f>
        <v>0</v>
      </c>
      <c r="M26" s="40">
        <f>VALUE(M3-141.4/100*(M1-M2))</f>
        <v>0</v>
      </c>
      <c r="N26" s="40">
        <f>VALUE(N3-141.4/100*(N1-N2))</f>
        <v>0</v>
      </c>
    </row>
    <row r="27" spans="1:14" ht="15" customHeight="1">
      <c r="A27" s="24"/>
      <c r="B27" s="25"/>
      <c r="C27" s="25"/>
      <c r="D27" s="6" t="s">
        <v>23</v>
      </c>
      <c r="E27" s="36">
        <f t="shared" ref="E27:F27" si="51">(E2+E3)</f>
        <v>61262</v>
      </c>
      <c r="F27" s="36">
        <f t="shared" si="51"/>
        <v>62425.55</v>
      </c>
      <c r="G27" s="36">
        <f t="shared" ref="G27" si="52">(G2+G3)</f>
        <v>55209.5</v>
      </c>
      <c r="H27" s="36">
        <f t="shared" ref="H27" si="53">(H2+H3)</f>
        <v>53015</v>
      </c>
      <c r="I27" s="36"/>
      <c r="K27" s="39">
        <v>1.5</v>
      </c>
      <c r="L27" s="40">
        <f>VALUE(L3-150/100*(L1-L2))</f>
        <v>0</v>
      </c>
      <c r="M27" s="40">
        <f>VALUE(M3-150/100*(M1-M2))</f>
        <v>0</v>
      </c>
      <c r="N27" s="40">
        <f>VALUE(N3-150/100*(N1-N2))</f>
        <v>0</v>
      </c>
    </row>
    <row r="28" spans="1:14" ht="15" customHeight="1">
      <c r="A28" s="24"/>
      <c r="B28" s="25"/>
      <c r="C28" s="25"/>
      <c r="D28" s="6" t="s">
        <v>24</v>
      </c>
      <c r="E28" s="36">
        <f t="shared" ref="E28:F28" si="54">(E2+E3)/2</f>
        <v>30631</v>
      </c>
      <c r="F28" s="36">
        <f t="shared" si="54"/>
        <v>31212.775000000001</v>
      </c>
      <c r="G28" s="36">
        <f t="shared" ref="G28" si="55">(G2+G3)/2</f>
        <v>27604.75</v>
      </c>
      <c r="H28" s="36">
        <f t="shared" ref="H28" si="56">(H2+H3)/2</f>
        <v>26507.5</v>
      </c>
      <c r="I28" s="36"/>
      <c r="K28" s="50">
        <v>1.6180000000000001</v>
      </c>
      <c r="L28" s="51">
        <f>VALUE(L3-161.8/100*(L1-L2))</f>
        <v>0</v>
      </c>
      <c r="M28" s="51">
        <f>VALUE(M3-161.8/100*(M1-M2))</f>
        <v>0</v>
      </c>
      <c r="N28" s="51">
        <f>VALUE(N3-161.8/100*(N1-N2))</f>
        <v>0</v>
      </c>
    </row>
    <row r="29" spans="1:14" ht="15" customHeight="1">
      <c r="A29" s="24"/>
      <c r="B29" s="25"/>
      <c r="C29" s="25"/>
      <c r="D29" s="6" t="s">
        <v>8</v>
      </c>
      <c r="E29" s="36">
        <f t="shared" ref="E29:F29" si="57">E30-E31+E30</f>
        <v>30766.866666666669</v>
      </c>
      <c r="F29" s="36">
        <f t="shared" si="57"/>
        <v>30960.791666666672</v>
      </c>
      <c r="G29" s="36">
        <f t="shared" ref="G29" si="58">G30-G31+G30</f>
        <v>27735.883333333331</v>
      </c>
      <c r="H29" s="36">
        <f t="shared" ref="H29" si="59">H30-H31+H30</f>
        <v>26477.566666666673</v>
      </c>
      <c r="I29" s="36"/>
      <c r="K29" s="39">
        <v>1.7070000000000001</v>
      </c>
      <c r="L29" s="40">
        <f>VALUE(L3-170.07/100*(L1-L2))</f>
        <v>0</v>
      </c>
      <c r="M29" s="40">
        <f>VALUE(M3-170.07/100*(M1-M2))</f>
        <v>0</v>
      </c>
      <c r="N29" s="40">
        <f>VALUE(N3-170.07/100*(N1-N2))</f>
        <v>0</v>
      </c>
    </row>
    <row r="30" spans="1:14" ht="15" customHeight="1">
      <c r="A30" s="24"/>
      <c r="B30" s="25"/>
      <c r="C30" s="25"/>
      <c r="D30" s="6" t="s">
        <v>25</v>
      </c>
      <c r="E30" s="36">
        <f t="shared" ref="E30:F30" si="60">(E2+E3+E4)/3</f>
        <v>30698.933333333334</v>
      </c>
      <c r="F30" s="36">
        <f t="shared" si="60"/>
        <v>31086.783333333336</v>
      </c>
      <c r="G30" s="36">
        <f t="shared" ref="G30" si="61">(G2+G3+G4)/3</f>
        <v>27670.316666666666</v>
      </c>
      <c r="H30" s="36">
        <f t="shared" ref="H30" si="62">(H2+H3+H4)/3</f>
        <v>26492.533333333336</v>
      </c>
      <c r="I30" s="36"/>
      <c r="K30" s="42">
        <v>2</v>
      </c>
      <c r="L30" s="43">
        <f>VALUE(L3-200/100*(L1-L2))</f>
        <v>0</v>
      </c>
      <c r="M30" s="43">
        <f>VALUE(M3-200/100*(M1-M2))</f>
        <v>0</v>
      </c>
      <c r="N30" s="43">
        <f>VALUE(N3-200/100*(N1-N2))</f>
        <v>0</v>
      </c>
    </row>
    <row r="31" spans="1:14" ht="15" customHeight="1">
      <c r="A31" s="24"/>
      <c r="B31" s="25"/>
      <c r="C31" s="25"/>
      <c r="D31" s="6" t="s">
        <v>10</v>
      </c>
      <c r="E31" s="36">
        <f t="shared" ref="E31:F31" si="63">E28</f>
        <v>30631</v>
      </c>
      <c r="F31" s="36">
        <f t="shared" si="63"/>
        <v>31212.775000000001</v>
      </c>
      <c r="G31" s="36">
        <f t="shared" ref="G31" si="64">G28</f>
        <v>27604.75</v>
      </c>
      <c r="H31" s="36">
        <f t="shared" ref="H31" si="65">H28</f>
        <v>26507.5</v>
      </c>
      <c r="I31" s="36"/>
      <c r="K31" s="39">
        <v>2.2360000000000002</v>
      </c>
      <c r="L31" s="40">
        <f>VALUE(L3-223.6/100*(L1-L2))</f>
        <v>0</v>
      </c>
      <c r="M31" s="40">
        <f>VALUE(M3-223.6/100*(M1-M2))</f>
        <v>0</v>
      </c>
      <c r="N31" s="40">
        <f>VALUE(N3-223.6/100*(N1-N2))</f>
        <v>0</v>
      </c>
    </row>
    <row r="32" spans="1:14" ht="15" customHeight="1">
      <c r="A32" s="24"/>
      <c r="B32" s="25"/>
      <c r="C32" s="25"/>
      <c r="D32" s="6" t="s">
        <v>26</v>
      </c>
      <c r="E32" s="37">
        <f>(E29-E31)</f>
        <v>135.86666666666861</v>
      </c>
      <c r="F32" s="37">
        <f t="shared" ref="F32" si="66">ABS(F29-F31)</f>
        <v>251.98333333332994</v>
      </c>
      <c r="G32" s="37">
        <f t="shared" ref="G32" si="67">ABS(G29-G31)</f>
        <v>131.13333333333139</v>
      </c>
      <c r="H32" s="37">
        <f t="shared" ref="H32" si="68">ABS(H29-H31)</f>
        <v>29.933333333327028</v>
      </c>
      <c r="I32" s="37"/>
      <c r="K32" s="39">
        <v>2.2719999999999998</v>
      </c>
      <c r="L32" s="40">
        <f>VALUE(L3-227.2/100*(L1-L2))</f>
        <v>0</v>
      </c>
      <c r="M32" s="40">
        <f>VALUE(M3-227.2/100*(M1-M2))</f>
        <v>0</v>
      </c>
      <c r="N32" s="40">
        <f>VALUE(N3-227.2/100*(N1-N2))</f>
        <v>0</v>
      </c>
    </row>
    <row r="33" spans="11:14" ht="15" customHeight="1">
      <c r="K33" s="39">
        <v>2.3820000000000001</v>
      </c>
      <c r="L33" s="40">
        <f>VALUE(L3-238.2/100*(L1-L2))</f>
        <v>0</v>
      </c>
      <c r="M33" s="40">
        <f>VALUE(M3-238.2/100*(M1-M2))</f>
        <v>0</v>
      </c>
      <c r="N33" s="40">
        <f>VALUE(N3-238.2/100*(N1-N2))</f>
        <v>0</v>
      </c>
    </row>
    <row r="34" spans="11:14" ht="15" customHeight="1">
      <c r="K34" s="48">
        <v>2.4140000000000001</v>
      </c>
      <c r="L34" s="49">
        <f>VALUE(L3-241.4/100*(L1-L2))</f>
        <v>0</v>
      </c>
      <c r="M34" s="49">
        <f>VALUE(M3-241.4/100*(M1-M2))</f>
        <v>0</v>
      </c>
      <c r="N34" s="49">
        <f>VALUE(N3-241.4/100*(N1-N2))</f>
        <v>0</v>
      </c>
    </row>
    <row r="35" spans="11:14" ht="15" customHeight="1">
      <c r="K35" s="44">
        <v>2.6179999999999999</v>
      </c>
      <c r="L35" s="45">
        <f>VALUE(L3-261.8/100*(L1-L2))</f>
        <v>0</v>
      </c>
      <c r="M35" s="45">
        <f>VALUE(M3-261.8/100*(M1-M2))</f>
        <v>0</v>
      </c>
      <c r="N35" s="45">
        <f>VALUE(N3-261.8/100*(N1-N2))</f>
        <v>0</v>
      </c>
    </row>
    <row r="36" spans="11:14" ht="15" customHeight="1">
      <c r="K36" s="39">
        <v>3</v>
      </c>
      <c r="L36" s="40">
        <f>VALUE(L3-300/100*(L1-L2))</f>
        <v>0</v>
      </c>
      <c r="M36" s="40">
        <f>VALUE(M3-300/100*(M1-M2))</f>
        <v>0</v>
      </c>
      <c r="N36" s="40">
        <f>VALUE(N3-300/100*(N1-N2))</f>
        <v>0</v>
      </c>
    </row>
    <row r="37" spans="11:14" ht="15" customHeight="1">
      <c r="K37" s="39">
        <v>3.2360000000000002</v>
      </c>
      <c r="L37" s="40">
        <f>VALUE(L3-323.6/100*(L1-L2))</f>
        <v>0</v>
      </c>
      <c r="M37" s="40">
        <f>VALUE(M3-323.6/100*(M1-M2))</f>
        <v>0</v>
      </c>
      <c r="N37" s="40">
        <f>VALUE(N3-323.6/100*(N1-N2))</f>
        <v>0</v>
      </c>
    </row>
    <row r="38" spans="11:14" ht="15" customHeight="1">
      <c r="K38" s="39">
        <v>3.2719999999999998</v>
      </c>
      <c r="L38" s="40">
        <f>VALUE(L3-327.2/100*(L1-L2))</f>
        <v>0</v>
      </c>
      <c r="M38" s="40">
        <f>VALUE(M3-327.2/100*(M1-M2))</f>
        <v>0</v>
      </c>
      <c r="N38" s="40">
        <f>VALUE(N3-327.2/100*(N1-N2))</f>
        <v>0</v>
      </c>
    </row>
    <row r="39" spans="11:14" ht="15" customHeight="1">
      <c r="K39" s="39">
        <v>3.3820000000000001</v>
      </c>
      <c r="L39" s="40">
        <f>VALUE(L3-338.2/100*(L1-L2))</f>
        <v>0</v>
      </c>
      <c r="M39" s="40">
        <f>VALUE(M3-338.2/100*(M1-M2))</f>
        <v>0</v>
      </c>
      <c r="N39" s="40">
        <f>VALUE(N3-338.2/100*(N1-N2))</f>
        <v>0</v>
      </c>
    </row>
    <row r="40" spans="11:14" ht="15" customHeight="1">
      <c r="K40" s="39">
        <v>3.4140000000000001</v>
      </c>
      <c r="L40" s="40">
        <f>VALUE(L3-341.4/100*(L1-L2))</f>
        <v>0</v>
      </c>
      <c r="M40" s="40">
        <f>VALUE(M3-341.4/100*(M1-M2))</f>
        <v>0</v>
      </c>
      <c r="N40" s="40">
        <f>VALUE(N3-341.4/100*(N1-N2))</f>
        <v>0</v>
      </c>
    </row>
    <row r="41" spans="11:14" ht="15" customHeight="1">
      <c r="K41" s="39">
        <v>3.6179999999999999</v>
      </c>
      <c r="L41" s="40">
        <f>VALUE(L3-361.8/100*(L1-L2))</f>
        <v>0</v>
      </c>
      <c r="M41" s="40">
        <f>VALUE(M3-361.8/100*(M1-M2))</f>
        <v>0</v>
      </c>
      <c r="N41" s="40">
        <f>VALUE(N3-361.8/100*(N1-N2))</f>
        <v>0</v>
      </c>
    </row>
    <row r="42" spans="11:14" ht="15" customHeight="1">
      <c r="K42" s="39">
        <v>4</v>
      </c>
      <c r="L42" s="40">
        <f>VALUE(L3-400/100*(L1-L2))</f>
        <v>0</v>
      </c>
      <c r="M42" s="40">
        <f>VALUE(M3-400/100*(M1-M2))</f>
        <v>0</v>
      </c>
      <c r="N42" s="40">
        <f>VALUE(N3-400/100*(N1-N2))</f>
        <v>0</v>
      </c>
    </row>
    <row r="43" spans="11:14" ht="15" customHeight="1">
      <c r="K43" s="39">
        <v>4.2359999999999998</v>
      </c>
      <c r="L43" s="40">
        <f>VALUE(L3-423.6/100*(L1-L2))</f>
        <v>0</v>
      </c>
      <c r="M43" s="40">
        <f>VALUE(M3-423.6/100*(M1-M2))</f>
        <v>0</v>
      </c>
      <c r="N43" s="40">
        <f>VALUE(N3-423.6/100*(N1-N2))</f>
        <v>0</v>
      </c>
    </row>
    <row r="44" spans="11:14" ht="15" customHeight="1">
      <c r="K44" s="39">
        <v>4.2720000000000002</v>
      </c>
      <c r="L44" s="40">
        <f>VALUE(L3-427.2/100*(L1-L2))</f>
        <v>0</v>
      </c>
      <c r="M44" s="40">
        <f>VALUE(M3-427.2/100*(M1-M2))</f>
        <v>0</v>
      </c>
      <c r="N44" s="40">
        <f>VALUE(N3-427.2/100*(N1-N2))</f>
        <v>0</v>
      </c>
    </row>
    <row r="45" spans="11:14" ht="15" customHeight="1">
      <c r="K45" s="39">
        <v>4.3819999999999997</v>
      </c>
      <c r="L45" s="40">
        <f>VALUE(L3-438.2/100*(L1-L2))</f>
        <v>0</v>
      </c>
      <c r="M45" s="40">
        <f>VALUE(M3-438.2/100*(M1-M2))</f>
        <v>0</v>
      </c>
      <c r="N45" s="40">
        <f>VALUE(N3-438.2/100*(N1-N2))</f>
        <v>0</v>
      </c>
    </row>
    <row r="46" spans="11:14" ht="15" customHeight="1">
      <c r="K46" s="39">
        <v>4.4139999999999997</v>
      </c>
      <c r="L46" s="40">
        <f>VALUE(L3-414.4/100*(L1-L2))</f>
        <v>0</v>
      </c>
      <c r="M46" s="40">
        <f>VALUE(M3-414.4/100*(M1-M2))</f>
        <v>0</v>
      </c>
      <c r="N46" s="40">
        <f>VALUE(N3-414.4/100*(N1-N2))</f>
        <v>0</v>
      </c>
    </row>
    <row r="47" spans="11:14" ht="15" customHeight="1">
      <c r="K47" s="39">
        <v>4.6180000000000003</v>
      </c>
      <c r="L47" s="40">
        <f>VALUE(L3-461.8/100*(L1-L2))</f>
        <v>0</v>
      </c>
      <c r="M47" s="40">
        <f>VALUE(M3-461.8/100*(M1-M2))</f>
        <v>0</v>
      </c>
      <c r="N47" s="40">
        <f>VALUE(N3-461.8/100*(N1-N2))</f>
        <v>0</v>
      </c>
    </row>
    <row r="48" spans="11:14" ht="15" customHeight="1">
      <c r="K48" s="39">
        <v>4.7640000000000002</v>
      </c>
      <c r="L48" s="40">
        <f>VALUE(L3-476.4/100*(L1-L2))</f>
        <v>0</v>
      </c>
      <c r="M48" s="40">
        <f>VALUE(M3-476.4/100*(M1-M2))</f>
        <v>0</v>
      </c>
      <c r="N48" s="40">
        <f>VALUE(N3-476.4/100*(N1-N2))</f>
        <v>0</v>
      </c>
    </row>
    <row r="49" spans="11:14" ht="15" customHeight="1">
      <c r="K49" s="39">
        <v>5</v>
      </c>
      <c r="L49" s="40">
        <f>VALUE(L3-500/100*(L1-L2))</f>
        <v>0</v>
      </c>
      <c r="M49" s="40">
        <f>VALUE(M3-500/100*(M1-M2))</f>
        <v>0</v>
      </c>
      <c r="N49" s="40">
        <f>VALUE(N3-500/100*(N1-N2))</f>
        <v>0</v>
      </c>
    </row>
    <row r="50" spans="11:14" ht="15" customHeight="1">
      <c r="K50" s="39">
        <v>5.2359999999999998</v>
      </c>
      <c r="L50" s="40">
        <f>VALUE(L3-523.6/100*(L1-L2))</f>
        <v>0</v>
      </c>
      <c r="M50" s="40">
        <f>VALUE(M3-523.6/100*(M1-M2))</f>
        <v>0</v>
      </c>
      <c r="N50" s="40">
        <f>VALUE(N3-523.6/100*(N1-N2))</f>
        <v>0</v>
      </c>
    </row>
    <row r="51" spans="11:14" ht="15" customHeight="1">
      <c r="K51" s="39">
        <v>5.3819999999999997</v>
      </c>
      <c r="L51" s="40">
        <f>VALUE(L3-538.2/100*(L1-L2))</f>
        <v>0</v>
      </c>
      <c r="M51" s="40">
        <f>VALUE(M3-538.2/100*(M1-M2))</f>
        <v>0</v>
      </c>
      <c r="N51" s="40">
        <f>VALUE(N3-538.2/100*(N1-N2))</f>
        <v>0</v>
      </c>
    </row>
    <row r="52" spans="11:14" ht="15" customHeight="1">
      <c r="K52" s="39">
        <v>5.6180000000000003</v>
      </c>
      <c r="L52" s="40">
        <f>VALUE(L3-561.8/100*(L1-L2))</f>
        <v>0</v>
      </c>
      <c r="M52" s="40">
        <f>VALUE(M3-561.8/100*(M1-M2))</f>
        <v>0</v>
      </c>
      <c r="N52" s="40">
        <f>VALUE(N3-561.8/100*(N1-N2))</f>
        <v>0</v>
      </c>
    </row>
    <row r="53" spans="11:14" ht="15" customHeight="1"/>
    <row r="54" spans="11:14" ht="15" customHeight="1"/>
  </sheetData>
  <mergeCells count="4">
    <mergeCell ref="A1:D1"/>
    <mergeCell ref="A5:D5"/>
    <mergeCell ref="A17:D17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"/>
  <sheetViews>
    <sheetView showGridLines="0" zoomScaleNormal="100" workbookViewId="0">
      <selection activeCell="A4" sqref="A4"/>
    </sheetView>
  </sheetViews>
  <sheetFormatPr defaultColWidth="8.81640625" defaultRowHeight="14.75" customHeight="1"/>
  <cols>
    <col min="1" max="1" width="112.81640625" style="8" customWidth="1"/>
    <col min="2" max="252" width="8.81640625" style="8" customWidth="1"/>
  </cols>
  <sheetData>
    <row r="1" spans="1:1" ht="14.5">
      <c r="A1" s="10"/>
    </row>
    <row r="2" spans="1:1" ht="14.75" customHeight="1">
      <c r="A2"/>
    </row>
    <row r="3" spans="1:1" ht="14.75" customHeight="1">
      <c r="A3"/>
    </row>
    <row r="4" spans="1:1" ht="14.75" customHeight="1">
      <c r="A4"/>
    </row>
    <row r="5" spans="1:1" ht="14.75" customHeight="1">
      <c r="A5" s="9"/>
    </row>
    <row r="6" spans="1:1" ht="14.75" customHeight="1">
      <c r="A6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90625" defaultRowHeight="14"/>
  <cols>
    <col min="1" max="1" width="13.54296875" style="11" bestFit="1" customWidth="1"/>
    <col min="2" max="16384" width="8.90625" style="11"/>
  </cols>
  <sheetData>
    <row r="2" spans="1:16">
      <c r="A2" s="11" t="s">
        <v>33</v>
      </c>
      <c r="C2" s="11" t="s">
        <v>34</v>
      </c>
      <c r="E2" s="11" t="s">
        <v>35</v>
      </c>
      <c r="G2" s="11" t="s">
        <v>36</v>
      </c>
      <c r="I2" s="11" t="s">
        <v>37</v>
      </c>
      <c r="K2" s="11" t="s">
        <v>38</v>
      </c>
      <c r="M2" s="11" t="s">
        <v>39</v>
      </c>
      <c r="N2" s="11" t="s">
        <v>40</v>
      </c>
      <c r="P2" s="11" t="s">
        <v>41</v>
      </c>
    </row>
    <row r="3" spans="1:16">
      <c r="C3" s="11" t="s">
        <v>42</v>
      </c>
      <c r="E3" s="11" t="s">
        <v>43</v>
      </c>
      <c r="G3" s="11" t="s">
        <v>44</v>
      </c>
      <c r="I3" s="11" t="s">
        <v>45</v>
      </c>
      <c r="K3" s="11" t="s">
        <v>46</v>
      </c>
      <c r="N3" s="11" t="s">
        <v>47</v>
      </c>
      <c r="P3" s="11" t="s">
        <v>48</v>
      </c>
    </row>
    <row r="4" spans="1:16">
      <c r="C4" s="11" t="s">
        <v>49</v>
      </c>
      <c r="E4" s="11" t="s">
        <v>50</v>
      </c>
      <c r="I4" s="11" t="s">
        <v>51</v>
      </c>
    </row>
    <row r="5" spans="1:16">
      <c r="C5" s="11" t="s">
        <v>52</v>
      </c>
      <c r="E5" s="11" t="s">
        <v>53</v>
      </c>
      <c r="I5" s="11" t="s">
        <v>54</v>
      </c>
    </row>
    <row r="6" spans="1:16">
      <c r="A6" s="11" t="s">
        <v>55</v>
      </c>
      <c r="C6" s="11" t="s">
        <v>56</v>
      </c>
    </row>
    <row r="7" spans="1:16">
      <c r="C7" s="11" t="s">
        <v>57</v>
      </c>
    </row>
    <row r="8" spans="1:16">
      <c r="A8" s="11" t="s">
        <v>58</v>
      </c>
      <c r="C8" s="11" t="s">
        <v>59</v>
      </c>
    </row>
    <row r="9" spans="1:16">
      <c r="A9" s="11" t="s">
        <v>60</v>
      </c>
      <c r="C9" s="11" t="s">
        <v>61</v>
      </c>
    </row>
    <row r="12" spans="1:16">
      <c r="A12" s="11" t="s">
        <v>62</v>
      </c>
    </row>
    <row r="13" spans="1:16">
      <c r="A13" s="11" t="s">
        <v>63</v>
      </c>
    </row>
    <row r="16" spans="1:16">
      <c r="A16" s="11" t="s">
        <v>64</v>
      </c>
    </row>
    <row r="19" spans="1:1">
      <c r="A19" s="11" t="s">
        <v>65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2"/>
  <sheetViews>
    <sheetView topLeftCell="X1" workbookViewId="0">
      <selection activeCell="AE1" sqref="AE1:AI1048576"/>
    </sheetView>
  </sheetViews>
  <sheetFormatPr defaultRowHeight="14.5"/>
  <cols>
    <col min="1" max="35" width="10.81640625" style="15" customWidth="1"/>
  </cols>
  <sheetData>
    <row r="1" spans="1:35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</row>
    <row r="2" spans="1:35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61">
        <v>9602.2000000000007</v>
      </c>
      <c r="AA2" s="61">
        <v>9403.7999999999993</v>
      </c>
      <c r="AB2" s="61">
        <v>9127.5499999999993</v>
      </c>
      <c r="AC2" s="61">
        <v>8575.4500000000007</v>
      </c>
      <c r="AD2" s="61">
        <v>8883</v>
      </c>
      <c r="AE2" s="61">
        <v>8159.25</v>
      </c>
      <c r="AF2" s="61">
        <v>8036.95</v>
      </c>
      <c r="AG2" s="61">
        <v>8376.75</v>
      </c>
      <c r="AH2" s="61">
        <v>8749.0499999999993</v>
      </c>
      <c r="AI2" s="61">
        <v>9038.9</v>
      </c>
    </row>
    <row r="3" spans="1:35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60">
        <v>9165.1</v>
      </c>
      <c r="AA3" s="60">
        <v>8915.6</v>
      </c>
      <c r="AB3" s="60">
        <v>8407.0499999999993</v>
      </c>
      <c r="AC3" s="60">
        <v>7832.55</v>
      </c>
      <c r="AD3" s="60">
        <v>8178.2</v>
      </c>
      <c r="AE3" s="60">
        <v>7583.6</v>
      </c>
      <c r="AF3" s="60">
        <v>7511.1</v>
      </c>
      <c r="AG3" s="60">
        <v>7714.75</v>
      </c>
      <c r="AH3" s="60">
        <v>8304.9</v>
      </c>
      <c r="AI3" s="60">
        <v>8522.9</v>
      </c>
    </row>
    <row r="4" spans="1:35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</row>
    <row r="5" spans="1:3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spans="1:35">
      <c r="A6" s="26">
        <f t="shared" ref="A6:AI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</row>
    <row r="7" spans="1:35">
      <c r="A7" s="27">
        <f t="shared" ref="A7:AI7" si="1">A11+A25</f>
        <v>12154.883333333335</v>
      </c>
      <c r="B7" s="27">
        <f t="shared" si="1"/>
        <v>11826.1</v>
      </c>
      <c r="C7" s="27">
        <f t="shared" si="1"/>
        <v>12119.15</v>
      </c>
      <c r="D7" s="27">
        <f t="shared" si="1"/>
        <v>12191.683333333332</v>
      </c>
      <c r="E7" s="27">
        <f t="shared" si="1"/>
        <v>12203.683333333332</v>
      </c>
      <c r="F7" s="27">
        <f t="shared" si="1"/>
        <v>12189.75</v>
      </c>
      <c r="G7" s="27">
        <f t="shared" si="1"/>
        <v>12154.733333333334</v>
      </c>
      <c r="H7" s="27">
        <f t="shared" si="1"/>
        <v>12199.699999999999</v>
      </c>
      <c r="I7" s="27">
        <f t="shared" si="1"/>
        <v>12279.866666666667</v>
      </c>
      <c r="J7" s="27">
        <f t="shared" si="1"/>
        <v>12265.883333333333</v>
      </c>
      <c r="K7" s="27">
        <f t="shared" si="1"/>
        <v>12305.950000000003</v>
      </c>
      <c r="L7" s="27">
        <f t="shared" si="1"/>
        <v>12203.399999999998</v>
      </c>
      <c r="M7" s="27">
        <f t="shared" si="1"/>
        <v>12099.800000000001</v>
      </c>
      <c r="N7" s="27">
        <f t="shared" si="1"/>
        <v>12193.500000000002</v>
      </c>
      <c r="O7" s="27">
        <f t="shared" si="1"/>
        <v>12181.983333333334</v>
      </c>
      <c r="P7" s="27">
        <f t="shared" si="1"/>
        <v>12084.266666666666</v>
      </c>
      <c r="Q7" s="27">
        <f t="shared" si="1"/>
        <v>11923.433333333332</v>
      </c>
      <c r="R7" s="27">
        <f t="shared" si="1"/>
        <v>11844.099999999999</v>
      </c>
      <c r="S7" s="27">
        <f t="shared" si="1"/>
        <v>11738.433333333334</v>
      </c>
      <c r="T7" s="27">
        <f t="shared" si="1"/>
        <v>11463.616666666667</v>
      </c>
      <c r="U7" s="27">
        <f t="shared" si="1"/>
        <v>11597.416666666666</v>
      </c>
      <c r="V7" s="27">
        <f t="shared" si="1"/>
        <v>11455.733333333334</v>
      </c>
      <c r="W7" s="27">
        <f t="shared" si="1"/>
        <v>11504.366666666667</v>
      </c>
      <c r="X7" s="27">
        <f t="shared" si="1"/>
        <v>11445.933333333332</v>
      </c>
      <c r="Y7" s="27">
        <f t="shared" si="1"/>
        <v>11158.35</v>
      </c>
      <c r="Z7" s="27">
        <f t="shared" si="1"/>
        <v>9758.6666666666679</v>
      </c>
      <c r="AA7" s="27">
        <f t="shared" si="1"/>
        <v>9583.6833333333325</v>
      </c>
      <c r="AB7" s="27">
        <f t="shared" si="1"/>
        <v>9388.2999999999993</v>
      </c>
      <c r="AC7" s="27">
        <f t="shared" si="1"/>
        <v>8966.7166666666672</v>
      </c>
      <c r="AD7" s="27">
        <f t="shared" si="1"/>
        <v>9307.0166666666664</v>
      </c>
      <c r="AE7" s="27">
        <f t="shared" si="1"/>
        <v>8360.0166666666664</v>
      </c>
      <c r="AF7" s="27">
        <f t="shared" si="1"/>
        <v>8308.8833333333314</v>
      </c>
      <c r="AG7" s="27">
        <f t="shared" si="1"/>
        <v>8798.4500000000007</v>
      </c>
      <c r="AH7" s="27">
        <f t="shared" si="1"/>
        <v>9009.2833333333328</v>
      </c>
      <c r="AI7" s="27">
        <f t="shared" si="1"/>
        <v>9256.6833333333325</v>
      </c>
    </row>
    <row r="8" spans="1:35">
      <c r="A8" s="28">
        <f t="shared" ref="A8:AI8" si="2">(2*A11)-A3</f>
        <v>11908.366666666669</v>
      </c>
      <c r="B8" s="28">
        <f t="shared" si="2"/>
        <v>11767</v>
      </c>
      <c r="C8" s="28">
        <f t="shared" si="2"/>
        <v>12049.4</v>
      </c>
      <c r="D8" s="28">
        <f t="shared" si="2"/>
        <v>12140.416666666666</v>
      </c>
      <c r="E8" s="28">
        <f t="shared" si="2"/>
        <v>12170.816666666664</v>
      </c>
      <c r="F8" s="28">
        <f t="shared" si="2"/>
        <v>12144.05</v>
      </c>
      <c r="G8" s="28">
        <f t="shared" si="2"/>
        <v>12093.116666666669</v>
      </c>
      <c r="H8" s="28">
        <f t="shared" si="2"/>
        <v>12153.8</v>
      </c>
      <c r="I8" s="28">
        <f t="shared" si="2"/>
        <v>12240.533333333333</v>
      </c>
      <c r="J8" s="28">
        <f t="shared" si="2"/>
        <v>12220.266666666666</v>
      </c>
      <c r="K8" s="28">
        <f t="shared" si="2"/>
        <v>12209.700000000004</v>
      </c>
      <c r="L8" s="28">
        <f t="shared" si="2"/>
        <v>12124.599999999995</v>
      </c>
      <c r="M8" s="28">
        <f t="shared" si="2"/>
        <v>12046.150000000001</v>
      </c>
      <c r="N8" s="28">
        <f t="shared" si="2"/>
        <v>12159.700000000003</v>
      </c>
      <c r="O8" s="28">
        <f t="shared" si="2"/>
        <v>12131.416666666668</v>
      </c>
      <c r="P8" s="28">
        <f t="shared" si="2"/>
        <v>11956.833333333334</v>
      </c>
      <c r="Q8" s="28">
        <f t="shared" si="2"/>
        <v>11860.666666666666</v>
      </c>
      <c r="R8" s="28">
        <f t="shared" si="2"/>
        <v>11761.299999999997</v>
      </c>
      <c r="S8" s="28">
        <f t="shared" si="2"/>
        <v>11685.866666666669</v>
      </c>
      <c r="T8" s="28">
        <f t="shared" si="2"/>
        <v>11332.683333333334</v>
      </c>
      <c r="U8" s="28">
        <f t="shared" si="2"/>
        <v>11365.083333333332</v>
      </c>
      <c r="V8" s="28">
        <f t="shared" si="2"/>
        <v>11379.516666666666</v>
      </c>
      <c r="W8" s="28">
        <f t="shared" si="2"/>
        <v>11377.683333333332</v>
      </c>
      <c r="X8" s="28">
        <f t="shared" si="2"/>
        <v>11357.466666666665</v>
      </c>
      <c r="Y8" s="28">
        <f t="shared" si="2"/>
        <v>11073.9</v>
      </c>
      <c r="Z8" s="28">
        <f t="shared" si="2"/>
        <v>9478.0333333333347</v>
      </c>
      <c r="AA8" s="28">
        <f t="shared" si="2"/>
        <v>9275.3666666666668</v>
      </c>
      <c r="AB8" s="28">
        <f t="shared" si="2"/>
        <v>8928.5499999999993</v>
      </c>
      <c r="AC8" s="28">
        <f t="shared" si="2"/>
        <v>8615.0833333333358</v>
      </c>
      <c r="AD8" s="28">
        <f t="shared" si="2"/>
        <v>9026.2333333333336</v>
      </c>
      <c r="AE8" s="28">
        <f t="shared" si="2"/>
        <v>7985.1333333333314</v>
      </c>
      <c r="AF8" s="28">
        <f t="shared" si="2"/>
        <v>8054.9666666666653</v>
      </c>
      <c r="AG8" s="28">
        <f t="shared" si="2"/>
        <v>8558.15</v>
      </c>
      <c r="AH8" s="28">
        <f t="shared" si="2"/>
        <v>8825.3666666666668</v>
      </c>
      <c r="AI8" s="28">
        <f t="shared" si="2"/>
        <v>8958.4666666666653</v>
      </c>
    </row>
    <row r="9" spans="1:3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</row>
    <row r="10" spans="1:35">
      <c r="A10" s="29">
        <f t="shared" ref="A10:AI10" si="3">A11+A32/2</f>
        <v>11825.325000000001</v>
      </c>
      <c r="B10" s="29">
        <f t="shared" si="3"/>
        <v>11699.325000000001</v>
      </c>
      <c r="C10" s="29">
        <f t="shared" si="3"/>
        <v>11948.025</v>
      </c>
      <c r="D10" s="29">
        <f t="shared" si="3"/>
        <v>12068.016666666666</v>
      </c>
      <c r="E10" s="29">
        <f t="shared" si="3"/>
        <v>12132.841666666664</v>
      </c>
      <c r="F10" s="29">
        <f t="shared" si="3"/>
        <v>12114.325000000001</v>
      </c>
      <c r="G10" s="29">
        <f t="shared" si="3"/>
        <v>12047.15</v>
      </c>
      <c r="H10" s="29">
        <f t="shared" si="3"/>
        <v>12135.65</v>
      </c>
      <c r="I10" s="29">
        <f t="shared" si="3"/>
        <v>12196.808333333332</v>
      </c>
      <c r="J10" s="29">
        <f t="shared" si="3"/>
        <v>12182.724999999999</v>
      </c>
      <c r="K10" s="29">
        <f t="shared" si="3"/>
        <v>12168.95</v>
      </c>
      <c r="L10" s="29">
        <f t="shared" si="3"/>
        <v>12098.3</v>
      </c>
      <c r="M10" s="29">
        <f t="shared" si="3"/>
        <v>11984.800000000001</v>
      </c>
      <c r="N10" s="29">
        <f t="shared" si="3"/>
        <v>12113.400000000001</v>
      </c>
      <c r="O10" s="29">
        <f t="shared" si="3"/>
        <v>12111.725</v>
      </c>
      <c r="P10" s="29">
        <f t="shared" si="3"/>
        <v>11912.974999999999</v>
      </c>
      <c r="Q10" s="29">
        <f t="shared" si="3"/>
        <v>11831.474999999999</v>
      </c>
      <c r="R10" s="29">
        <f t="shared" si="3"/>
        <v>11711.424999999999</v>
      </c>
      <c r="S10" s="29">
        <f t="shared" si="3"/>
        <v>11622.291666666668</v>
      </c>
      <c r="T10" s="29">
        <f t="shared" si="3"/>
        <v>11279.924999999999</v>
      </c>
      <c r="U10" s="29">
        <f t="shared" si="3"/>
        <v>11234.625</v>
      </c>
      <c r="V10" s="29">
        <f t="shared" si="3"/>
        <v>11284.666666666666</v>
      </c>
      <c r="W10" s="29">
        <f t="shared" si="3"/>
        <v>11240.458333333332</v>
      </c>
      <c r="X10" s="29">
        <f t="shared" si="3"/>
        <v>11317.05</v>
      </c>
      <c r="Y10" s="29">
        <f t="shared" si="3"/>
        <v>10970.05</v>
      </c>
      <c r="Z10" s="58">
        <f t="shared" si="3"/>
        <v>9383.6500000000015</v>
      </c>
      <c r="AA10" s="58">
        <f t="shared" si="3"/>
        <v>9159.7000000000007</v>
      </c>
      <c r="AB10" s="58">
        <f t="shared" si="3"/>
        <v>8767.2999999999993</v>
      </c>
      <c r="AC10" s="58">
        <f t="shared" si="3"/>
        <v>8243.633333333335</v>
      </c>
      <c r="AD10" s="58">
        <f t="shared" si="3"/>
        <v>8673.8333333333339</v>
      </c>
      <c r="AE10" s="58">
        <f t="shared" si="3"/>
        <v>7871.4250000000002</v>
      </c>
      <c r="AF10" s="58">
        <f t="shared" si="3"/>
        <v>7792.0416666666661</v>
      </c>
      <c r="AG10" s="58">
        <f t="shared" si="3"/>
        <v>8227.15</v>
      </c>
      <c r="AH10" s="58">
        <f t="shared" si="3"/>
        <v>8603.2916666666679</v>
      </c>
      <c r="AI10" s="58">
        <f t="shared" si="3"/>
        <v>8780.9</v>
      </c>
    </row>
    <row r="11" spans="1:35">
      <c r="A11" s="21">
        <f t="shared" ref="A11:AI11" si="4">(A2+A3+A4)/3</f>
        <v>11770.833333333334</v>
      </c>
      <c r="B11" s="21">
        <f t="shared" si="4"/>
        <v>11690.75</v>
      </c>
      <c r="C11" s="21">
        <f t="shared" si="4"/>
        <v>11916.4</v>
      </c>
      <c r="D11" s="21">
        <f t="shared" si="4"/>
        <v>12046.883333333333</v>
      </c>
      <c r="E11" s="21">
        <f t="shared" si="4"/>
        <v>12127.733333333332</v>
      </c>
      <c r="F11" s="21">
        <f t="shared" si="4"/>
        <v>12109</v>
      </c>
      <c r="G11" s="21">
        <f t="shared" si="4"/>
        <v>12041.933333333334</v>
      </c>
      <c r="H11" s="21">
        <f t="shared" si="4"/>
        <v>12126.4</v>
      </c>
      <c r="I11" s="21">
        <f t="shared" si="4"/>
        <v>12192.416666666666</v>
      </c>
      <c r="J11" s="21">
        <f t="shared" si="4"/>
        <v>12180.033333333333</v>
      </c>
      <c r="K11" s="21">
        <f t="shared" si="4"/>
        <v>12150.450000000003</v>
      </c>
      <c r="L11" s="21">
        <f t="shared" si="4"/>
        <v>12080.799999999997</v>
      </c>
      <c r="M11" s="21">
        <f t="shared" si="4"/>
        <v>11977.1</v>
      </c>
      <c r="N11" s="21">
        <f t="shared" si="4"/>
        <v>12100.900000000001</v>
      </c>
      <c r="O11" s="21">
        <f t="shared" si="4"/>
        <v>12101.433333333334</v>
      </c>
      <c r="P11" s="21">
        <f t="shared" si="4"/>
        <v>11885.116666666667</v>
      </c>
      <c r="Q11" s="21">
        <f t="shared" si="4"/>
        <v>11820.283333333333</v>
      </c>
      <c r="R11" s="21">
        <f t="shared" si="4"/>
        <v>11700.449999999999</v>
      </c>
      <c r="S11" s="21">
        <f t="shared" si="4"/>
        <v>11611.283333333335</v>
      </c>
      <c r="T11" s="21">
        <f t="shared" si="4"/>
        <v>11253.866666666667</v>
      </c>
      <c r="U11" s="21">
        <f t="shared" si="4"/>
        <v>11200.666666666666</v>
      </c>
      <c r="V11" s="21">
        <f t="shared" si="4"/>
        <v>11266.033333333333</v>
      </c>
      <c r="W11" s="21">
        <f t="shared" si="4"/>
        <v>11229.916666666666</v>
      </c>
      <c r="X11" s="21">
        <f t="shared" si="4"/>
        <v>11301.033333333333</v>
      </c>
      <c r="Y11" s="21">
        <f t="shared" si="4"/>
        <v>10950.65</v>
      </c>
      <c r="Z11" s="21">
        <f t="shared" si="4"/>
        <v>9321.5666666666675</v>
      </c>
      <c r="AA11" s="21">
        <f t="shared" si="4"/>
        <v>9095.4833333333336</v>
      </c>
      <c r="AB11" s="21">
        <f t="shared" si="4"/>
        <v>8667.7999999999993</v>
      </c>
      <c r="AC11" s="21">
        <f t="shared" si="4"/>
        <v>8223.8166666666675</v>
      </c>
      <c r="AD11" s="21">
        <f t="shared" si="4"/>
        <v>8602.2166666666672</v>
      </c>
      <c r="AE11" s="21">
        <f t="shared" si="4"/>
        <v>7784.3666666666659</v>
      </c>
      <c r="AF11" s="21">
        <f t="shared" si="4"/>
        <v>7783.0333333333328</v>
      </c>
      <c r="AG11" s="21">
        <f t="shared" si="4"/>
        <v>8136.45</v>
      </c>
      <c r="AH11" s="21">
        <f t="shared" si="4"/>
        <v>8565.1333333333332</v>
      </c>
      <c r="AI11" s="21">
        <f t="shared" si="4"/>
        <v>8740.6833333333325</v>
      </c>
    </row>
    <row r="12" spans="1:35">
      <c r="A12" s="31">
        <f t="shared" ref="A12:AI12" si="5">A11-A32/2</f>
        <v>11716.341666666667</v>
      </c>
      <c r="B12" s="31">
        <f t="shared" si="5"/>
        <v>11682.174999999999</v>
      </c>
      <c r="C12" s="31">
        <f t="shared" si="5"/>
        <v>11884.775</v>
      </c>
      <c r="D12" s="31">
        <f t="shared" si="5"/>
        <v>12025.75</v>
      </c>
      <c r="E12" s="31">
        <f t="shared" si="5"/>
        <v>12122.625</v>
      </c>
      <c r="F12" s="31">
        <f t="shared" si="5"/>
        <v>12103.674999999999</v>
      </c>
      <c r="G12" s="31">
        <f t="shared" si="5"/>
        <v>12036.716666666669</v>
      </c>
      <c r="H12" s="31">
        <f t="shared" si="5"/>
        <v>12117.15</v>
      </c>
      <c r="I12" s="31">
        <f t="shared" si="5"/>
        <v>12188.025</v>
      </c>
      <c r="J12" s="31">
        <f t="shared" si="5"/>
        <v>12177.341666666667</v>
      </c>
      <c r="K12" s="31">
        <f t="shared" si="5"/>
        <v>12131.950000000004</v>
      </c>
      <c r="L12" s="31">
        <f t="shared" si="5"/>
        <v>12063.299999999996</v>
      </c>
      <c r="M12" s="31">
        <f t="shared" si="5"/>
        <v>11969.4</v>
      </c>
      <c r="N12" s="31">
        <f t="shared" si="5"/>
        <v>12088.400000000001</v>
      </c>
      <c r="O12" s="31">
        <f t="shared" si="5"/>
        <v>12091.141666666668</v>
      </c>
      <c r="P12" s="31">
        <f t="shared" si="5"/>
        <v>11857.258333333335</v>
      </c>
      <c r="Q12" s="31">
        <f t="shared" si="5"/>
        <v>11809.091666666667</v>
      </c>
      <c r="R12" s="31">
        <f t="shared" si="5"/>
        <v>11689.474999999999</v>
      </c>
      <c r="S12" s="31">
        <f t="shared" si="5"/>
        <v>11600.275000000001</v>
      </c>
      <c r="T12" s="31">
        <f t="shared" si="5"/>
        <v>11227.808333333334</v>
      </c>
      <c r="U12" s="31">
        <f t="shared" si="5"/>
        <v>11166.708333333332</v>
      </c>
      <c r="V12" s="31">
        <f t="shared" si="5"/>
        <v>11247.4</v>
      </c>
      <c r="W12" s="31">
        <f t="shared" si="5"/>
        <v>11219.375</v>
      </c>
      <c r="X12" s="31">
        <f t="shared" si="5"/>
        <v>11285.016666666666</v>
      </c>
      <c r="Y12" s="31">
        <f t="shared" si="5"/>
        <v>10931.25</v>
      </c>
      <c r="Z12" s="59">
        <f t="shared" si="5"/>
        <v>9259.4833333333336</v>
      </c>
      <c r="AA12" s="59">
        <f t="shared" si="5"/>
        <v>9031.2666666666664</v>
      </c>
      <c r="AB12" s="59">
        <f t="shared" si="5"/>
        <v>8568.2999999999993</v>
      </c>
      <c r="AC12" s="59">
        <f t="shared" si="5"/>
        <v>8204</v>
      </c>
      <c r="AD12" s="59">
        <f t="shared" si="5"/>
        <v>8530.6</v>
      </c>
      <c r="AE12" s="59">
        <f t="shared" si="5"/>
        <v>7697.3083333333316</v>
      </c>
      <c r="AF12" s="59">
        <f t="shared" si="5"/>
        <v>7774.0249999999996</v>
      </c>
      <c r="AG12" s="59">
        <f t="shared" si="5"/>
        <v>8045.75</v>
      </c>
      <c r="AH12" s="59">
        <f t="shared" si="5"/>
        <v>8526.9749999999985</v>
      </c>
      <c r="AI12" s="59">
        <f t="shared" si="5"/>
        <v>8700.4666666666653</v>
      </c>
    </row>
    <row r="13" spans="1:3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</row>
    <row r="14" spans="1:35">
      <c r="A14" s="32">
        <f t="shared" ref="A14:AI14" si="6">2*A11-A2</f>
        <v>11524.316666666668</v>
      </c>
      <c r="B14" s="32">
        <f t="shared" si="6"/>
        <v>11631.65</v>
      </c>
      <c r="C14" s="32">
        <f t="shared" si="6"/>
        <v>11846.65</v>
      </c>
      <c r="D14" s="32">
        <f t="shared" si="6"/>
        <v>11995.616666666667</v>
      </c>
      <c r="E14" s="32">
        <f t="shared" si="6"/>
        <v>12094.866666666663</v>
      </c>
      <c r="F14" s="32">
        <f t="shared" si="6"/>
        <v>12063.3</v>
      </c>
      <c r="G14" s="32">
        <f t="shared" si="6"/>
        <v>11980.316666666669</v>
      </c>
      <c r="H14" s="32">
        <f t="shared" si="6"/>
        <v>12080.5</v>
      </c>
      <c r="I14" s="32">
        <f t="shared" si="6"/>
        <v>12153.083333333332</v>
      </c>
      <c r="J14" s="32">
        <f t="shared" si="6"/>
        <v>12134.416666666666</v>
      </c>
      <c r="K14" s="32">
        <f t="shared" si="6"/>
        <v>12054.200000000004</v>
      </c>
      <c r="L14" s="32">
        <f t="shared" si="6"/>
        <v>12001.999999999995</v>
      </c>
      <c r="M14" s="32">
        <f t="shared" si="6"/>
        <v>11923.45</v>
      </c>
      <c r="N14" s="32">
        <f t="shared" si="6"/>
        <v>12067.100000000002</v>
      </c>
      <c r="O14" s="32">
        <f t="shared" si="6"/>
        <v>12050.866666666669</v>
      </c>
      <c r="P14" s="32">
        <f t="shared" si="6"/>
        <v>11757.683333333334</v>
      </c>
      <c r="Q14" s="32">
        <f t="shared" si="6"/>
        <v>11757.516666666666</v>
      </c>
      <c r="R14" s="32">
        <f t="shared" si="6"/>
        <v>11617.649999999998</v>
      </c>
      <c r="S14" s="32">
        <f t="shared" si="6"/>
        <v>11558.716666666669</v>
      </c>
      <c r="T14" s="32">
        <f t="shared" si="6"/>
        <v>11122.933333333334</v>
      </c>
      <c r="U14" s="32">
        <f t="shared" si="6"/>
        <v>10968.333333333332</v>
      </c>
      <c r="V14" s="32">
        <f t="shared" si="6"/>
        <v>11189.816666666666</v>
      </c>
      <c r="W14" s="32">
        <f t="shared" si="6"/>
        <v>11103.233333333332</v>
      </c>
      <c r="X14" s="32">
        <f t="shared" si="6"/>
        <v>11212.566666666666</v>
      </c>
      <c r="Y14" s="32">
        <f t="shared" si="6"/>
        <v>10866.199999999999</v>
      </c>
      <c r="Z14" s="32">
        <f t="shared" si="6"/>
        <v>9040.9333333333343</v>
      </c>
      <c r="AA14" s="32">
        <f t="shared" si="6"/>
        <v>8787.1666666666679</v>
      </c>
      <c r="AB14" s="32">
        <f t="shared" si="6"/>
        <v>8208.0499999999993</v>
      </c>
      <c r="AC14" s="32">
        <f t="shared" si="6"/>
        <v>7872.1833333333343</v>
      </c>
      <c r="AD14" s="32">
        <f t="shared" si="6"/>
        <v>8321.4333333333343</v>
      </c>
      <c r="AE14" s="32">
        <f t="shared" si="6"/>
        <v>7409.4833333333318</v>
      </c>
      <c r="AF14" s="32">
        <f t="shared" si="6"/>
        <v>7529.1166666666659</v>
      </c>
      <c r="AG14" s="32">
        <f t="shared" si="6"/>
        <v>7896.15</v>
      </c>
      <c r="AH14" s="32">
        <f t="shared" si="6"/>
        <v>8381.2166666666672</v>
      </c>
      <c r="AI14" s="32">
        <f t="shared" si="6"/>
        <v>8442.4666666666653</v>
      </c>
    </row>
    <row r="15" spans="1:35">
      <c r="A15" s="34">
        <f t="shared" ref="A15:AI15" si="7">A11-A25</f>
        <v>11386.783333333333</v>
      </c>
      <c r="B15" s="34">
        <f t="shared" si="7"/>
        <v>11555.4</v>
      </c>
      <c r="C15" s="34">
        <f t="shared" si="7"/>
        <v>11713.65</v>
      </c>
      <c r="D15" s="34">
        <f t="shared" si="7"/>
        <v>11902.083333333334</v>
      </c>
      <c r="E15" s="34">
        <f t="shared" si="7"/>
        <v>12051.783333333331</v>
      </c>
      <c r="F15" s="34">
        <f t="shared" si="7"/>
        <v>12028.25</v>
      </c>
      <c r="G15" s="34">
        <f t="shared" si="7"/>
        <v>11929.133333333335</v>
      </c>
      <c r="H15" s="34">
        <f t="shared" si="7"/>
        <v>12053.1</v>
      </c>
      <c r="I15" s="34">
        <f t="shared" si="7"/>
        <v>12104.966666666665</v>
      </c>
      <c r="J15" s="34">
        <f t="shared" si="7"/>
        <v>12094.183333333332</v>
      </c>
      <c r="K15" s="34">
        <f t="shared" si="7"/>
        <v>11994.950000000003</v>
      </c>
      <c r="L15" s="34">
        <f t="shared" si="7"/>
        <v>11958.199999999997</v>
      </c>
      <c r="M15" s="34">
        <f t="shared" si="7"/>
        <v>11854.4</v>
      </c>
      <c r="N15" s="34">
        <f t="shared" si="7"/>
        <v>12008.300000000001</v>
      </c>
      <c r="O15" s="34">
        <f t="shared" si="7"/>
        <v>12020.883333333335</v>
      </c>
      <c r="P15" s="34">
        <f t="shared" si="7"/>
        <v>11685.966666666667</v>
      </c>
      <c r="Q15" s="34">
        <f t="shared" si="7"/>
        <v>11717.133333333333</v>
      </c>
      <c r="R15" s="34">
        <f t="shared" si="7"/>
        <v>11556.8</v>
      </c>
      <c r="S15" s="34">
        <f t="shared" si="7"/>
        <v>11484.133333333335</v>
      </c>
      <c r="T15" s="34">
        <f t="shared" si="7"/>
        <v>11044.116666666667</v>
      </c>
      <c r="U15" s="34">
        <f t="shared" si="7"/>
        <v>10803.916666666666</v>
      </c>
      <c r="V15" s="34">
        <f t="shared" si="7"/>
        <v>11076.333333333332</v>
      </c>
      <c r="W15" s="34">
        <f t="shared" si="7"/>
        <v>10955.466666666665</v>
      </c>
      <c r="X15" s="34">
        <f t="shared" si="7"/>
        <v>11156.133333333333</v>
      </c>
      <c r="Y15" s="34">
        <f t="shared" si="7"/>
        <v>10742.949999999999</v>
      </c>
      <c r="Z15" s="34">
        <f t="shared" si="7"/>
        <v>8884.4666666666672</v>
      </c>
      <c r="AA15" s="34">
        <f t="shared" si="7"/>
        <v>8607.2833333333347</v>
      </c>
      <c r="AB15" s="34">
        <f t="shared" si="7"/>
        <v>7947.2999999999993</v>
      </c>
      <c r="AC15" s="34">
        <f t="shared" si="7"/>
        <v>7480.916666666667</v>
      </c>
      <c r="AD15" s="34">
        <f t="shared" si="7"/>
        <v>7897.416666666667</v>
      </c>
      <c r="AE15" s="34">
        <f t="shared" si="7"/>
        <v>7208.7166666666662</v>
      </c>
      <c r="AF15" s="34">
        <f t="shared" si="7"/>
        <v>7257.1833333333334</v>
      </c>
      <c r="AG15" s="34">
        <f t="shared" si="7"/>
        <v>7474.45</v>
      </c>
      <c r="AH15" s="34">
        <f t="shared" si="7"/>
        <v>8120.9833333333336</v>
      </c>
      <c r="AI15" s="34">
        <f t="shared" si="7"/>
        <v>8224.6833333333325</v>
      </c>
    </row>
    <row r="16" spans="1:35">
      <c r="A16" s="35">
        <f t="shared" ref="A16:AI16" si="8">A14-A25</f>
        <v>11140.266666666666</v>
      </c>
      <c r="B16" s="35">
        <f t="shared" si="8"/>
        <v>11496.3</v>
      </c>
      <c r="C16" s="35">
        <f t="shared" si="8"/>
        <v>11643.9</v>
      </c>
      <c r="D16" s="35">
        <f t="shared" si="8"/>
        <v>11850.816666666668</v>
      </c>
      <c r="E16" s="35">
        <f t="shared" si="8"/>
        <v>12018.916666666662</v>
      </c>
      <c r="F16" s="35">
        <f t="shared" si="8"/>
        <v>11982.55</v>
      </c>
      <c r="G16" s="35">
        <f t="shared" si="8"/>
        <v>11867.51666666667</v>
      </c>
      <c r="H16" s="35">
        <f t="shared" si="8"/>
        <v>12007.2</v>
      </c>
      <c r="I16" s="35">
        <f t="shared" si="8"/>
        <v>12065.633333333331</v>
      </c>
      <c r="J16" s="35">
        <f t="shared" si="8"/>
        <v>12048.566666666666</v>
      </c>
      <c r="K16" s="35">
        <f t="shared" si="8"/>
        <v>11898.700000000004</v>
      </c>
      <c r="L16" s="35">
        <f t="shared" si="8"/>
        <v>11879.399999999994</v>
      </c>
      <c r="M16" s="35">
        <f t="shared" si="8"/>
        <v>11800.75</v>
      </c>
      <c r="N16" s="35">
        <f t="shared" si="8"/>
        <v>11974.500000000002</v>
      </c>
      <c r="O16" s="35">
        <f t="shared" si="8"/>
        <v>11970.316666666669</v>
      </c>
      <c r="P16" s="35">
        <f t="shared" si="8"/>
        <v>11558.533333333335</v>
      </c>
      <c r="Q16" s="35">
        <f t="shared" si="8"/>
        <v>11654.366666666667</v>
      </c>
      <c r="R16" s="35">
        <f t="shared" si="8"/>
        <v>11473.999999999998</v>
      </c>
      <c r="S16" s="35">
        <f t="shared" si="8"/>
        <v>11431.566666666669</v>
      </c>
      <c r="T16" s="35">
        <f t="shared" si="8"/>
        <v>10913.183333333334</v>
      </c>
      <c r="U16" s="35">
        <f t="shared" si="8"/>
        <v>10571.583333333332</v>
      </c>
      <c r="V16" s="35">
        <f t="shared" si="8"/>
        <v>11000.116666666665</v>
      </c>
      <c r="W16" s="35">
        <f t="shared" si="8"/>
        <v>10828.783333333331</v>
      </c>
      <c r="X16" s="35">
        <f t="shared" si="8"/>
        <v>11067.666666666666</v>
      </c>
      <c r="Y16" s="35">
        <f t="shared" si="8"/>
        <v>10658.499999999998</v>
      </c>
      <c r="Z16" s="35">
        <f t="shared" si="8"/>
        <v>8603.8333333333339</v>
      </c>
      <c r="AA16" s="35">
        <f t="shared" si="8"/>
        <v>8298.966666666669</v>
      </c>
      <c r="AB16" s="35">
        <f t="shared" si="8"/>
        <v>7487.5499999999993</v>
      </c>
      <c r="AC16" s="35">
        <f t="shared" si="8"/>
        <v>7129.2833333333338</v>
      </c>
      <c r="AD16" s="35">
        <f t="shared" si="8"/>
        <v>7616.6333333333341</v>
      </c>
      <c r="AE16" s="35">
        <f t="shared" si="8"/>
        <v>6833.8333333333321</v>
      </c>
      <c r="AF16" s="35">
        <f t="shared" si="8"/>
        <v>7003.2666666666664</v>
      </c>
      <c r="AG16" s="35">
        <f t="shared" si="8"/>
        <v>7234.15</v>
      </c>
      <c r="AH16" s="35">
        <f t="shared" si="8"/>
        <v>7937.0666666666675</v>
      </c>
      <c r="AI16" s="35">
        <f t="shared" si="8"/>
        <v>7926.4666666666653</v>
      </c>
    </row>
    <row r="17" spans="1:3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>
      <c r="A18" s="27">
        <f t="shared" ref="A18:AI18" si="9">(A2/A3)*A4</f>
        <v>12046.842520823842</v>
      </c>
      <c r="B18" s="27">
        <f t="shared" si="9"/>
        <v>11844.33844031168</v>
      </c>
      <c r="C18" s="27">
        <f t="shared" si="9"/>
        <v>12185.776757769405</v>
      </c>
      <c r="D18" s="27">
        <f t="shared" si="9"/>
        <v>12235.595048459218</v>
      </c>
      <c r="E18" s="27">
        <f t="shared" si="9"/>
        <v>12214.234981567528</v>
      </c>
      <c r="F18" s="27">
        <f t="shared" si="9"/>
        <v>12179.26318603274</v>
      </c>
      <c r="G18" s="27">
        <f t="shared" si="9"/>
        <v>12144.683345495485</v>
      </c>
      <c r="H18" s="27">
        <f t="shared" si="9"/>
        <v>12181.253919332175</v>
      </c>
      <c r="I18" s="27">
        <f t="shared" si="9"/>
        <v>12289.059731725996</v>
      </c>
      <c r="J18" s="27">
        <f t="shared" si="9"/>
        <v>12260.7464515478</v>
      </c>
      <c r="K18" s="27">
        <f t="shared" si="9"/>
        <v>12269.236148190421</v>
      </c>
      <c r="L18" s="27">
        <f t="shared" si="9"/>
        <v>12168.489630306554</v>
      </c>
      <c r="M18" s="27">
        <f t="shared" si="9"/>
        <v>12116.070168919345</v>
      </c>
      <c r="N18" s="27">
        <f t="shared" si="9"/>
        <v>12219.144395911013</v>
      </c>
      <c r="O18" s="27">
        <f t="shared" si="9"/>
        <v>12161.462724030667</v>
      </c>
      <c r="P18" s="27">
        <f t="shared" si="9"/>
        <v>12028.819727597474</v>
      </c>
      <c r="Q18" s="27">
        <f t="shared" si="9"/>
        <v>11901.207615939014</v>
      </c>
      <c r="R18" s="27">
        <f t="shared" si="9"/>
        <v>11822.630083937593</v>
      </c>
      <c r="S18" s="27">
        <f t="shared" si="9"/>
        <v>11761.51466233845</v>
      </c>
      <c r="T18" s="27">
        <f t="shared" si="9"/>
        <v>11412.001145408745</v>
      </c>
      <c r="U18" s="27">
        <f t="shared" si="9"/>
        <v>11532.969147128781</v>
      </c>
      <c r="V18" s="27">
        <f t="shared" si="9"/>
        <v>11495.564191597437</v>
      </c>
      <c r="W18" s="27">
        <f t="shared" si="9"/>
        <v>11529.631578709908</v>
      </c>
      <c r="X18" s="27">
        <f t="shared" si="9"/>
        <v>11414.214422923002</v>
      </c>
      <c r="Y18" s="27">
        <f t="shared" si="9"/>
        <v>11200.258575004158</v>
      </c>
      <c r="Z18" s="27">
        <f t="shared" si="9"/>
        <v>9636.0404447305536</v>
      </c>
      <c r="AA18" s="27">
        <f t="shared" si="9"/>
        <v>9458.067296648569</v>
      </c>
      <c r="AB18" s="27">
        <f t="shared" si="9"/>
        <v>9194.5920911615831</v>
      </c>
      <c r="AC18" s="27">
        <f t="shared" si="9"/>
        <v>9047.2199095441465</v>
      </c>
      <c r="AD18" s="27">
        <f t="shared" si="9"/>
        <v>9499.1357939399877</v>
      </c>
      <c r="AE18" s="27">
        <f t="shared" si="9"/>
        <v>8187.9229274355175</v>
      </c>
      <c r="AF18" s="27">
        <f t="shared" si="9"/>
        <v>8347.199318009345</v>
      </c>
      <c r="AG18" s="27">
        <f t="shared" si="9"/>
        <v>9031.6018001231423</v>
      </c>
      <c r="AH18" s="27">
        <f t="shared" si="9"/>
        <v>9103.5988539898135</v>
      </c>
      <c r="AI18" s="27">
        <f t="shared" si="9"/>
        <v>9184.5655498715223</v>
      </c>
    </row>
    <row r="19" spans="1:35">
      <c r="A19" s="28">
        <f t="shared" ref="A19:AI19" si="10">A4+A26/2</f>
        <v>11873.077500000001</v>
      </c>
      <c r="B19" s="28">
        <f t="shared" si="10"/>
        <v>11782.342500000001</v>
      </c>
      <c r="C19" s="28">
        <f t="shared" si="10"/>
        <v>12091.1625</v>
      </c>
      <c r="D19" s="28">
        <f t="shared" si="10"/>
        <v>12168.789999999999</v>
      </c>
      <c r="E19" s="28">
        <f t="shared" si="10"/>
        <v>12179.722500000002</v>
      </c>
      <c r="F19" s="28">
        <f t="shared" si="10"/>
        <v>12142.762500000001</v>
      </c>
      <c r="G19" s="28">
        <f t="shared" si="10"/>
        <v>12093.539999999999</v>
      </c>
      <c r="H19" s="28">
        <f t="shared" si="10"/>
        <v>12148.215</v>
      </c>
      <c r="I19" s="28">
        <f t="shared" si="10"/>
        <v>12249.297500000001</v>
      </c>
      <c r="J19" s="28">
        <f t="shared" si="10"/>
        <v>12221.8675</v>
      </c>
      <c r="K19" s="28">
        <f t="shared" si="10"/>
        <v>12198.975</v>
      </c>
      <c r="L19" s="28">
        <f t="shared" si="10"/>
        <v>12113.23</v>
      </c>
      <c r="M19" s="28">
        <f t="shared" si="10"/>
        <v>12059.985000000001</v>
      </c>
      <c r="N19" s="28">
        <f t="shared" si="10"/>
        <v>12176.83</v>
      </c>
      <c r="O19" s="28">
        <f t="shared" si="10"/>
        <v>12125.1525</v>
      </c>
      <c r="P19" s="28">
        <f t="shared" si="10"/>
        <v>11938.932499999999</v>
      </c>
      <c r="Q19" s="28">
        <f t="shared" si="10"/>
        <v>11854.6325</v>
      </c>
      <c r="R19" s="28">
        <f t="shared" si="10"/>
        <v>11757.5075</v>
      </c>
      <c r="S19" s="28">
        <f t="shared" si="10"/>
        <v>11703.232499999998</v>
      </c>
      <c r="T19" s="28">
        <f t="shared" si="10"/>
        <v>11317.112499999999</v>
      </c>
      <c r="U19" s="28">
        <f t="shared" si="10"/>
        <v>11350.9625</v>
      </c>
      <c r="V19" s="28">
        <f t="shared" si="10"/>
        <v>11407.635</v>
      </c>
      <c r="W19" s="28">
        <f t="shared" si="10"/>
        <v>11401.9475</v>
      </c>
      <c r="X19" s="28">
        <f t="shared" si="10"/>
        <v>11348.695</v>
      </c>
      <c r="Y19" s="28">
        <f t="shared" si="10"/>
        <v>11103.685000000001</v>
      </c>
      <c r="Z19" s="28">
        <f t="shared" si="10"/>
        <v>9437.8050000000003</v>
      </c>
      <c r="AA19" s="28">
        <f t="shared" si="10"/>
        <v>9235.56</v>
      </c>
      <c r="AB19" s="28">
        <f t="shared" si="10"/>
        <v>8865.0749999999989</v>
      </c>
      <c r="AC19" s="28">
        <f t="shared" si="10"/>
        <v>8672.0450000000019</v>
      </c>
      <c r="AD19" s="28">
        <f t="shared" si="10"/>
        <v>9133.09</v>
      </c>
      <c r="AE19" s="28">
        <f t="shared" si="10"/>
        <v>7926.8575000000001</v>
      </c>
      <c r="AF19" s="28">
        <f t="shared" si="10"/>
        <v>8090.2674999999999</v>
      </c>
      <c r="AG19" s="28">
        <f t="shared" si="10"/>
        <v>8681.9500000000007</v>
      </c>
      <c r="AH19" s="28">
        <f t="shared" si="10"/>
        <v>8885.7325000000001</v>
      </c>
      <c r="AI19" s="28">
        <f t="shared" si="10"/>
        <v>8944.0499999999993</v>
      </c>
    </row>
    <row r="20" spans="1:35">
      <c r="A20" s="21">
        <f t="shared" ref="A20:AI20" si="11">A4</f>
        <v>11661.85</v>
      </c>
      <c r="B20" s="21">
        <f t="shared" si="11"/>
        <v>11707.9</v>
      </c>
      <c r="C20" s="21">
        <f t="shared" si="11"/>
        <v>11979.65</v>
      </c>
      <c r="D20" s="21">
        <f t="shared" si="11"/>
        <v>12089.15</v>
      </c>
      <c r="E20" s="21">
        <f t="shared" si="11"/>
        <v>12137.95</v>
      </c>
      <c r="F20" s="21">
        <f t="shared" si="11"/>
        <v>12098.35</v>
      </c>
      <c r="G20" s="21">
        <f t="shared" si="11"/>
        <v>12031.5</v>
      </c>
      <c r="H20" s="21">
        <f t="shared" si="11"/>
        <v>12107.9</v>
      </c>
      <c r="I20" s="21">
        <f t="shared" si="11"/>
        <v>12201.2</v>
      </c>
      <c r="J20" s="21">
        <f t="shared" si="11"/>
        <v>12174.65</v>
      </c>
      <c r="K20" s="21">
        <f t="shared" si="11"/>
        <v>12113.45</v>
      </c>
      <c r="L20" s="21">
        <f t="shared" si="11"/>
        <v>12045.8</v>
      </c>
      <c r="M20" s="21">
        <f t="shared" si="11"/>
        <v>11992.5</v>
      </c>
      <c r="N20" s="21">
        <f t="shared" si="11"/>
        <v>12125.9</v>
      </c>
      <c r="O20" s="21">
        <f t="shared" si="11"/>
        <v>12080.85</v>
      </c>
      <c r="P20" s="21">
        <f t="shared" si="11"/>
        <v>11829.4</v>
      </c>
      <c r="Q20" s="21">
        <f t="shared" si="11"/>
        <v>11797.9</v>
      </c>
      <c r="R20" s="21">
        <f t="shared" si="11"/>
        <v>11678.5</v>
      </c>
      <c r="S20" s="21">
        <f t="shared" si="11"/>
        <v>11633.3</v>
      </c>
      <c r="T20" s="21">
        <f t="shared" si="11"/>
        <v>11201.75</v>
      </c>
      <c r="U20" s="21">
        <f t="shared" si="11"/>
        <v>11132.75</v>
      </c>
      <c r="V20" s="21">
        <f t="shared" si="11"/>
        <v>11303.3</v>
      </c>
      <c r="W20" s="21">
        <f t="shared" si="11"/>
        <v>11251</v>
      </c>
      <c r="X20" s="21">
        <f t="shared" si="11"/>
        <v>11269</v>
      </c>
      <c r="Y20" s="21">
        <f t="shared" si="11"/>
        <v>10989.45</v>
      </c>
      <c r="Z20" s="21">
        <f t="shared" si="11"/>
        <v>9197.4</v>
      </c>
      <c r="AA20" s="21">
        <f t="shared" si="11"/>
        <v>8967.0499999999993</v>
      </c>
      <c r="AB20" s="21">
        <f t="shared" si="11"/>
        <v>8468.7999999999993</v>
      </c>
      <c r="AC20" s="21">
        <f t="shared" si="11"/>
        <v>8263.4500000000007</v>
      </c>
      <c r="AD20" s="21">
        <f t="shared" si="11"/>
        <v>8745.4500000000007</v>
      </c>
      <c r="AE20" s="21">
        <f t="shared" si="11"/>
        <v>7610.25</v>
      </c>
      <c r="AF20" s="21">
        <f t="shared" si="11"/>
        <v>7801.05</v>
      </c>
      <c r="AG20" s="21">
        <f t="shared" si="11"/>
        <v>8317.85</v>
      </c>
      <c r="AH20" s="21">
        <f t="shared" si="11"/>
        <v>8641.4500000000007</v>
      </c>
      <c r="AI20" s="21">
        <f t="shared" si="11"/>
        <v>8660.25</v>
      </c>
    </row>
    <row r="21" spans="1:35">
      <c r="A21" s="20">
        <f t="shared" ref="A21:AI21" si="12">A4-A26/4</f>
        <v>11556.23625</v>
      </c>
      <c r="B21" s="20">
        <f t="shared" si="12"/>
        <v>11670.678749999999</v>
      </c>
      <c r="C21" s="20">
        <f t="shared" si="12"/>
        <v>11923.893749999999</v>
      </c>
      <c r="D21" s="20">
        <f t="shared" si="12"/>
        <v>12049.33</v>
      </c>
      <c r="E21" s="20">
        <f t="shared" si="12"/>
        <v>12117.063750000001</v>
      </c>
      <c r="F21" s="20">
        <f t="shared" si="12"/>
        <v>12076.143750000001</v>
      </c>
      <c r="G21" s="20">
        <f t="shared" si="12"/>
        <v>12000.48</v>
      </c>
      <c r="H21" s="20">
        <f t="shared" si="12"/>
        <v>12087.7425</v>
      </c>
      <c r="I21" s="20">
        <f t="shared" si="12"/>
        <v>12177.151250000001</v>
      </c>
      <c r="J21" s="20">
        <f t="shared" si="12"/>
        <v>12151.04125</v>
      </c>
      <c r="K21" s="20">
        <f t="shared" si="12"/>
        <v>12070.6875</v>
      </c>
      <c r="L21" s="20">
        <f t="shared" si="12"/>
        <v>12012.084999999999</v>
      </c>
      <c r="M21" s="20">
        <f t="shared" si="12"/>
        <v>11958.7575</v>
      </c>
      <c r="N21" s="20">
        <f t="shared" si="12"/>
        <v>12100.434999999999</v>
      </c>
      <c r="O21" s="20">
        <f t="shared" si="12"/>
        <v>12058.698750000001</v>
      </c>
      <c r="P21" s="20">
        <f t="shared" si="12"/>
        <v>11774.633749999999</v>
      </c>
      <c r="Q21" s="20">
        <f t="shared" si="12"/>
        <v>11769.533750000001</v>
      </c>
      <c r="R21" s="20">
        <f t="shared" si="12"/>
        <v>11638.99625</v>
      </c>
      <c r="S21" s="20">
        <f t="shared" si="12"/>
        <v>11598.33375</v>
      </c>
      <c r="T21" s="20">
        <f t="shared" si="12"/>
        <v>11144.06875</v>
      </c>
      <c r="U21" s="20">
        <f t="shared" si="12"/>
        <v>11023.643749999999</v>
      </c>
      <c r="V21" s="20">
        <f t="shared" si="12"/>
        <v>11251.1325</v>
      </c>
      <c r="W21" s="20">
        <f t="shared" si="12"/>
        <v>11175.526249999999</v>
      </c>
      <c r="X21" s="20">
        <f t="shared" si="12"/>
        <v>11229.1525</v>
      </c>
      <c r="Y21" s="20">
        <f t="shared" si="12"/>
        <v>10932.3325</v>
      </c>
      <c r="Z21" s="20">
        <f t="shared" si="12"/>
        <v>9077.1975000000002</v>
      </c>
      <c r="AA21" s="20">
        <f t="shared" si="12"/>
        <v>8832.7950000000001</v>
      </c>
      <c r="AB21" s="20">
        <f t="shared" si="12"/>
        <v>8270.6624999999985</v>
      </c>
      <c r="AC21" s="20">
        <f t="shared" si="12"/>
        <v>8059.1525000000001</v>
      </c>
      <c r="AD21" s="20">
        <f t="shared" si="12"/>
        <v>8551.630000000001</v>
      </c>
      <c r="AE21" s="20">
        <f t="shared" si="12"/>
        <v>7451.94625</v>
      </c>
      <c r="AF21" s="20">
        <f t="shared" si="12"/>
        <v>7656.4412499999999</v>
      </c>
      <c r="AG21" s="20">
        <f t="shared" si="12"/>
        <v>8135.8</v>
      </c>
      <c r="AH21" s="20">
        <f t="shared" si="12"/>
        <v>8519.3087500000001</v>
      </c>
      <c r="AI21" s="20">
        <f t="shared" si="12"/>
        <v>8518.35</v>
      </c>
    </row>
    <row r="22" spans="1:35">
      <c r="A22" s="32">
        <f t="shared" ref="A22:AI22" si="13">A4-A26/2</f>
        <v>11450.622499999999</v>
      </c>
      <c r="B22" s="32">
        <f t="shared" si="13"/>
        <v>11633.457499999999</v>
      </c>
      <c r="C22" s="32">
        <f t="shared" si="13"/>
        <v>11868.137499999999</v>
      </c>
      <c r="D22" s="32">
        <f t="shared" si="13"/>
        <v>12009.51</v>
      </c>
      <c r="E22" s="32">
        <f t="shared" si="13"/>
        <v>12096.1775</v>
      </c>
      <c r="F22" s="32">
        <f t="shared" si="13"/>
        <v>12053.9375</v>
      </c>
      <c r="G22" s="32">
        <f t="shared" si="13"/>
        <v>11969.460000000001</v>
      </c>
      <c r="H22" s="32">
        <f t="shared" si="13"/>
        <v>12067.584999999999</v>
      </c>
      <c r="I22" s="32">
        <f t="shared" si="13"/>
        <v>12153.102500000001</v>
      </c>
      <c r="J22" s="32">
        <f t="shared" si="13"/>
        <v>12127.432499999999</v>
      </c>
      <c r="K22" s="32">
        <f t="shared" si="13"/>
        <v>12027.925000000001</v>
      </c>
      <c r="L22" s="32">
        <f t="shared" si="13"/>
        <v>11978.369999999999</v>
      </c>
      <c r="M22" s="32">
        <f t="shared" si="13"/>
        <v>11925.014999999999</v>
      </c>
      <c r="N22" s="32">
        <f t="shared" si="13"/>
        <v>12074.97</v>
      </c>
      <c r="O22" s="32">
        <f t="shared" si="13"/>
        <v>12036.547500000001</v>
      </c>
      <c r="P22" s="32">
        <f t="shared" si="13"/>
        <v>11719.8675</v>
      </c>
      <c r="Q22" s="32">
        <f t="shared" si="13"/>
        <v>11741.1675</v>
      </c>
      <c r="R22" s="32">
        <f t="shared" si="13"/>
        <v>11599.4925</v>
      </c>
      <c r="S22" s="32">
        <f t="shared" si="13"/>
        <v>11563.3675</v>
      </c>
      <c r="T22" s="32">
        <f t="shared" si="13"/>
        <v>11086.387500000001</v>
      </c>
      <c r="U22" s="32">
        <f t="shared" si="13"/>
        <v>10914.5375</v>
      </c>
      <c r="V22" s="32">
        <f t="shared" si="13"/>
        <v>11198.964999999998</v>
      </c>
      <c r="W22" s="32">
        <f t="shared" si="13"/>
        <v>11100.0525</v>
      </c>
      <c r="X22" s="32">
        <f t="shared" si="13"/>
        <v>11189.305</v>
      </c>
      <c r="Y22" s="32">
        <f t="shared" si="13"/>
        <v>10875.215</v>
      </c>
      <c r="Z22" s="32">
        <f t="shared" si="13"/>
        <v>8956.994999999999</v>
      </c>
      <c r="AA22" s="32">
        <f t="shared" si="13"/>
        <v>8698.5399999999991</v>
      </c>
      <c r="AB22" s="32">
        <f t="shared" si="13"/>
        <v>8072.5249999999996</v>
      </c>
      <c r="AC22" s="32">
        <f t="shared" si="13"/>
        <v>7854.8550000000005</v>
      </c>
      <c r="AD22" s="32">
        <f t="shared" si="13"/>
        <v>8357.8100000000013</v>
      </c>
      <c r="AE22" s="32">
        <f t="shared" si="13"/>
        <v>7293.6424999999999</v>
      </c>
      <c r="AF22" s="32">
        <f t="shared" si="13"/>
        <v>7511.8325000000004</v>
      </c>
      <c r="AG22" s="32">
        <f t="shared" si="13"/>
        <v>7953.75</v>
      </c>
      <c r="AH22" s="32">
        <f t="shared" si="13"/>
        <v>8397.1675000000014</v>
      </c>
      <c r="AI22" s="32">
        <f t="shared" si="13"/>
        <v>8376.4500000000007</v>
      </c>
    </row>
    <row r="23" spans="1:35">
      <c r="A23" s="34">
        <f t="shared" ref="A23:AI23" si="14">A4-(A18-A4)</f>
        <v>11276.857479176158</v>
      </c>
      <c r="B23" s="34">
        <f t="shared" si="14"/>
        <v>11571.46155968832</v>
      </c>
      <c r="C23" s="34">
        <f t="shared" si="14"/>
        <v>11773.523242230594</v>
      </c>
      <c r="D23" s="34">
        <f t="shared" si="14"/>
        <v>11942.704951540782</v>
      </c>
      <c r="E23" s="34">
        <f t="shared" si="14"/>
        <v>12061.665018432474</v>
      </c>
      <c r="F23" s="34">
        <f t="shared" si="14"/>
        <v>12017.436813967261</v>
      </c>
      <c r="G23" s="34">
        <f t="shared" si="14"/>
        <v>11918.316654504515</v>
      </c>
      <c r="H23" s="34">
        <f t="shared" si="14"/>
        <v>12034.546080667824</v>
      </c>
      <c r="I23" s="34">
        <f t="shared" si="14"/>
        <v>12113.340268274005</v>
      </c>
      <c r="J23" s="34">
        <f t="shared" si="14"/>
        <v>12088.553548452199</v>
      </c>
      <c r="K23" s="34">
        <f t="shared" si="14"/>
        <v>11957.663851809581</v>
      </c>
      <c r="L23" s="34">
        <f t="shared" si="14"/>
        <v>11923.110369693444</v>
      </c>
      <c r="M23" s="34">
        <f t="shared" si="14"/>
        <v>11868.929831080655</v>
      </c>
      <c r="N23" s="34">
        <f t="shared" si="14"/>
        <v>12032.655604088986</v>
      </c>
      <c r="O23" s="34">
        <f t="shared" si="14"/>
        <v>12000.237275969333</v>
      </c>
      <c r="P23" s="34">
        <f t="shared" si="14"/>
        <v>11629.980272402525</v>
      </c>
      <c r="Q23" s="34">
        <f t="shared" si="14"/>
        <v>11694.592384060985</v>
      </c>
      <c r="R23" s="34">
        <f t="shared" si="14"/>
        <v>11534.369916062407</v>
      </c>
      <c r="S23" s="34">
        <f t="shared" si="14"/>
        <v>11505.085337661549</v>
      </c>
      <c r="T23" s="34">
        <f t="shared" si="14"/>
        <v>10991.498854591255</v>
      </c>
      <c r="U23" s="34">
        <f t="shared" si="14"/>
        <v>10732.530852871219</v>
      </c>
      <c r="V23" s="34">
        <f t="shared" si="14"/>
        <v>11111.035808402561</v>
      </c>
      <c r="W23" s="34">
        <f t="shared" si="14"/>
        <v>10972.368421290092</v>
      </c>
      <c r="X23" s="34">
        <f t="shared" si="14"/>
        <v>11123.785577076998</v>
      </c>
      <c r="Y23" s="34">
        <f t="shared" si="14"/>
        <v>10778.641424995843</v>
      </c>
      <c r="Z23" s="34">
        <f t="shared" si="14"/>
        <v>8758.7595552694456</v>
      </c>
      <c r="AA23" s="34">
        <f t="shared" si="14"/>
        <v>8476.0327033514295</v>
      </c>
      <c r="AB23" s="34">
        <f t="shared" si="14"/>
        <v>7743.0079088384155</v>
      </c>
      <c r="AC23" s="34">
        <f t="shared" si="14"/>
        <v>7479.680090455855</v>
      </c>
      <c r="AD23" s="34">
        <f t="shared" si="14"/>
        <v>7991.7642060600137</v>
      </c>
      <c r="AE23" s="34">
        <f t="shared" si="14"/>
        <v>7032.5770725644825</v>
      </c>
      <c r="AF23" s="34">
        <f t="shared" si="14"/>
        <v>7254.9006819906554</v>
      </c>
      <c r="AG23" s="34">
        <f t="shared" si="14"/>
        <v>7604.0981998768584</v>
      </c>
      <c r="AH23" s="34">
        <f t="shared" si="14"/>
        <v>8179.3011460101879</v>
      </c>
      <c r="AI23" s="34">
        <f t="shared" si="14"/>
        <v>8135.9344501284777</v>
      </c>
    </row>
    <row r="24" spans="1:3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1:35">
      <c r="A25" s="36">
        <f t="shared" ref="A25:AI25" si="15">ABS(A2-A3)</f>
        <v>384.05000000000109</v>
      </c>
      <c r="B25" s="36">
        <f t="shared" si="15"/>
        <v>135.35000000000036</v>
      </c>
      <c r="C25" s="36">
        <f t="shared" si="15"/>
        <v>202.75</v>
      </c>
      <c r="D25" s="36">
        <f t="shared" si="15"/>
        <v>144.79999999999927</v>
      </c>
      <c r="E25" s="36">
        <f t="shared" si="15"/>
        <v>75.950000000000728</v>
      </c>
      <c r="F25" s="36">
        <f t="shared" si="15"/>
        <v>80.75</v>
      </c>
      <c r="G25" s="36">
        <f t="shared" si="15"/>
        <v>112.79999999999927</v>
      </c>
      <c r="H25" s="36">
        <f t="shared" si="15"/>
        <v>73.299999999999272</v>
      </c>
      <c r="I25" s="36">
        <f t="shared" si="15"/>
        <v>87.450000000000728</v>
      </c>
      <c r="J25" s="36">
        <f t="shared" si="15"/>
        <v>85.850000000000364</v>
      </c>
      <c r="K25" s="36">
        <f t="shared" si="15"/>
        <v>155.5</v>
      </c>
      <c r="L25" s="36">
        <f t="shared" si="15"/>
        <v>122.60000000000036</v>
      </c>
      <c r="M25" s="36">
        <f t="shared" si="15"/>
        <v>122.70000000000073</v>
      </c>
      <c r="N25" s="36">
        <f t="shared" si="15"/>
        <v>92.600000000000364</v>
      </c>
      <c r="O25" s="36">
        <f t="shared" si="15"/>
        <v>80.549999999999272</v>
      </c>
      <c r="P25" s="36">
        <f t="shared" si="15"/>
        <v>199.14999999999964</v>
      </c>
      <c r="Q25" s="36">
        <f t="shared" si="15"/>
        <v>103.14999999999964</v>
      </c>
      <c r="R25" s="36">
        <f t="shared" si="15"/>
        <v>143.64999999999964</v>
      </c>
      <c r="S25" s="36">
        <f t="shared" si="15"/>
        <v>127.14999999999964</v>
      </c>
      <c r="T25" s="36">
        <f t="shared" si="15"/>
        <v>209.75</v>
      </c>
      <c r="U25" s="36">
        <f t="shared" si="15"/>
        <v>396.75</v>
      </c>
      <c r="V25" s="36">
        <f t="shared" si="15"/>
        <v>189.70000000000073</v>
      </c>
      <c r="W25" s="36">
        <f t="shared" si="15"/>
        <v>274.45000000000073</v>
      </c>
      <c r="X25" s="36">
        <f t="shared" si="15"/>
        <v>144.89999999999964</v>
      </c>
      <c r="Y25" s="36">
        <f t="shared" si="15"/>
        <v>207.70000000000073</v>
      </c>
      <c r="Z25" s="36">
        <f t="shared" si="15"/>
        <v>437.10000000000036</v>
      </c>
      <c r="AA25" s="36">
        <f t="shared" si="15"/>
        <v>488.19999999999891</v>
      </c>
      <c r="AB25" s="36">
        <f t="shared" si="15"/>
        <v>720.5</v>
      </c>
      <c r="AC25" s="36">
        <f t="shared" si="15"/>
        <v>742.90000000000055</v>
      </c>
      <c r="AD25" s="36">
        <f t="shared" si="15"/>
        <v>704.80000000000018</v>
      </c>
      <c r="AE25" s="36">
        <f t="shared" si="15"/>
        <v>575.64999999999964</v>
      </c>
      <c r="AF25" s="36">
        <f t="shared" si="15"/>
        <v>525.84999999999945</v>
      </c>
      <c r="AG25" s="36">
        <f t="shared" si="15"/>
        <v>662</v>
      </c>
      <c r="AH25" s="36">
        <f t="shared" si="15"/>
        <v>444.14999999999964</v>
      </c>
      <c r="AI25" s="36">
        <f t="shared" si="15"/>
        <v>516</v>
      </c>
    </row>
    <row r="26" spans="1:35">
      <c r="A26" s="36">
        <f t="shared" ref="A26:AI26" si="16">A25*1.1</f>
        <v>422.45500000000123</v>
      </c>
      <c r="B26" s="36">
        <f t="shared" si="16"/>
        <v>148.88500000000042</v>
      </c>
      <c r="C26" s="36">
        <f t="shared" si="16"/>
        <v>223.02500000000001</v>
      </c>
      <c r="D26" s="36">
        <f t="shared" si="16"/>
        <v>159.27999999999921</v>
      </c>
      <c r="E26" s="36">
        <f t="shared" si="16"/>
        <v>83.545000000000812</v>
      </c>
      <c r="F26" s="36">
        <f t="shared" si="16"/>
        <v>88.825000000000003</v>
      </c>
      <c r="G26" s="36">
        <f t="shared" si="16"/>
        <v>124.07999999999922</v>
      </c>
      <c r="H26" s="36">
        <f t="shared" si="16"/>
        <v>80.6299999999992</v>
      </c>
      <c r="I26" s="36">
        <f t="shared" si="16"/>
        <v>96.195000000000803</v>
      </c>
      <c r="J26" s="36">
        <f t="shared" si="16"/>
        <v>94.435000000000414</v>
      </c>
      <c r="K26" s="36">
        <f t="shared" si="16"/>
        <v>171.05</v>
      </c>
      <c r="L26" s="36">
        <f t="shared" si="16"/>
        <v>134.86000000000041</v>
      </c>
      <c r="M26" s="36">
        <f t="shared" si="16"/>
        <v>134.97000000000082</v>
      </c>
      <c r="N26" s="36">
        <f t="shared" si="16"/>
        <v>101.86000000000041</v>
      </c>
      <c r="O26" s="36">
        <f t="shared" si="16"/>
        <v>88.604999999999208</v>
      </c>
      <c r="P26" s="36">
        <f t="shared" si="16"/>
        <v>219.06499999999963</v>
      </c>
      <c r="Q26" s="36">
        <f t="shared" si="16"/>
        <v>113.46499999999961</v>
      </c>
      <c r="R26" s="36">
        <f t="shared" si="16"/>
        <v>158.01499999999962</v>
      </c>
      <c r="S26" s="36">
        <f t="shared" si="16"/>
        <v>139.86499999999961</v>
      </c>
      <c r="T26" s="36">
        <f t="shared" si="16"/>
        <v>230.72500000000002</v>
      </c>
      <c r="U26" s="36">
        <f t="shared" si="16"/>
        <v>436.42500000000001</v>
      </c>
      <c r="V26" s="36">
        <f t="shared" si="16"/>
        <v>208.67000000000081</v>
      </c>
      <c r="W26" s="36">
        <f t="shared" si="16"/>
        <v>301.89500000000083</v>
      </c>
      <c r="X26" s="36">
        <f t="shared" si="16"/>
        <v>159.38999999999962</v>
      </c>
      <c r="Y26" s="36">
        <f t="shared" si="16"/>
        <v>228.47000000000082</v>
      </c>
      <c r="Z26" s="36">
        <f t="shared" si="16"/>
        <v>480.81000000000046</v>
      </c>
      <c r="AA26" s="36">
        <f t="shared" si="16"/>
        <v>537.01999999999884</v>
      </c>
      <c r="AB26" s="36">
        <f t="shared" si="16"/>
        <v>792.55000000000007</v>
      </c>
      <c r="AC26" s="36">
        <f t="shared" si="16"/>
        <v>817.19000000000062</v>
      </c>
      <c r="AD26" s="36">
        <f t="shared" si="16"/>
        <v>775.28000000000031</v>
      </c>
      <c r="AE26" s="36">
        <f t="shared" si="16"/>
        <v>633.21499999999969</v>
      </c>
      <c r="AF26" s="36">
        <f t="shared" si="16"/>
        <v>578.43499999999949</v>
      </c>
      <c r="AG26" s="36">
        <f t="shared" si="16"/>
        <v>728.2</v>
      </c>
      <c r="AH26" s="36">
        <f t="shared" si="16"/>
        <v>488.56499999999966</v>
      </c>
      <c r="AI26" s="36">
        <f t="shared" si="16"/>
        <v>567.6</v>
      </c>
    </row>
    <row r="27" spans="1:35">
      <c r="A27" s="36">
        <f t="shared" ref="A27:AI27" si="17">(A2+A3)</f>
        <v>23650.65</v>
      </c>
      <c r="B27" s="36">
        <f t="shared" si="17"/>
        <v>23364.35</v>
      </c>
      <c r="C27" s="36">
        <f t="shared" si="17"/>
        <v>23769.55</v>
      </c>
      <c r="D27" s="36">
        <f t="shared" si="17"/>
        <v>24051.5</v>
      </c>
      <c r="E27" s="36">
        <f t="shared" si="17"/>
        <v>24245.25</v>
      </c>
      <c r="F27" s="36">
        <f t="shared" si="17"/>
        <v>24228.65</v>
      </c>
      <c r="G27" s="36">
        <f t="shared" si="17"/>
        <v>24094.3</v>
      </c>
      <c r="H27" s="36">
        <f t="shared" si="17"/>
        <v>24271.3</v>
      </c>
      <c r="I27" s="36">
        <f t="shared" si="17"/>
        <v>24376.05</v>
      </c>
      <c r="J27" s="36">
        <f t="shared" si="17"/>
        <v>24365.449999999997</v>
      </c>
      <c r="K27" s="36">
        <f t="shared" si="17"/>
        <v>24337.9</v>
      </c>
      <c r="L27" s="36">
        <f t="shared" si="17"/>
        <v>24196.6</v>
      </c>
      <c r="M27" s="36">
        <f t="shared" si="17"/>
        <v>23938.799999999999</v>
      </c>
      <c r="N27" s="36">
        <f t="shared" si="17"/>
        <v>24176.800000000003</v>
      </c>
      <c r="O27" s="36">
        <f t="shared" si="17"/>
        <v>24223.45</v>
      </c>
      <c r="P27" s="36">
        <f t="shared" si="17"/>
        <v>23825.949999999997</v>
      </c>
      <c r="Q27" s="36">
        <f t="shared" si="17"/>
        <v>23662.949999999997</v>
      </c>
      <c r="R27" s="36">
        <f t="shared" si="17"/>
        <v>23422.85</v>
      </c>
      <c r="S27" s="36">
        <f t="shared" si="17"/>
        <v>23200.550000000003</v>
      </c>
      <c r="T27" s="36">
        <f t="shared" si="17"/>
        <v>22559.85</v>
      </c>
      <c r="U27" s="36">
        <f t="shared" si="17"/>
        <v>22469.25</v>
      </c>
      <c r="V27" s="36">
        <f t="shared" si="17"/>
        <v>22494.799999999999</v>
      </c>
      <c r="W27" s="36">
        <f t="shared" si="17"/>
        <v>22438.75</v>
      </c>
      <c r="X27" s="36">
        <f t="shared" si="17"/>
        <v>22634.1</v>
      </c>
      <c r="Y27" s="36">
        <f t="shared" si="17"/>
        <v>21862.5</v>
      </c>
      <c r="Z27" s="36">
        <f t="shared" si="17"/>
        <v>18767.300000000003</v>
      </c>
      <c r="AA27" s="36">
        <f t="shared" si="17"/>
        <v>18319.400000000001</v>
      </c>
      <c r="AB27" s="36">
        <f t="shared" si="17"/>
        <v>17534.599999999999</v>
      </c>
      <c r="AC27" s="36">
        <f t="shared" si="17"/>
        <v>16408</v>
      </c>
      <c r="AD27" s="36">
        <f t="shared" si="17"/>
        <v>17061.2</v>
      </c>
      <c r="AE27" s="36">
        <f t="shared" si="17"/>
        <v>15742.85</v>
      </c>
      <c r="AF27" s="36">
        <f t="shared" si="17"/>
        <v>15548.05</v>
      </c>
      <c r="AG27" s="36">
        <f t="shared" si="17"/>
        <v>16091.5</v>
      </c>
      <c r="AH27" s="36">
        <f t="shared" si="17"/>
        <v>17053.949999999997</v>
      </c>
      <c r="AI27" s="36">
        <f t="shared" si="17"/>
        <v>17561.8</v>
      </c>
    </row>
    <row r="28" spans="1:35">
      <c r="A28" s="36">
        <f t="shared" ref="A28:AI28" si="18">(A2+A3)/2</f>
        <v>11825.325000000001</v>
      </c>
      <c r="B28" s="36">
        <f t="shared" si="18"/>
        <v>11682.174999999999</v>
      </c>
      <c r="C28" s="36">
        <f t="shared" si="18"/>
        <v>11884.775</v>
      </c>
      <c r="D28" s="36">
        <f t="shared" si="18"/>
        <v>12025.75</v>
      </c>
      <c r="E28" s="36">
        <f t="shared" si="18"/>
        <v>12122.625</v>
      </c>
      <c r="F28" s="36">
        <f t="shared" si="18"/>
        <v>12114.325000000001</v>
      </c>
      <c r="G28" s="36">
        <f t="shared" si="18"/>
        <v>12047.15</v>
      </c>
      <c r="H28" s="36">
        <f t="shared" si="18"/>
        <v>12135.65</v>
      </c>
      <c r="I28" s="36">
        <f t="shared" si="18"/>
        <v>12188.025</v>
      </c>
      <c r="J28" s="36">
        <f t="shared" si="18"/>
        <v>12182.724999999999</v>
      </c>
      <c r="K28" s="36">
        <f t="shared" si="18"/>
        <v>12168.95</v>
      </c>
      <c r="L28" s="36">
        <f t="shared" si="18"/>
        <v>12098.3</v>
      </c>
      <c r="M28" s="36">
        <f t="shared" si="18"/>
        <v>11969.4</v>
      </c>
      <c r="N28" s="36">
        <f t="shared" si="18"/>
        <v>12088.400000000001</v>
      </c>
      <c r="O28" s="36">
        <f t="shared" si="18"/>
        <v>12111.725</v>
      </c>
      <c r="P28" s="36">
        <f t="shared" si="18"/>
        <v>11912.974999999999</v>
      </c>
      <c r="Q28" s="36">
        <f t="shared" si="18"/>
        <v>11831.474999999999</v>
      </c>
      <c r="R28" s="36">
        <f t="shared" si="18"/>
        <v>11711.424999999999</v>
      </c>
      <c r="S28" s="36">
        <f t="shared" si="18"/>
        <v>11600.275000000001</v>
      </c>
      <c r="T28" s="36">
        <f t="shared" si="18"/>
        <v>11279.924999999999</v>
      </c>
      <c r="U28" s="36">
        <f t="shared" si="18"/>
        <v>11234.625</v>
      </c>
      <c r="V28" s="36">
        <f t="shared" si="18"/>
        <v>11247.4</v>
      </c>
      <c r="W28" s="36">
        <f t="shared" si="18"/>
        <v>11219.375</v>
      </c>
      <c r="X28" s="36">
        <f t="shared" si="18"/>
        <v>11317.05</v>
      </c>
      <c r="Y28" s="36">
        <f t="shared" si="18"/>
        <v>10931.25</v>
      </c>
      <c r="Z28" s="36">
        <f t="shared" si="18"/>
        <v>9383.6500000000015</v>
      </c>
      <c r="AA28" s="36">
        <f t="shared" si="18"/>
        <v>9159.7000000000007</v>
      </c>
      <c r="AB28" s="36">
        <f t="shared" si="18"/>
        <v>8767.2999999999993</v>
      </c>
      <c r="AC28" s="36">
        <f t="shared" si="18"/>
        <v>8204</v>
      </c>
      <c r="AD28" s="36">
        <f t="shared" si="18"/>
        <v>8530.6</v>
      </c>
      <c r="AE28" s="36">
        <f t="shared" si="18"/>
        <v>7871.4250000000002</v>
      </c>
      <c r="AF28" s="36">
        <f t="shared" si="18"/>
        <v>7774.0249999999996</v>
      </c>
      <c r="AG28" s="36">
        <f t="shared" si="18"/>
        <v>8045.75</v>
      </c>
      <c r="AH28" s="36">
        <f t="shared" si="18"/>
        <v>8526.9749999999985</v>
      </c>
      <c r="AI28" s="36">
        <f t="shared" si="18"/>
        <v>8780.9</v>
      </c>
    </row>
    <row r="29" spans="1:35">
      <c r="A29" s="36">
        <f t="shared" ref="A29:AI29" si="19">A30-A31+A30</f>
        <v>11716.341666666667</v>
      </c>
      <c r="B29" s="36">
        <f t="shared" si="19"/>
        <v>11699.325000000001</v>
      </c>
      <c r="C29" s="36">
        <f t="shared" si="19"/>
        <v>11948.025</v>
      </c>
      <c r="D29" s="36">
        <f t="shared" si="19"/>
        <v>12068.016666666666</v>
      </c>
      <c r="E29" s="36">
        <f t="shared" si="19"/>
        <v>12132.841666666664</v>
      </c>
      <c r="F29" s="36">
        <f t="shared" si="19"/>
        <v>12103.674999999999</v>
      </c>
      <c r="G29" s="36">
        <f t="shared" si="19"/>
        <v>12036.716666666669</v>
      </c>
      <c r="H29" s="36">
        <f t="shared" si="19"/>
        <v>12117.15</v>
      </c>
      <c r="I29" s="36">
        <f t="shared" si="19"/>
        <v>12196.808333333332</v>
      </c>
      <c r="J29" s="36">
        <f t="shared" si="19"/>
        <v>12177.341666666667</v>
      </c>
      <c r="K29" s="36">
        <f t="shared" si="19"/>
        <v>12131.950000000004</v>
      </c>
      <c r="L29" s="36">
        <f t="shared" si="19"/>
        <v>12063.299999999996</v>
      </c>
      <c r="M29" s="36">
        <f t="shared" si="19"/>
        <v>11984.800000000001</v>
      </c>
      <c r="N29" s="36">
        <f t="shared" si="19"/>
        <v>12113.400000000001</v>
      </c>
      <c r="O29" s="36">
        <f t="shared" si="19"/>
        <v>12091.141666666668</v>
      </c>
      <c r="P29" s="36">
        <f t="shared" si="19"/>
        <v>11857.258333333335</v>
      </c>
      <c r="Q29" s="36">
        <f t="shared" si="19"/>
        <v>11809.091666666667</v>
      </c>
      <c r="R29" s="36">
        <f t="shared" si="19"/>
        <v>11689.474999999999</v>
      </c>
      <c r="S29" s="36">
        <f t="shared" si="19"/>
        <v>11622.291666666668</v>
      </c>
      <c r="T29" s="36">
        <f t="shared" si="19"/>
        <v>11227.808333333334</v>
      </c>
      <c r="U29" s="36">
        <f t="shared" si="19"/>
        <v>11166.708333333332</v>
      </c>
      <c r="V29" s="36">
        <f t="shared" si="19"/>
        <v>11284.666666666666</v>
      </c>
      <c r="W29" s="36">
        <f t="shared" si="19"/>
        <v>11240.458333333332</v>
      </c>
      <c r="X29" s="36">
        <f t="shared" si="19"/>
        <v>11285.016666666666</v>
      </c>
      <c r="Y29" s="36">
        <f t="shared" si="19"/>
        <v>10970.05</v>
      </c>
      <c r="Z29" s="36">
        <f t="shared" si="19"/>
        <v>9259.4833333333336</v>
      </c>
      <c r="AA29" s="36">
        <f t="shared" si="19"/>
        <v>9031.2666666666664</v>
      </c>
      <c r="AB29" s="36">
        <f t="shared" si="19"/>
        <v>8568.2999999999993</v>
      </c>
      <c r="AC29" s="36">
        <f t="shared" si="19"/>
        <v>8243.633333333335</v>
      </c>
      <c r="AD29" s="36">
        <f t="shared" si="19"/>
        <v>8673.8333333333339</v>
      </c>
      <c r="AE29" s="36">
        <f t="shared" si="19"/>
        <v>7697.3083333333316</v>
      </c>
      <c r="AF29" s="36">
        <f t="shared" si="19"/>
        <v>7792.0416666666661</v>
      </c>
      <c r="AG29" s="36">
        <f t="shared" si="19"/>
        <v>8227.15</v>
      </c>
      <c r="AH29" s="36">
        <f t="shared" si="19"/>
        <v>8603.2916666666679</v>
      </c>
      <c r="AI29" s="36">
        <f t="shared" si="19"/>
        <v>8700.4666666666653</v>
      </c>
    </row>
    <row r="30" spans="1:35">
      <c r="A30" s="36">
        <f t="shared" ref="A30:AI30" si="20">(A2+A3+A4)/3</f>
        <v>11770.833333333334</v>
      </c>
      <c r="B30" s="36">
        <f t="shared" si="20"/>
        <v>11690.75</v>
      </c>
      <c r="C30" s="36">
        <f t="shared" si="20"/>
        <v>11916.4</v>
      </c>
      <c r="D30" s="36">
        <f t="shared" si="20"/>
        <v>12046.883333333333</v>
      </c>
      <c r="E30" s="36">
        <f t="shared" si="20"/>
        <v>12127.733333333332</v>
      </c>
      <c r="F30" s="36">
        <f t="shared" si="20"/>
        <v>12109</v>
      </c>
      <c r="G30" s="36">
        <f t="shared" si="20"/>
        <v>12041.933333333334</v>
      </c>
      <c r="H30" s="36">
        <f t="shared" si="20"/>
        <v>12126.4</v>
      </c>
      <c r="I30" s="36">
        <f t="shared" si="20"/>
        <v>12192.416666666666</v>
      </c>
      <c r="J30" s="36">
        <f t="shared" si="20"/>
        <v>12180.033333333333</v>
      </c>
      <c r="K30" s="36">
        <f t="shared" si="20"/>
        <v>12150.450000000003</v>
      </c>
      <c r="L30" s="36">
        <f t="shared" si="20"/>
        <v>12080.799999999997</v>
      </c>
      <c r="M30" s="36">
        <f t="shared" si="20"/>
        <v>11977.1</v>
      </c>
      <c r="N30" s="36">
        <f t="shared" si="20"/>
        <v>12100.900000000001</v>
      </c>
      <c r="O30" s="36">
        <f t="shared" si="20"/>
        <v>12101.433333333334</v>
      </c>
      <c r="P30" s="36">
        <f t="shared" si="20"/>
        <v>11885.116666666667</v>
      </c>
      <c r="Q30" s="36">
        <f t="shared" si="20"/>
        <v>11820.283333333333</v>
      </c>
      <c r="R30" s="36">
        <f t="shared" si="20"/>
        <v>11700.449999999999</v>
      </c>
      <c r="S30" s="36">
        <f t="shared" si="20"/>
        <v>11611.283333333335</v>
      </c>
      <c r="T30" s="36">
        <f t="shared" si="20"/>
        <v>11253.866666666667</v>
      </c>
      <c r="U30" s="36">
        <f t="shared" si="20"/>
        <v>11200.666666666666</v>
      </c>
      <c r="V30" s="36">
        <f t="shared" si="20"/>
        <v>11266.033333333333</v>
      </c>
      <c r="W30" s="36">
        <f t="shared" si="20"/>
        <v>11229.916666666666</v>
      </c>
      <c r="X30" s="36">
        <f t="shared" si="20"/>
        <v>11301.033333333333</v>
      </c>
      <c r="Y30" s="36">
        <f t="shared" si="20"/>
        <v>10950.65</v>
      </c>
      <c r="Z30" s="36">
        <f t="shared" si="20"/>
        <v>9321.5666666666675</v>
      </c>
      <c r="AA30" s="36">
        <f t="shared" si="20"/>
        <v>9095.4833333333336</v>
      </c>
      <c r="AB30" s="36">
        <f t="shared" si="20"/>
        <v>8667.7999999999993</v>
      </c>
      <c r="AC30" s="36">
        <f t="shared" si="20"/>
        <v>8223.8166666666675</v>
      </c>
      <c r="AD30" s="36">
        <f t="shared" si="20"/>
        <v>8602.2166666666672</v>
      </c>
      <c r="AE30" s="36">
        <f t="shared" si="20"/>
        <v>7784.3666666666659</v>
      </c>
      <c r="AF30" s="36">
        <f t="shared" si="20"/>
        <v>7783.0333333333328</v>
      </c>
      <c r="AG30" s="36">
        <f t="shared" si="20"/>
        <v>8136.45</v>
      </c>
      <c r="AH30" s="36">
        <f t="shared" si="20"/>
        <v>8565.1333333333332</v>
      </c>
      <c r="AI30" s="36">
        <f t="shared" si="20"/>
        <v>8740.6833333333325</v>
      </c>
    </row>
    <row r="31" spans="1:35">
      <c r="A31" s="36">
        <f t="shared" ref="A31:AI31" si="21">A28</f>
        <v>11825.325000000001</v>
      </c>
      <c r="B31" s="36">
        <f t="shared" si="21"/>
        <v>11682.174999999999</v>
      </c>
      <c r="C31" s="36">
        <f t="shared" si="21"/>
        <v>11884.775</v>
      </c>
      <c r="D31" s="36">
        <f t="shared" si="21"/>
        <v>12025.75</v>
      </c>
      <c r="E31" s="36">
        <f t="shared" si="21"/>
        <v>12122.625</v>
      </c>
      <c r="F31" s="36">
        <f t="shared" si="21"/>
        <v>12114.325000000001</v>
      </c>
      <c r="G31" s="36">
        <f t="shared" si="21"/>
        <v>12047.15</v>
      </c>
      <c r="H31" s="36">
        <f t="shared" si="21"/>
        <v>12135.65</v>
      </c>
      <c r="I31" s="36">
        <f t="shared" si="21"/>
        <v>12188.025</v>
      </c>
      <c r="J31" s="36">
        <f t="shared" si="21"/>
        <v>12182.724999999999</v>
      </c>
      <c r="K31" s="36">
        <f t="shared" si="21"/>
        <v>12168.95</v>
      </c>
      <c r="L31" s="36">
        <f t="shared" si="21"/>
        <v>12098.3</v>
      </c>
      <c r="M31" s="36">
        <f t="shared" si="21"/>
        <v>11969.4</v>
      </c>
      <c r="N31" s="36">
        <f t="shared" si="21"/>
        <v>12088.400000000001</v>
      </c>
      <c r="O31" s="36">
        <f t="shared" si="21"/>
        <v>12111.725</v>
      </c>
      <c r="P31" s="36">
        <f t="shared" si="21"/>
        <v>11912.974999999999</v>
      </c>
      <c r="Q31" s="36">
        <f t="shared" si="21"/>
        <v>11831.474999999999</v>
      </c>
      <c r="R31" s="36">
        <f t="shared" si="21"/>
        <v>11711.424999999999</v>
      </c>
      <c r="S31" s="36">
        <f t="shared" si="21"/>
        <v>11600.275000000001</v>
      </c>
      <c r="T31" s="36">
        <f t="shared" si="21"/>
        <v>11279.924999999999</v>
      </c>
      <c r="U31" s="36">
        <f t="shared" si="21"/>
        <v>11234.625</v>
      </c>
      <c r="V31" s="36">
        <f t="shared" si="21"/>
        <v>11247.4</v>
      </c>
      <c r="W31" s="36">
        <f t="shared" si="21"/>
        <v>11219.375</v>
      </c>
      <c r="X31" s="36">
        <f t="shared" si="21"/>
        <v>11317.05</v>
      </c>
      <c r="Y31" s="36">
        <f t="shared" si="21"/>
        <v>10931.25</v>
      </c>
      <c r="Z31" s="36">
        <f t="shared" si="21"/>
        <v>9383.6500000000015</v>
      </c>
      <c r="AA31" s="36">
        <f t="shared" si="21"/>
        <v>9159.7000000000007</v>
      </c>
      <c r="AB31" s="36">
        <f t="shared" si="21"/>
        <v>8767.2999999999993</v>
      </c>
      <c r="AC31" s="36">
        <f t="shared" si="21"/>
        <v>8204</v>
      </c>
      <c r="AD31" s="36">
        <f t="shared" si="21"/>
        <v>8530.6</v>
      </c>
      <c r="AE31" s="36">
        <f t="shared" si="21"/>
        <v>7871.4250000000002</v>
      </c>
      <c r="AF31" s="36">
        <f t="shared" si="21"/>
        <v>7774.0249999999996</v>
      </c>
      <c r="AG31" s="36">
        <f t="shared" si="21"/>
        <v>8045.75</v>
      </c>
      <c r="AH31" s="36">
        <f t="shared" si="21"/>
        <v>8526.9749999999985</v>
      </c>
      <c r="AI31" s="36">
        <f t="shared" si="21"/>
        <v>8780.9</v>
      </c>
    </row>
    <row r="32" spans="1:35">
      <c r="A32" s="37">
        <f t="shared" ref="A32:AI32" si="22">ABS(A29-A31)</f>
        <v>108.98333333333358</v>
      </c>
      <c r="B32" s="37">
        <f t="shared" si="22"/>
        <v>17.150000000001455</v>
      </c>
      <c r="C32" s="37">
        <f t="shared" si="22"/>
        <v>63.25</v>
      </c>
      <c r="D32" s="37">
        <f t="shared" si="22"/>
        <v>42.266666666666424</v>
      </c>
      <c r="E32" s="37">
        <f t="shared" si="22"/>
        <v>10.216666666663514</v>
      </c>
      <c r="F32" s="37">
        <f t="shared" si="22"/>
        <v>10.650000000001455</v>
      </c>
      <c r="G32" s="37">
        <f t="shared" si="22"/>
        <v>10.433333333330665</v>
      </c>
      <c r="H32" s="37">
        <f t="shared" si="22"/>
        <v>18.5</v>
      </c>
      <c r="I32" s="37">
        <f t="shared" si="22"/>
        <v>8.7833333333328483</v>
      </c>
      <c r="J32" s="37">
        <f t="shared" si="22"/>
        <v>5.3833333333313931</v>
      </c>
      <c r="K32" s="37">
        <f t="shared" si="22"/>
        <v>36.999999999996362</v>
      </c>
      <c r="L32" s="37">
        <f t="shared" si="22"/>
        <v>35.000000000003638</v>
      </c>
      <c r="M32" s="37">
        <f t="shared" si="22"/>
        <v>15.400000000001455</v>
      </c>
      <c r="N32" s="37">
        <f t="shared" si="22"/>
        <v>25</v>
      </c>
      <c r="O32" s="37">
        <f t="shared" si="22"/>
        <v>20.583333333332121</v>
      </c>
      <c r="P32" s="37">
        <f t="shared" si="22"/>
        <v>55.716666666663514</v>
      </c>
      <c r="Q32" s="37">
        <f t="shared" si="22"/>
        <v>22.383333333331393</v>
      </c>
      <c r="R32" s="37">
        <f t="shared" si="22"/>
        <v>21.950000000000728</v>
      </c>
      <c r="S32" s="37">
        <f t="shared" si="22"/>
        <v>22.016666666666424</v>
      </c>
      <c r="T32" s="37">
        <f t="shared" si="22"/>
        <v>52.116666666664969</v>
      </c>
      <c r="U32" s="37">
        <f t="shared" si="22"/>
        <v>67.916666666667879</v>
      </c>
      <c r="V32" s="37">
        <f t="shared" si="22"/>
        <v>37.266666666666424</v>
      </c>
      <c r="W32" s="37">
        <f t="shared" si="22"/>
        <v>21.083333333332121</v>
      </c>
      <c r="X32" s="37">
        <f t="shared" si="22"/>
        <v>32.033333333332848</v>
      </c>
      <c r="Y32" s="37">
        <f t="shared" si="22"/>
        <v>38.799999999999272</v>
      </c>
      <c r="Z32" s="37">
        <f t="shared" si="22"/>
        <v>124.16666666666788</v>
      </c>
      <c r="AA32" s="37">
        <f t="shared" si="22"/>
        <v>128.4333333333343</v>
      </c>
      <c r="AB32" s="37">
        <f t="shared" si="22"/>
        <v>199</v>
      </c>
      <c r="AC32" s="37">
        <f t="shared" si="22"/>
        <v>39.633333333335031</v>
      </c>
      <c r="AD32" s="37">
        <f t="shared" si="22"/>
        <v>143.23333333333358</v>
      </c>
      <c r="AE32" s="37">
        <f t="shared" si="22"/>
        <v>174.11666666666861</v>
      </c>
      <c r="AF32" s="37">
        <f t="shared" si="22"/>
        <v>18.016666666666424</v>
      </c>
      <c r="AG32" s="37">
        <f t="shared" si="22"/>
        <v>181.39999999999964</v>
      </c>
      <c r="AH32" s="37">
        <f t="shared" si="22"/>
        <v>76.316666666669335</v>
      </c>
      <c r="AI32" s="37">
        <f t="shared" si="22"/>
        <v>80.433333333334303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BankNifty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Sam</cp:lastModifiedBy>
  <dcterms:created xsi:type="dcterms:W3CDTF">2019-03-17T19:12:04Z</dcterms:created>
  <dcterms:modified xsi:type="dcterms:W3CDTF">2020-03-31T20:30:58Z</dcterms:modified>
</cp:coreProperties>
</file>