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K55" i="2" l="1"/>
  <c r="K53" i="2"/>
  <c r="K56" i="2" s="1"/>
  <c r="K52" i="2"/>
  <c r="K50" i="2"/>
  <c r="K51" i="2" s="1"/>
  <c r="K43" i="2"/>
  <c r="K30" i="2"/>
  <c r="K24" i="2"/>
  <c r="K36" i="2" s="1"/>
  <c r="K14" i="2"/>
  <c r="K20" i="2" s="1"/>
  <c r="K54" i="2" l="1"/>
  <c r="K57" i="2" s="1"/>
  <c r="K13" i="2" s="1"/>
  <c r="K18" i="2"/>
  <c r="K19" i="2" s="1"/>
  <c r="K33" i="2"/>
  <c r="K29" i="2"/>
  <c r="K32" i="2"/>
  <c r="K28" i="2"/>
  <c r="K31" i="2"/>
  <c r="K27" i="2"/>
  <c r="K34" i="2"/>
  <c r="K26" i="2"/>
  <c r="K8" i="2"/>
  <c r="K10" i="2"/>
  <c r="J55" i="2"/>
  <c r="J53" i="2"/>
  <c r="J56" i="2" s="1"/>
  <c r="J52" i="2"/>
  <c r="J50" i="2"/>
  <c r="J51" i="2" s="1"/>
  <c r="J43" i="2"/>
  <c r="J30" i="2"/>
  <c r="J24" i="2"/>
  <c r="J36" i="2" s="1"/>
  <c r="J14" i="2"/>
  <c r="J20" i="2" s="1"/>
  <c r="I55" i="2"/>
  <c r="I53" i="2"/>
  <c r="I56" i="2" s="1"/>
  <c r="I52" i="2"/>
  <c r="I50" i="2"/>
  <c r="I51" i="2" s="1"/>
  <c r="I43" i="2"/>
  <c r="I30" i="2"/>
  <c r="I24" i="2"/>
  <c r="I36" i="2" s="1"/>
  <c r="I14" i="2"/>
  <c r="I20" i="2" s="1"/>
  <c r="K22" i="2" l="1"/>
  <c r="K21" i="2" s="1"/>
  <c r="K9" i="2"/>
  <c r="K17" i="2"/>
  <c r="K15" i="2"/>
  <c r="K25" i="2"/>
  <c r="K6" i="2"/>
  <c r="K7" i="2" s="1"/>
  <c r="K11" i="2"/>
  <c r="K35" i="2"/>
  <c r="I8" i="2"/>
  <c r="J29" i="2"/>
  <c r="J31" i="2"/>
  <c r="J28" i="2"/>
  <c r="J27" i="2"/>
  <c r="J34" i="2"/>
  <c r="J26" i="2"/>
  <c r="J32" i="2"/>
  <c r="J33" i="2"/>
  <c r="J54" i="2"/>
  <c r="J57" i="2" s="1"/>
  <c r="J13" i="2" s="1"/>
  <c r="J18" i="2"/>
  <c r="J17" i="2" s="1"/>
  <c r="J8" i="2"/>
  <c r="J10" i="2"/>
  <c r="I29" i="2"/>
  <c r="I28" i="2"/>
  <c r="I27" i="2"/>
  <c r="I34" i="2"/>
  <c r="I26" i="2"/>
  <c r="I33" i="2"/>
  <c r="I32" i="2"/>
  <c r="I31" i="2"/>
  <c r="I54" i="2"/>
  <c r="I57" i="2" s="1"/>
  <c r="I15" i="2" s="1"/>
  <c r="I18" i="2"/>
  <c r="I17" i="2" s="1"/>
  <c r="I10" i="2"/>
  <c r="DO56" i="6"/>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H55" i="2"/>
  <c r="H53" i="2"/>
  <c r="H56" i="2" s="1"/>
  <c r="H52" i="2"/>
  <c r="H50" i="2"/>
  <c r="H51" i="2" s="1"/>
  <c r="H43" i="2"/>
  <c r="H30" i="2"/>
  <c r="H24" i="2"/>
  <c r="H36" i="2" s="1"/>
  <c r="H14" i="2"/>
  <c r="G55" i="2"/>
  <c r="G53" i="2"/>
  <c r="G56" i="2" s="1"/>
  <c r="G52" i="2"/>
  <c r="G50" i="2"/>
  <c r="G51" i="2" s="1"/>
  <c r="G43" i="2"/>
  <c r="G30" i="2"/>
  <c r="G24" i="2"/>
  <c r="G36" i="2" s="1"/>
  <c r="G14" i="2"/>
  <c r="J9" i="2" l="1"/>
  <c r="I13" i="2"/>
  <c r="J25" i="2"/>
  <c r="J35" i="2"/>
  <c r="I25" i="2"/>
  <c r="J11" i="2"/>
  <c r="J6" i="2"/>
  <c r="J7" i="2" s="1"/>
  <c r="J19" i="2"/>
  <c r="J22" i="2"/>
  <c r="J21" i="2" s="1"/>
  <c r="J15" i="2"/>
  <c r="I35" i="2"/>
  <c r="I6" i="2"/>
  <c r="I7" i="2" s="1"/>
  <c r="I11" i="2"/>
  <c r="I9" i="2"/>
  <c r="I19" i="2"/>
  <c r="I22" i="2"/>
  <c r="I21" i="2" s="1"/>
  <c r="H20" i="2"/>
  <c r="G20" i="2"/>
  <c r="DO21" i="6"/>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G54" i="2"/>
  <c r="G57" i="2" s="1"/>
  <c r="G13" i="2" s="1"/>
  <c r="H54" i="2"/>
  <c r="H57" i="2" s="1"/>
  <c r="H13" i="2" s="1"/>
  <c r="H29" i="2"/>
  <c r="H28" i="2"/>
  <c r="H27" i="2"/>
  <c r="H33" i="2"/>
  <c r="H31" i="2"/>
  <c r="H34" i="2"/>
  <c r="H26" i="2"/>
  <c r="H32" i="2"/>
  <c r="H18" i="2"/>
  <c r="H8" i="2"/>
  <c r="H10" i="2"/>
  <c r="G29" i="2"/>
  <c r="G28" i="2"/>
  <c r="G32" i="2"/>
  <c r="G27" i="2"/>
  <c r="G34" i="2"/>
  <c r="G26" i="2"/>
  <c r="G33" i="2"/>
  <c r="G31" i="2"/>
  <c r="G8" i="2"/>
  <c r="G18" i="2"/>
  <c r="G10" i="2"/>
  <c r="H35" i="2" l="1"/>
  <c r="G15" i="2"/>
  <c r="H15" i="2"/>
  <c r="G25" i="2"/>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H25" i="2"/>
  <c r="H9" i="2"/>
  <c r="H22" i="2"/>
  <c r="H21" i="2" s="1"/>
  <c r="H19" i="2"/>
  <c r="H11" i="2"/>
  <c r="H6" i="2"/>
  <c r="H7" i="2" s="1"/>
  <c r="H17" i="2"/>
  <c r="G19" i="2"/>
  <c r="G22" i="2"/>
  <c r="G21" i="2" s="1"/>
  <c r="G9" i="2"/>
  <c r="G17" i="2"/>
  <c r="G11" i="2"/>
  <c r="G6" i="2"/>
  <c r="G7" i="2" s="1"/>
  <c r="G35" i="2"/>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<sst xmlns="http://schemas.openxmlformats.org/spreadsheetml/2006/main" count="161" uniqueCount="76">
  <si>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</si>
  <si>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</si>
  <si>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</si>
  <si>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</si>
  <si>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</si>
  <si>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</si>
  <si>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</si>
  <si>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</si>
  <si>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</si>
  <si>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</si>
  <si>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</si>
  <si>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</si>
  <si>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</si>
  <si>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</si>
  <si>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</si>
  <si>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</si>
  <si>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</si>
  <si>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</si>
  <si>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</si>
  <si>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</si>
  <si>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</si>
  <si>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</si>
  <si>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</si>
  <si>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</si>
  <si>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</si>
  <si>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</si>
  <si>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</si>
  <si>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</si>
  <si>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</si>
  <si>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</si>
  <si>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</si>
  <si>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</si>
  <si>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</si>
  <si>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</si>
  <si>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</si>
  <si>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</si>
  <si>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</si>
  <si>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</si>
  <si>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</si>
  <si>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</si>
  <si>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</si>
  <si>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</si>
  <si>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</si>
  <si>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</si>
  <si>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</si>
  <si>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</si>
  <si>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</si>
  <si>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</si>
  <si>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</si>
  <si>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</si>
  <si>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</si>
  <si>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</si>
  <si>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</si>
  <si>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</si>
  <si>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</si>
  <si>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</si>
  <si>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</si>
  <si>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</si>
  <si>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</si>
  <si>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</si>
  <si>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</si>
  <si>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</si>
  <si>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</si>
  <si>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</si>
  <si>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</si>
  <si>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</si>
  <si>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Click Here to view Nifty Future and Option Analysis and Click here For NIFTY STRENGTH</t>
  </si>
  <si>
    <t>ASM</t>
  </si>
  <si>
    <t>11450~60</t>
  </si>
  <si>
    <t>11500~30</t>
  </si>
  <si>
    <t>Updated for-May/27/2019 Nifty closed on a strong bull note at 11844 level .So today on upside first intra resistance is at 11900-05 .Next resistance are 11956-61,12002-07,12049-54,12100-05,12151-56 level.On downside first support is at 11788-83 next support are at 11732-27,11685-80,11638-33,11587-82,11535-30,11500-95,11447-42,11423-18,11374-70,11312-07,11272-67,11235-30,11180-75,11152-47,11117-12,11082-78,11047-42,11010-05,10970-65,10930-25,10885-80,10830-25,10783-78,10734-29,10705-00,10656-51 level. Market is in bull zone .So today for intraday on upside intra resistance are at 11905 and 11961 level and On downside be alert below 11783 and avoid all longs below 11727 level as selling may intensify below that level . Have a look at weekly trend. </t>
  </si>
  <si>
    <t>Positional Support for NIFTY 11561 11543 11522 11474 11453 11360 11171 11034 and positional Immediate resistance for NIFTY is 12065.</t>
  </si>
  <si>
    <t>Intraday Resistance of NIFTY are 11956.2 : 12049.3 : 12007.9 : 12030.7</t>
  </si>
  <si>
    <t>Intraday Support of NIFTY are 11732 : 11638.9 : 11681.4 : 11658.9</t>
  </si>
  <si>
    <t>Oscillator Analysis The oscillator is showing BUY signal Short Term Oscillator Analysis- The signal is SELL </t>
  </si>
  <si>
    <t>Swing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</si>
</sst>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18">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9" fontId="17"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164" fontId="18" fillId="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18" fillId="18" borderId="5" xfId="1" applyNumberFormat="1" applyFont="1" applyFill="1" applyBorder="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showGridLines="0" topLeftCell="A15" zoomScale="110" zoomScaleNormal="110" workbookViewId="0">
      <selection activeCell="M39" sqref="M39"/>
    </sheetView>
  </sheetViews>
  <sheetFormatPr defaultColWidth="8.77734375" defaultRowHeight="14.55" customHeight="1" x14ac:dyDescent="0.3"/>
  <cols>
    <col min="1" max="4" width="8.77734375" style="1" customWidth="1"/>
    <col min="5" max="6" width="10.77734375" style="1" customWidth="1"/>
    <col min="7" max="11" width="10.77734375" style="91" customWidth="1"/>
    <col min="15" max="15" width="9.21875" style="1" bestFit="1" customWidth="1"/>
    <col min="16" max="256" width="8.77734375" style="1" customWidth="1"/>
  </cols>
  <sheetData>
    <row r="1" spans="1:11" ht="14.55" customHeight="1" x14ac:dyDescent="0.3">
      <c r="A1" s="215"/>
      <c r="B1" s="216"/>
      <c r="C1" s="216"/>
      <c r="D1" s="216"/>
      <c r="E1" s="2" t="s">
        <v>65</v>
      </c>
      <c r="F1" s="2" t="s">
        <v>1</v>
      </c>
      <c r="G1" s="3">
        <v>43605</v>
      </c>
      <c r="H1" s="3">
        <v>43606</v>
      </c>
      <c r="I1" s="3">
        <v>43607</v>
      </c>
      <c r="J1" s="3">
        <v>43608</v>
      </c>
      <c r="K1" s="3">
        <v>43609</v>
      </c>
    </row>
    <row r="2" spans="1:11" ht="14.55" customHeight="1" x14ac:dyDescent="0.3">
      <c r="A2" s="4"/>
      <c r="B2" s="5"/>
      <c r="C2" s="5"/>
      <c r="D2" s="6" t="s">
        <v>2</v>
      </c>
      <c r="E2" s="7">
        <v>11856.15</v>
      </c>
      <c r="F2" s="7">
        <v>11426.15</v>
      </c>
      <c r="G2" s="7">
        <v>11845.2</v>
      </c>
      <c r="H2" s="7">
        <v>11883.55</v>
      </c>
      <c r="I2" s="7">
        <v>11784.8</v>
      </c>
      <c r="J2" s="7">
        <v>12041.15</v>
      </c>
      <c r="K2" s="7">
        <v>11859</v>
      </c>
    </row>
    <row r="3" spans="1:11" ht="14.55" customHeight="1" x14ac:dyDescent="0.3">
      <c r="A3" s="4"/>
      <c r="B3" s="8"/>
      <c r="C3" s="9"/>
      <c r="D3" s="6" t="s">
        <v>3</v>
      </c>
      <c r="E3" s="10">
        <v>11549.1</v>
      </c>
      <c r="F3" s="10">
        <v>11108.3</v>
      </c>
      <c r="G3" s="10">
        <v>11591.7</v>
      </c>
      <c r="H3" s="10">
        <v>11682.8</v>
      </c>
      <c r="I3" s="10">
        <v>11682.4</v>
      </c>
      <c r="J3" s="10">
        <v>11614.5</v>
      </c>
      <c r="K3" s="10">
        <v>11658.1</v>
      </c>
    </row>
    <row r="4" spans="1:11" ht="14.55" customHeight="1" x14ac:dyDescent="0.3">
      <c r="A4" s="4"/>
      <c r="B4" s="8"/>
      <c r="C4" s="9"/>
      <c r="D4" s="6" t="s">
        <v>4</v>
      </c>
      <c r="E4" s="11">
        <v>11748.15</v>
      </c>
      <c r="F4" s="11">
        <v>11407.15</v>
      </c>
      <c r="G4" s="11">
        <v>11828.25</v>
      </c>
      <c r="H4" s="11">
        <v>11709.1</v>
      </c>
      <c r="I4" s="11">
        <v>11737.9</v>
      </c>
      <c r="J4" s="11">
        <v>11657.05</v>
      </c>
      <c r="K4" s="11">
        <v>11844.1</v>
      </c>
    </row>
    <row r="5" spans="1:11" ht="14.55" customHeight="1" x14ac:dyDescent="0.3">
      <c r="A5" s="213" t="s">
        <v>5</v>
      </c>
      <c r="B5" s="214"/>
      <c r="C5" s="214"/>
      <c r="D5" s="214"/>
      <c r="E5" s="5"/>
      <c r="F5" s="5"/>
      <c r="G5" s="5"/>
      <c r="H5" s="5"/>
      <c r="I5" s="5"/>
      <c r="J5" s="5"/>
      <c r="K5" s="5"/>
    </row>
    <row r="6" spans="1:11" ht="14.55" customHeight="1" x14ac:dyDescent="0.3">
      <c r="A6" s="12"/>
      <c r="B6" s="13"/>
      <c r="C6" s="13"/>
      <c r="D6" s="14" t="s">
        <v>6</v>
      </c>
      <c r="E6" s="15">
        <f>E10+E50</f>
        <v>12193.550000000001</v>
      </c>
      <c r="F6" s="15">
        <f>F10+F50</f>
        <v>11837.283333333335</v>
      </c>
      <c r="G6" s="15">
        <f t="shared" ref="G6" si="0">G10+G50</f>
        <v>12171.900000000001</v>
      </c>
      <c r="H6" s="15">
        <f t="shared" ref="H6:I6" si="1">H10+H50</f>
        <v>12034.916666666664</v>
      </c>
      <c r="I6" s="15">
        <f t="shared" si="1"/>
        <v>11890.066666666666</v>
      </c>
      <c r="J6" s="15">
        <f t="shared" ref="J6:K6" si="2">J10+J50</f>
        <v>12353.949999999999</v>
      </c>
      <c r="K6" s="15">
        <f t="shared" si="2"/>
        <v>12116.933333333331</v>
      </c>
    </row>
    <row r="7" spans="1:11" ht="14.55" hidden="1" customHeight="1" x14ac:dyDescent="0.3">
      <c r="A7" s="12"/>
      <c r="B7" s="13"/>
      <c r="C7" s="13"/>
      <c r="D7" s="14" t="s">
        <v>7</v>
      </c>
      <c r="E7" s="16">
        <f>(E6+E8)/2</f>
        <v>12109.2</v>
      </c>
      <c r="F7" s="16">
        <f>(F6+F8)/2</f>
        <v>11734.5</v>
      </c>
      <c r="G7" s="16">
        <f t="shared" ref="G7" si="3">(G6+G8)/2</f>
        <v>12090.225000000002</v>
      </c>
      <c r="H7" s="16">
        <f t="shared" ref="H7:I7" si="4">(H6+H8)/2</f>
        <v>11997.074999999997</v>
      </c>
      <c r="I7" s="16">
        <f t="shared" si="4"/>
        <v>11863.75</v>
      </c>
      <c r="J7" s="16">
        <f t="shared" ref="J7:K7" si="5">(J6+J8)/2</f>
        <v>12275.75</v>
      </c>
      <c r="K7" s="16">
        <f t="shared" si="5"/>
        <v>12052.449999999997</v>
      </c>
    </row>
    <row r="8" spans="1:11" ht="14.55" customHeight="1" x14ac:dyDescent="0.3">
      <c r="A8" s="12"/>
      <c r="B8" s="13"/>
      <c r="C8" s="13"/>
      <c r="D8" s="14" t="s">
        <v>8</v>
      </c>
      <c r="E8" s="17">
        <f>E14+E50</f>
        <v>12024.85</v>
      </c>
      <c r="F8" s="17">
        <f>F14+F50</f>
        <v>11631.716666666667</v>
      </c>
      <c r="G8" s="17">
        <f t="shared" ref="G8" si="6">G14+G50</f>
        <v>12008.550000000001</v>
      </c>
      <c r="H8" s="17">
        <f t="shared" ref="H8:I8" si="7">H14+H50</f>
        <v>11959.233333333332</v>
      </c>
      <c r="I8" s="17">
        <f t="shared" si="7"/>
        <v>11837.433333333332</v>
      </c>
      <c r="J8" s="17">
        <f t="shared" ref="J8:K8" si="8">J14+J50</f>
        <v>12197.55</v>
      </c>
      <c r="K8" s="17">
        <f t="shared" si="8"/>
        <v>11987.966666666665</v>
      </c>
    </row>
    <row r="9" spans="1:11" ht="14.55" hidden="1" customHeight="1" x14ac:dyDescent="0.3">
      <c r="A9" s="12"/>
      <c r="B9" s="13"/>
      <c r="C9" s="13"/>
      <c r="D9" s="14" t="s">
        <v>9</v>
      </c>
      <c r="E9" s="16">
        <f>(E8+E10)/2</f>
        <v>11955.675000000001</v>
      </c>
      <c r="F9" s="16">
        <f>(F8+F10)/2</f>
        <v>11575.575000000001</v>
      </c>
      <c r="G9" s="16">
        <f t="shared" ref="G9" si="9">(G8+G10)/2</f>
        <v>11963.475000000002</v>
      </c>
      <c r="H9" s="16">
        <f t="shared" ref="H9:I9" si="10">(H8+H10)/2</f>
        <v>11896.699999999997</v>
      </c>
      <c r="I9" s="16">
        <f t="shared" si="10"/>
        <v>11812.55</v>
      </c>
      <c r="J9" s="16">
        <f t="shared" ref="J9:K9" si="11">(J8+J10)/2</f>
        <v>12062.424999999999</v>
      </c>
      <c r="K9" s="16">
        <f t="shared" si="11"/>
        <v>11951.999999999998</v>
      </c>
    </row>
    <row r="10" spans="1:11" ht="14.55" customHeight="1" x14ac:dyDescent="0.3">
      <c r="A10" s="12"/>
      <c r="B10" s="13"/>
      <c r="C10" s="13"/>
      <c r="D10" s="14" t="s">
        <v>10</v>
      </c>
      <c r="E10" s="18">
        <f>(2*E14)-E3</f>
        <v>11886.500000000002</v>
      </c>
      <c r="F10" s="18">
        <f>(2*F14)-F3</f>
        <v>11519.433333333334</v>
      </c>
      <c r="G10" s="18">
        <f t="shared" ref="G10" si="12">(2*G14)-G3</f>
        <v>11918.400000000001</v>
      </c>
      <c r="H10" s="18">
        <f t="shared" ref="H10:I10" si="13">(2*H14)-H3</f>
        <v>11834.166666666664</v>
      </c>
      <c r="I10" s="18">
        <f t="shared" si="13"/>
        <v>11787.666666666666</v>
      </c>
      <c r="J10" s="18">
        <f t="shared" ref="J10:K10" si="14">(2*J14)-J3</f>
        <v>11927.3</v>
      </c>
      <c r="K10" s="18">
        <f t="shared" si="14"/>
        <v>11916.033333333331</v>
      </c>
    </row>
    <row r="11" spans="1:11" ht="14.55" hidden="1" customHeight="1" x14ac:dyDescent="0.3">
      <c r="A11" s="12"/>
      <c r="B11" s="13"/>
      <c r="C11" s="13"/>
      <c r="D11" s="14" t="s">
        <v>11</v>
      </c>
      <c r="E11" s="16">
        <f>(E10+E14)/2</f>
        <v>11802.150000000001</v>
      </c>
      <c r="F11" s="16">
        <f>(F10+F14)/2</f>
        <v>11416.650000000001</v>
      </c>
      <c r="G11" s="16">
        <f t="shared" ref="G11" si="15">(G10+G14)/2</f>
        <v>11836.725000000002</v>
      </c>
      <c r="H11" s="16">
        <f t="shared" ref="H11:I11" si="16">(H10+H14)/2</f>
        <v>11796.324999999997</v>
      </c>
      <c r="I11" s="16">
        <f t="shared" si="16"/>
        <v>11761.349999999999</v>
      </c>
      <c r="J11" s="16">
        <f t="shared" ref="J11:K11" si="17">(J10+J14)/2</f>
        <v>11849.099999999999</v>
      </c>
      <c r="K11" s="16">
        <f t="shared" si="17"/>
        <v>11851.55</v>
      </c>
    </row>
    <row r="12" spans="1:11" ht="8.1" customHeight="1" x14ac:dyDescent="0.3">
      <c r="A12" s="12"/>
      <c r="B12" s="13"/>
      <c r="C12" s="13"/>
      <c r="D12" s="19"/>
      <c r="E12" s="11"/>
      <c r="F12" s="11"/>
      <c r="G12" s="11"/>
      <c r="H12" s="11"/>
      <c r="I12" s="11"/>
      <c r="J12" s="11"/>
      <c r="K12" s="11"/>
    </row>
    <row r="13" spans="1:11" ht="14.55" customHeight="1" x14ac:dyDescent="0.3">
      <c r="A13" s="12"/>
      <c r="B13" s="13"/>
      <c r="C13" s="13"/>
      <c r="D13" s="14" t="s">
        <v>12</v>
      </c>
      <c r="E13" s="20">
        <f>E14+E57/2</f>
        <v>11732.975000000002</v>
      </c>
      <c r="F13" s="20">
        <f>F14+F57/2</f>
        <v>11360.508333333335</v>
      </c>
      <c r="G13" s="20">
        <f t="shared" ref="G13" si="18">G14+G57/2</f>
        <v>11791.650000000001</v>
      </c>
      <c r="H13" s="20">
        <f t="shared" ref="H13:I13" si="19">H14+H57/2</f>
        <v>11783.174999999999</v>
      </c>
      <c r="I13" s="20">
        <f t="shared" si="19"/>
        <v>11736.466666666667</v>
      </c>
      <c r="J13" s="20">
        <f t="shared" ref="J13:K13" si="20">J14+J57/2</f>
        <v>11827.825000000001</v>
      </c>
      <c r="K13" s="20">
        <f t="shared" si="20"/>
        <v>11815.583333333332</v>
      </c>
    </row>
    <row r="14" spans="1:11" ht="14.55" customHeight="1" x14ac:dyDescent="0.3">
      <c r="A14" s="12"/>
      <c r="B14" s="13"/>
      <c r="C14" s="13"/>
      <c r="D14" s="14" t="s">
        <v>13</v>
      </c>
      <c r="E14" s="11">
        <f>(E2+E3+E4)/3</f>
        <v>11717.800000000001</v>
      </c>
      <c r="F14" s="11">
        <f>(F2+F3+F4)/3</f>
        <v>11313.866666666667</v>
      </c>
      <c r="G14" s="11">
        <f t="shared" ref="G14" si="21">(G2+G3+G4)/3</f>
        <v>11755.050000000001</v>
      </c>
      <c r="H14" s="11">
        <f t="shared" ref="H14:I14" si="22">(H2+H3+H4)/3</f>
        <v>11758.483333333332</v>
      </c>
      <c r="I14" s="11">
        <f t="shared" si="22"/>
        <v>11735.033333333333</v>
      </c>
      <c r="J14" s="11">
        <f t="shared" ref="J14:K14" si="23">(J2+J3+J4)/3</f>
        <v>11770.9</v>
      </c>
      <c r="K14" s="11">
        <f t="shared" si="23"/>
        <v>11787.066666666666</v>
      </c>
    </row>
    <row r="15" spans="1:11" ht="14.55" customHeight="1" x14ac:dyDescent="0.3">
      <c r="A15" s="12"/>
      <c r="B15" s="13"/>
      <c r="C15" s="13"/>
      <c r="D15" s="14" t="s">
        <v>14</v>
      </c>
      <c r="E15" s="21">
        <f>E14-E57/2</f>
        <v>11702.625</v>
      </c>
      <c r="F15" s="21">
        <f>F14-F57/2</f>
        <v>11267.224999999999</v>
      </c>
      <c r="G15" s="21">
        <f t="shared" ref="G15" si="24">G14-G57/2</f>
        <v>11718.45</v>
      </c>
      <c r="H15" s="21">
        <f t="shared" ref="H15:I15" si="25">H14-H57/2</f>
        <v>11733.791666666664</v>
      </c>
      <c r="I15" s="21">
        <f t="shared" si="25"/>
        <v>11733.599999999999</v>
      </c>
      <c r="J15" s="21">
        <f t="shared" ref="J15:K15" si="26">J14-J57/2</f>
        <v>11713.974999999999</v>
      </c>
      <c r="K15" s="21">
        <f t="shared" si="26"/>
        <v>11758.55</v>
      </c>
    </row>
    <row r="16" spans="1:11" ht="8.1" customHeight="1" x14ac:dyDescent="0.3">
      <c r="A16" s="12"/>
      <c r="B16" s="13"/>
      <c r="C16" s="13"/>
      <c r="D16" s="19"/>
      <c r="E16" s="11"/>
      <c r="F16" s="11"/>
      <c r="G16" s="11"/>
      <c r="H16" s="11"/>
      <c r="I16" s="11"/>
      <c r="J16" s="11"/>
      <c r="K16" s="11"/>
    </row>
    <row r="17" spans="1:11" ht="14.55" hidden="1" customHeight="1" x14ac:dyDescent="0.3">
      <c r="A17" s="12"/>
      <c r="B17" s="13"/>
      <c r="C17" s="13"/>
      <c r="D17" s="14" t="s">
        <v>15</v>
      </c>
      <c r="E17" s="16">
        <f>(E14+E18)/2</f>
        <v>11648.625000000002</v>
      </c>
      <c r="F17" s="16">
        <f>(F14+F18)/2</f>
        <v>11257.725</v>
      </c>
      <c r="G17" s="16">
        <f t="shared" ref="G17" si="27">(G14+G18)/2</f>
        <v>11709.975000000002</v>
      </c>
      <c r="H17" s="16">
        <f t="shared" ref="H17:I17" si="28">(H14+H18)/2</f>
        <v>11695.949999999997</v>
      </c>
      <c r="I17" s="16">
        <f t="shared" si="28"/>
        <v>11710.15</v>
      </c>
      <c r="J17" s="16">
        <f t="shared" ref="J17:K17" si="29">(J14+J18)/2</f>
        <v>11635.775</v>
      </c>
      <c r="K17" s="16">
        <f t="shared" si="29"/>
        <v>11751.099999999999</v>
      </c>
    </row>
    <row r="18" spans="1:11" ht="14.55" customHeight="1" x14ac:dyDescent="0.3">
      <c r="A18" s="12"/>
      <c r="B18" s="13"/>
      <c r="C18" s="13"/>
      <c r="D18" s="14" t="s">
        <v>16</v>
      </c>
      <c r="E18" s="22">
        <f>2*E14-E2</f>
        <v>11579.450000000003</v>
      </c>
      <c r="F18" s="22">
        <f>2*F14-F2</f>
        <v>11201.583333333334</v>
      </c>
      <c r="G18" s="22">
        <f t="shared" ref="G18" si="30">2*G14-G2</f>
        <v>11664.900000000001</v>
      </c>
      <c r="H18" s="22">
        <f t="shared" ref="H18:I18" si="31">2*H14-H2</f>
        <v>11633.416666666664</v>
      </c>
      <c r="I18" s="22">
        <f t="shared" si="31"/>
        <v>11685.266666666666</v>
      </c>
      <c r="J18" s="22">
        <f t="shared" ref="J18:K18" si="32">2*J14-J2</f>
        <v>11500.65</v>
      </c>
      <c r="K18" s="22">
        <f t="shared" si="32"/>
        <v>11715.133333333331</v>
      </c>
    </row>
    <row r="19" spans="1:11" ht="14.55" hidden="1" customHeight="1" x14ac:dyDescent="0.3">
      <c r="A19" s="12"/>
      <c r="B19" s="13"/>
      <c r="C19" s="13"/>
      <c r="D19" s="14" t="s">
        <v>17</v>
      </c>
      <c r="E19" s="16">
        <f>(E18+E20)/2</f>
        <v>11495.100000000002</v>
      </c>
      <c r="F19" s="16">
        <f>(F18+F20)/2</f>
        <v>11098.8</v>
      </c>
      <c r="G19" s="16">
        <f t="shared" ref="G19" si="33">(G18+G20)/2</f>
        <v>11583.225000000002</v>
      </c>
      <c r="H19" s="16">
        <f t="shared" ref="H19:I19" si="34">(H18+H20)/2</f>
        <v>11595.574999999997</v>
      </c>
      <c r="I19" s="16">
        <f t="shared" si="34"/>
        <v>11658.95</v>
      </c>
      <c r="J19" s="16">
        <f t="shared" ref="J19:K19" si="35">(J18+J20)/2</f>
        <v>11422.45</v>
      </c>
      <c r="K19" s="16">
        <f t="shared" si="35"/>
        <v>11650.649999999998</v>
      </c>
    </row>
    <row r="20" spans="1:11" ht="14.55" customHeight="1" x14ac:dyDescent="0.3">
      <c r="A20" s="12"/>
      <c r="B20" s="13"/>
      <c r="C20" s="13"/>
      <c r="D20" s="14" t="s">
        <v>18</v>
      </c>
      <c r="E20" s="23">
        <f>E14-E50</f>
        <v>11410.750000000002</v>
      </c>
      <c r="F20" s="23">
        <f>F14-F50</f>
        <v>10996.016666666666</v>
      </c>
      <c r="G20" s="23">
        <f t="shared" ref="G20" si="36">G14-G50</f>
        <v>11501.550000000001</v>
      </c>
      <c r="H20" s="23">
        <f t="shared" ref="H20:I20" si="37">H14-H50</f>
        <v>11557.733333333332</v>
      </c>
      <c r="I20" s="23">
        <f t="shared" si="37"/>
        <v>11632.633333333333</v>
      </c>
      <c r="J20" s="23">
        <f t="shared" ref="J20:K20" si="38">J14-J50</f>
        <v>11344.25</v>
      </c>
      <c r="K20" s="23">
        <f t="shared" si="38"/>
        <v>11586.166666666666</v>
      </c>
    </row>
    <row r="21" spans="1:11" ht="14.55" hidden="1" customHeight="1" x14ac:dyDescent="0.3">
      <c r="A21" s="12"/>
      <c r="B21" s="13"/>
      <c r="C21" s="13"/>
      <c r="D21" s="14" t="s">
        <v>19</v>
      </c>
      <c r="E21" s="16">
        <f>(E20+E22)/2</f>
        <v>11341.575000000003</v>
      </c>
      <c r="F21" s="16">
        <f>(F20+F22)/2</f>
        <v>10939.875</v>
      </c>
      <c r="G21" s="16">
        <f t="shared" ref="G21" si="39">(G20+G22)/2</f>
        <v>11456.475000000002</v>
      </c>
      <c r="H21" s="16">
        <f t="shared" ref="H21:I21" si="40">(H20+H22)/2</f>
        <v>11495.199999999997</v>
      </c>
      <c r="I21" s="16">
        <f t="shared" si="40"/>
        <v>11607.75</v>
      </c>
      <c r="J21" s="16">
        <f t="shared" ref="J21:K21" si="41">(J20+J22)/2</f>
        <v>11209.125</v>
      </c>
      <c r="K21" s="16">
        <f t="shared" si="41"/>
        <v>11550.199999999999</v>
      </c>
    </row>
    <row r="22" spans="1:11" ht="14.55" customHeight="1" x14ac:dyDescent="0.3">
      <c r="A22" s="12"/>
      <c r="B22" s="13"/>
      <c r="C22" s="13"/>
      <c r="D22" s="14" t="s">
        <v>20</v>
      </c>
      <c r="E22" s="24">
        <f>E18-E50</f>
        <v>11272.400000000003</v>
      </c>
      <c r="F22" s="24">
        <f>F18-F50</f>
        <v>10883.733333333334</v>
      </c>
      <c r="G22" s="24">
        <f t="shared" ref="G22" si="42">G18-G50</f>
        <v>11411.400000000001</v>
      </c>
      <c r="H22" s="24">
        <f t="shared" ref="H22:I22" si="43">H18-H50</f>
        <v>11432.666666666664</v>
      </c>
      <c r="I22" s="24">
        <f t="shared" si="43"/>
        <v>11582.866666666667</v>
      </c>
      <c r="J22" s="24">
        <f t="shared" ref="J22:K22" si="44">J18-J50</f>
        <v>11074</v>
      </c>
      <c r="K22" s="24">
        <f t="shared" si="44"/>
        <v>11514.233333333332</v>
      </c>
    </row>
    <row r="23" spans="1:11" ht="14.55" customHeight="1" x14ac:dyDescent="0.3">
      <c r="A23" s="213" t="s">
        <v>21</v>
      </c>
      <c r="B23" s="214"/>
      <c r="C23" s="214"/>
      <c r="D23" s="214"/>
      <c r="E23" s="25"/>
      <c r="F23" s="25"/>
      <c r="G23" s="25"/>
      <c r="H23" s="25"/>
      <c r="I23" s="25"/>
      <c r="J23" s="25"/>
      <c r="K23" s="25"/>
    </row>
    <row r="24" spans="1:11" ht="14.55" customHeight="1" x14ac:dyDescent="0.3">
      <c r="A24" s="12"/>
      <c r="B24" s="13"/>
      <c r="C24" s="13"/>
      <c r="D24" s="14" t="s">
        <v>22</v>
      </c>
      <c r="E24" s="17">
        <f>(E2/E3)*E4</f>
        <v>12060.492040288853</v>
      </c>
      <c r="F24" s="17">
        <f>(F2/F3)*F4</f>
        <v>11733.551215982643</v>
      </c>
      <c r="G24" s="17">
        <f t="shared" ref="G24" si="45">(G2/G3)*G4</f>
        <v>12086.923134656692</v>
      </c>
      <c r="H24" s="17">
        <f t="shared" ref="H24:I24" si="46">(H2/H3)*H4</f>
        <v>11910.301922912315</v>
      </c>
      <c r="I24" s="17">
        <f t="shared" si="46"/>
        <v>11840.786475381772</v>
      </c>
      <c r="J24" s="17">
        <f t="shared" ref="J24:K24" si="47">(J2/J3)*J4</f>
        <v>12085.263042533041</v>
      </c>
      <c r="K24" s="17">
        <f t="shared" si="47"/>
        <v>12048.205273586605</v>
      </c>
    </row>
    <row r="25" spans="1:11" ht="14.55" hidden="1" customHeight="1" x14ac:dyDescent="0.3">
      <c r="A25" s="12"/>
      <c r="B25" s="13"/>
      <c r="C25" s="13"/>
      <c r="D25" s="14" t="s">
        <v>23</v>
      </c>
      <c r="E25" s="16">
        <f>E26+1.168*(E26-E27)</f>
        <v>12015.651960000001</v>
      </c>
      <c r="F25" s="16">
        <f>F26+1.168*(F26-F27)</f>
        <v>11684.060920000002</v>
      </c>
      <c r="G25" s="16">
        <f t="shared" ref="G25" si="48">G26+1.168*(G26-G27)</f>
        <v>12049.099199999999</v>
      </c>
      <c r="H25" s="16">
        <f t="shared" ref="H25:I25" si="49">H26+1.168*(H26-H27)</f>
        <v>11883.993400000001</v>
      </c>
      <c r="I25" s="16">
        <f t="shared" si="49"/>
        <v>11827.110879999998</v>
      </c>
      <c r="J25" s="16">
        <f t="shared" ref="J25:K25" si="50">J26+1.168*(J26-J27)</f>
        <v>12028.747479999996</v>
      </c>
      <c r="K25" s="16">
        <f t="shared" si="50"/>
        <v>12019.12408</v>
      </c>
    </row>
    <row r="26" spans="1:11" ht="14.55" customHeight="1" x14ac:dyDescent="0.3">
      <c r="A26" s="12"/>
      <c r="B26" s="13"/>
      <c r="C26" s="13"/>
      <c r="D26" s="14" t="s">
        <v>24</v>
      </c>
      <c r="E26" s="18">
        <f>E4+E51/2</f>
        <v>11917.0275</v>
      </c>
      <c r="F26" s="18">
        <f>F4+F51/2</f>
        <v>11581.967500000001</v>
      </c>
      <c r="G26" s="18">
        <f t="shared" ref="G26" si="51">G4+G51/2</f>
        <v>11967.674999999999</v>
      </c>
      <c r="H26" s="18">
        <f t="shared" ref="H26:I26" si="52">H4+H51/2</f>
        <v>11819.512500000001</v>
      </c>
      <c r="I26" s="18">
        <f t="shared" si="52"/>
        <v>11794.22</v>
      </c>
      <c r="J26" s="18">
        <f t="shared" ref="J26:K26" si="53">J4+J51/2</f>
        <v>11891.707499999999</v>
      </c>
      <c r="K26" s="18">
        <f t="shared" si="53"/>
        <v>11954.594999999999</v>
      </c>
    </row>
    <row r="27" spans="1:11" ht="14.55" customHeight="1" x14ac:dyDescent="0.3">
      <c r="A27" s="12"/>
      <c r="B27" s="13"/>
      <c r="C27" s="13"/>
      <c r="D27" s="14" t="s">
        <v>25</v>
      </c>
      <c r="E27" s="7">
        <f>E4+E51/4</f>
        <v>11832.588749999999</v>
      </c>
      <c r="F27" s="7">
        <f>F4+F51/4</f>
        <v>11494.55875</v>
      </c>
      <c r="G27" s="7">
        <f t="shared" ref="G27" si="54">G4+G51/4</f>
        <v>11897.9625</v>
      </c>
      <c r="H27" s="7">
        <f t="shared" ref="H27:I27" si="55">H4+H51/4</f>
        <v>11764.30625</v>
      </c>
      <c r="I27" s="7">
        <f t="shared" si="55"/>
        <v>11766.06</v>
      </c>
      <c r="J27" s="7">
        <f t="shared" ref="J27:K27" si="56">J4+J51/4</f>
        <v>11774.37875</v>
      </c>
      <c r="K27" s="7">
        <f t="shared" si="56"/>
        <v>11899.3475</v>
      </c>
    </row>
    <row r="28" spans="1:11" ht="14.55" hidden="1" customHeight="1" x14ac:dyDescent="0.3">
      <c r="A28" s="12"/>
      <c r="B28" s="13"/>
      <c r="C28" s="13"/>
      <c r="D28" s="14" t="s">
        <v>26</v>
      </c>
      <c r="E28" s="16">
        <f>E4+E51/6</f>
        <v>11804.442499999999</v>
      </c>
      <c r="F28" s="16">
        <f>F4+F51/6</f>
        <v>11465.422500000001</v>
      </c>
      <c r="G28" s="16">
        <f t="shared" ref="G28" si="57">G4+G51/6</f>
        <v>11874.725</v>
      </c>
      <c r="H28" s="16">
        <f t="shared" ref="H28:I28" si="58">H4+H51/6</f>
        <v>11745.904166666667</v>
      </c>
      <c r="I28" s="16">
        <f t="shared" si="58"/>
        <v>11756.673333333332</v>
      </c>
      <c r="J28" s="16">
        <f t="shared" ref="J28:K28" si="59">J4+J51/6</f>
        <v>11735.269166666665</v>
      </c>
      <c r="K28" s="16">
        <f t="shared" si="59"/>
        <v>11880.931666666667</v>
      </c>
    </row>
    <row r="29" spans="1:11" ht="14.55" hidden="1" customHeight="1" x14ac:dyDescent="0.3">
      <c r="A29" s="12"/>
      <c r="B29" s="13"/>
      <c r="C29" s="13"/>
      <c r="D29" s="14" t="s">
        <v>27</v>
      </c>
      <c r="E29" s="16">
        <f>E4+E51/12</f>
        <v>11776.296249999999</v>
      </c>
      <c r="F29" s="16">
        <f>F4+F51/12</f>
        <v>11436.286249999999</v>
      </c>
      <c r="G29" s="16">
        <f t="shared" ref="G29" si="60">G4+G51/12</f>
        <v>11851.487499999999</v>
      </c>
      <c r="H29" s="16">
        <f t="shared" ref="H29:I29" si="61">H4+H51/12</f>
        <v>11727.502083333333</v>
      </c>
      <c r="I29" s="16">
        <f t="shared" si="61"/>
        <v>11747.286666666667</v>
      </c>
      <c r="J29" s="16">
        <f t="shared" ref="J29:K29" si="62">J4+J51/12</f>
        <v>11696.159583333332</v>
      </c>
      <c r="K29" s="16">
        <f t="shared" si="62"/>
        <v>11862.515833333333</v>
      </c>
    </row>
    <row r="30" spans="1:11" ht="14.55" customHeight="1" x14ac:dyDescent="0.3">
      <c r="A30" s="12"/>
      <c r="B30" s="13"/>
      <c r="C30" s="13"/>
      <c r="D30" s="14" t="s">
        <v>4</v>
      </c>
      <c r="E30" s="11">
        <f>E4</f>
        <v>11748.15</v>
      </c>
      <c r="F30" s="11">
        <f>F4</f>
        <v>11407.15</v>
      </c>
      <c r="G30" s="11">
        <f t="shared" ref="G30" si="63">G4</f>
        <v>11828.25</v>
      </c>
      <c r="H30" s="11">
        <f t="shared" ref="H30:I30" si="64">H4</f>
        <v>11709.1</v>
      </c>
      <c r="I30" s="11">
        <f t="shared" si="64"/>
        <v>11737.9</v>
      </c>
      <c r="J30" s="11">
        <f t="shared" ref="J30:K30" si="65">J4</f>
        <v>11657.05</v>
      </c>
      <c r="K30" s="11">
        <f t="shared" si="65"/>
        <v>11844.1</v>
      </c>
    </row>
    <row r="31" spans="1:11" ht="14.55" hidden="1" customHeight="1" x14ac:dyDescent="0.3">
      <c r="A31" s="12"/>
      <c r="B31" s="13"/>
      <c r="C31" s="13"/>
      <c r="D31" s="14" t="s">
        <v>28</v>
      </c>
      <c r="E31" s="16">
        <f>E4-E51/12</f>
        <v>11720.00375</v>
      </c>
      <c r="F31" s="16">
        <f>F4-F51/12</f>
        <v>11378.01375</v>
      </c>
      <c r="G31" s="16">
        <f t="shared" ref="G31" si="66">G4-G51/12</f>
        <v>11805.012500000001</v>
      </c>
      <c r="H31" s="16">
        <f t="shared" ref="H31:I31" si="67">H4-H51/12</f>
        <v>11690.697916666668</v>
      </c>
      <c r="I31" s="16">
        <f t="shared" si="67"/>
        <v>11728.513333333332</v>
      </c>
      <c r="J31" s="16">
        <f t="shared" ref="J31:K31" si="68">J4-J51/12</f>
        <v>11617.940416666666</v>
      </c>
      <c r="K31" s="16">
        <f t="shared" si="68"/>
        <v>11825.684166666668</v>
      </c>
    </row>
    <row r="32" spans="1:11" ht="14.55" hidden="1" customHeight="1" x14ac:dyDescent="0.3">
      <c r="A32" s="12"/>
      <c r="B32" s="13"/>
      <c r="C32" s="13"/>
      <c r="D32" s="14" t="s">
        <v>29</v>
      </c>
      <c r="E32" s="16">
        <f>E4-E51/6</f>
        <v>11691.8575</v>
      </c>
      <c r="F32" s="16">
        <f>F4-F51/6</f>
        <v>11348.877499999999</v>
      </c>
      <c r="G32" s="16">
        <f t="shared" ref="G32" si="69">G4-G51/6</f>
        <v>11781.775</v>
      </c>
      <c r="H32" s="16">
        <f t="shared" ref="H32:I32" si="70">H4-H51/6</f>
        <v>11672.295833333334</v>
      </c>
      <c r="I32" s="16">
        <f t="shared" si="70"/>
        <v>11719.126666666667</v>
      </c>
      <c r="J32" s="16">
        <f t="shared" ref="J32:K32" si="71">J4-J51/6</f>
        <v>11578.830833333333</v>
      </c>
      <c r="K32" s="16">
        <f t="shared" si="71"/>
        <v>11807.268333333333</v>
      </c>
    </row>
    <row r="33" spans="1:15" ht="14.55" customHeight="1" x14ac:dyDescent="0.3">
      <c r="A33" s="12"/>
      <c r="B33" s="13"/>
      <c r="C33" s="13"/>
      <c r="D33" s="14" t="s">
        <v>30</v>
      </c>
      <c r="E33" s="10">
        <f>E4-E51/4</f>
        <v>11663.71125</v>
      </c>
      <c r="F33" s="10">
        <f>F4-F51/4</f>
        <v>11319.741249999999</v>
      </c>
      <c r="G33" s="10">
        <f t="shared" ref="G33" si="72">G4-G51/4</f>
        <v>11758.5375</v>
      </c>
      <c r="H33" s="10">
        <f t="shared" ref="H33:I33" si="73">H4-H51/4</f>
        <v>11653.893750000001</v>
      </c>
      <c r="I33" s="10">
        <f t="shared" si="73"/>
        <v>11709.74</v>
      </c>
      <c r="J33" s="10">
        <f t="shared" ref="J33:K33" si="74">J4-J51/4</f>
        <v>11539.721249999999</v>
      </c>
      <c r="K33" s="10">
        <f t="shared" si="74"/>
        <v>11788.852500000001</v>
      </c>
    </row>
    <row r="34" spans="1:15" ht="14.55" customHeight="1" x14ac:dyDescent="0.3">
      <c r="A34" s="12"/>
      <c r="B34" s="13"/>
      <c r="C34" s="13"/>
      <c r="D34" s="14" t="s">
        <v>31</v>
      </c>
      <c r="E34" s="22">
        <f>E4-E51/2</f>
        <v>11579.272499999999</v>
      </c>
      <c r="F34" s="22">
        <f>F4-F51/2</f>
        <v>11232.332499999999</v>
      </c>
      <c r="G34" s="22">
        <f t="shared" ref="G34" si="75">G4-G51/2</f>
        <v>11688.825000000001</v>
      </c>
      <c r="H34" s="22">
        <f t="shared" ref="H34:I34" si="76">H4-H51/2</f>
        <v>11598.6875</v>
      </c>
      <c r="I34" s="22">
        <f t="shared" si="76"/>
        <v>11681.58</v>
      </c>
      <c r="J34" s="22">
        <f t="shared" ref="J34:K34" si="77">J4-J51/2</f>
        <v>11422.3925</v>
      </c>
      <c r="K34" s="22">
        <f t="shared" si="77"/>
        <v>11733.605000000001</v>
      </c>
      <c r="O34" s="96"/>
    </row>
    <row r="35" spans="1:15" ht="14.55" hidden="1" customHeight="1" x14ac:dyDescent="0.3">
      <c r="A35" s="12"/>
      <c r="B35" s="13"/>
      <c r="C35" s="13"/>
      <c r="D35" s="14" t="s">
        <v>32</v>
      </c>
      <c r="E35" s="16">
        <f>E34-1.168*(E33-E34)</f>
        <v>11480.648039999998</v>
      </c>
      <c r="F35" s="16">
        <f>F34-1.168*(F33-F34)</f>
        <v>11130.239079999998</v>
      </c>
      <c r="G35" s="16">
        <f t="shared" ref="G35" si="78">G34-1.168*(G33-G34)</f>
        <v>11607.400800000001</v>
      </c>
      <c r="H35" s="16">
        <f t="shared" ref="H35:I35" si="79">H34-1.168*(H33-H34)</f>
        <v>11534.2066</v>
      </c>
      <c r="I35" s="16">
        <f t="shared" si="79"/>
        <v>11648.689120000001</v>
      </c>
      <c r="J35" s="16">
        <f t="shared" ref="J35:K35" si="80">J34-1.168*(J33-J34)</f>
        <v>11285.352520000002</v>
      </c>
      <c r="K35" s="16">
        <f t="shared" si="80"/>
        <v>11669.075920000001</v>
      </c>
    </row>
    <row r="36" spans="1:15" ht="14.55" customHeight="1" x14ac:dyDescent="0.3">
      <c r="A36" s="12"/>
      <c r="B36" s="13"/>
      <c r="C36" s="13"/>
      <c r="D36" s="14" t="s">
        <v>33</v>
      </c>
      <c r="E36" s="23">
        <f>E4-(E24-E4)</f>
        <v>11435.807959711146</v>
      </c>
      <c r="F36" s="23">
        <f>F4-(F24-F4)</f>
        <v>11080.748784017356</v>
      </c>
      <c r="G36" s="23">
        <f t="shared" ref="G36" si="81">G4-(G24-G4)</f>
        <v>11569.576865343308</v>
      </c>
      <c r="H36" s="23">
        <f t="shared" ref="H36:I36" si="82">H4-(H24-H4)</f>
        <v>11507.898077087686</v>
      </c>
      <c r="I36" s="23">
        <f t="shared" si="82"/>
        <v>11635.013524618227</v>
      </c>
      <c r="J36" s="23">
        <f t="shared" ref="J36:K36" si="83">J4-(J24-J4)</f>
        <v>11228.836957466958</v>
      </c>
      <c r="K36" s="23">
        <f t="shared" si="83"/>
        <v>11639.994726413395</v>
      </c>
      <c r="O36" s="96"/>
    </row>
    <row r="37" spans="1:15" ht="14.55" customHeight="1" x14ac:dyDescent="0.3">
      <c r="A37" s="213" t="s">
        <v>34</v>
      </c>
      <c r="B37" s="214"/>
      <c r="C37" s="214"/>
      <c r="D37" s="214"/>
      <c r="E37" s="26" t="s">
        <v>35</v>
      </c>
      <c r="F37" s="9"/>
      <c r="G37" s="9"/>
      <c r="H37" s="9"/>
      <c r="I37" s="9"/>
      <c r="J37" s="9"/>
      <c r="K37" s="9"/>
    </row>
    <row r="38" spans="1:15" ht="14.55" customHeight="1" x14ac:dyDescent="0.3">
      <c r="A38" s="30"/>
      <c r="B38" s="19"/>
      <c r="C38" s="19"/>
      <c r="D38" s="14" t="s">
        <v>36</v>
      </c>
      <c r="E38" s="15"/>
      <c r="F38" s="15"/>
      <c r="G38" s="15"/>
      <c r="H38" s="15"/>
      <c r="I38" s="15"/>
      <c r="J38" s="15"/>
      <c r="K38" s="15">
        <v>12031.850200000001</v>
      </c>
      <c r="L38" s="173">
        <v>1.21</v>
      </c>
    </row>
    <row r="39" spans="1:15" ht="14.55" customHeight="1" x14ac:dyDescent="0.3">
      <c r="A39" s="30"/>
      <c r="B39" s="19"/>
      <c r="C39" s="19"/>
      <c r="D39" s="14" t="s">
        <v>37</v>
      </c>
      <c r="E39" s="17"/>
      <c r="F39" s="17"/>
      <c r="G39" s="17"/>
      <c r="H39" s="17"/>
      <c r="I39" s="17"/>
      <c r="J39" s="17"/>
      <c r="K39" s="77">
        <v>11980.650000000001</v>
      </c>
      <c r="L39" s="173">
        <v>1</v>
      </c>
      <c r="O39" s="174"/>
    </row>
    <row r="40" spans="1:15" ht="14.55" customHeight="1" x14ac:dyDescent="0.3">
      <c r="A40" s="12"/>
      <c r="B40" s="19"/>
      <c r="C40" s="13"/>
      <c r="D40" s="14" t="s">
        <v>38</v>
      </c>
      <c r="E40" s="18"/>
      <c r="F40" s="18"/>
      <c r="G40" s="18"/>
      <c r="H40" s="18"/>
      <c r="I40" s="18"/>
      <c r="J40" s="18"/>
      <c r="K40" s="18">
        <v>11915.716865</v>
      </c>
      <c r="L40" s="175">
        <v>0.7</v>
      </c>
      <c r="N40" s="1"/>
    </row>
    <row r="41" spans="1:15" ht="14.55" customHeight="1" x14ac:dyDescent="0.3">
      <c r="A41" s="12"/>
      <c r="B41" s="13"/>
      <c r="C41" s="13"/>
      <c r="D41" s="14" t="s">
        <v>39</v>
      </c>
      <c r="E41" s="7"/>
      <c r="F41" s="7"/>
      <c r="G41" s="7"/>
      <c r="H41" s="7" t="s">
        <v>69</v>
      </c>
      <c r="I41" s="7" t="s">
        <v>69</v>
      </c>
      <c r="J41" s="7">
        <v>11708.281000000001</v>
      </c>
      <c r="K41" s="80">
        <v>11897.775100000001</v>
      </c>
      <c r="L41" s="173">
        <v>0.61</v>
      </c>
      <c r="N41" s="1"/>
    </row>
    <row r="42" spans="1:15" ht="14.55" customHeight="1" x14ac:dyDescent="0.3">
      <c r="A42" s="12"/>
      <c r="B42" s="13"/>
      <c r="C42" s="13"/>
      <c r="D42" s="138" t="s">
        <v>64</v>
      </c>
      <c r="E42" s="20"/>
      <c r="F42" s="20"/>
      <c r="G42" s="20"/>
      <c r="H42" s="20" t="s">
        <v>68</v>
      </c>
      <c r="I42" s="20" t="s">
        <v>68</v>
      </c>
      <c r="J42" s="20">
        <v>11672.438</v>
      </c>
      <c r="K42" s="20">
        <v>11860</v>
      </c>
      <c r="L42" s="173" t="s">
        <v>75</v>
      </c>
      <c r="O42" s="91"/>
    </row>
    <row r="43" spans="1:15" ht="14.55" customHeight="1" x14ac:dyDescent="0.3">
      <c r="A43" s="12"/>
      <c r="B43" s="13"/>
      <c r="C43" s="13"/>
      <c r="D43" s="14" t="s">
        <v>4</v>
      </c>
      <c r="E43" s="11">
        <f>E4</f>
        <v>11748.15</v>
      </c>
      <c r="F43" s="11">
        <f>F4</f>
        <v>11407.15</v>
      </c>
      <c r="G43" s="11">
        <f t="shared" ref="G43" si="84">G4</f>
        <v>11828.25</v>
      </c>
      <c r="H43" s="11">
        <f t="shared" ref="H43:I43" si="85">H4</f>
        <v>11709.1</v>
      </c>
      <c r="I43" s="11">
        <f t="shared" si="85"/>
        <v>11737.9</v>
      </c>
      <c r="J43" s="11">
        <f t="shared" ref="J43:K43" si="86">J4</f>
        <v>11657.05</v>
      </c>
      <c r="K43" s="11">
        <f t="shared" si="86"/>
        <v>11844.1</v>
      </c>
    </row>
    <row r="44" spans="1:15" ht="14.55" customHeight="1" x14ac:dyDescent="0.3">
      <c r="A44" s="12"/>
      <c r="B44" s="13"/>
      <c r="C44" s="13"/>
      <c r="D44" s="14" t="s">
        <v>40</v>
      </c>
      <c r="E44" s="21"/>
      <c r="F44" s="21"/>
      <c r="G44" s="21"/>
      <c r="H44" s="21">
        <v>11357.898799999999</v>
      </c>
      <c r="I44" s="21">
        <v>11357.898799999999</v>
      </c>
      <c r="J44" s="21">
        <v>11697.498599999999</v>
      </c>
      <c r="K44" s="21">
        <v>11811.587600000001</v>
      </c>
      <c r="L44" s="96">
        <v>0.23</v>
      </c>
    </row>
    <row r="45" spans="1:15" ht="14.55" customHeight="1" x14ac:dyDescent="0.3">
      <c r="A45" s="12"/>
      <c r="B45" s="13"/>
      <c r="C45" s="13"/>
      <c r="D45" s="14" t="s">
        <v>41</v>
      </c>
      <c r="E45" s="10"/>
      <c r="F45" s="10"/>
      <c r="G45" s="10"/>
      <c r="H45" s="10">
        <v>11315.6756</v>
      </c>
      <c r="I45" s="10">
        <v>11315.6756</v>
      </c>
      <c r="J45" s="10">
        <v>11597.65</v>
      </c>
      <c r="K45" s="86">
        <v>11782.2562</v>
      </c>
      <c r="L45" s="211">
        <v>0.38</v>
      </c>
      <c r="M45" s="93"/>
      <c r="O45" s="91"/>
    </row>
    <row r="46" spans="1:15" ht="14.55" customHeight="1" x14ac:dyDescent="0.3">
      <c r="A46" s="12"/>
      <c r="B46" s="13"/>
      <c r="C46" s="13"/>
      <c r="D46" s="14" t="s">
        <v>42</v>
      </c>
      <c r="E46" s="22"/>
      <c r="F46" s="22"/>
      <c r="G46" s="22"/>
      <c r="H46" s="22"/>
      <c r="I46" s="22"/>
      <c r="J46" s="22">
        <v>11535.7826</v>
      </c>
      <c r="K46" s="22"/>
      <c r="L46" s="211"/>
      <c r="O46" s="91"/>
    </row>
    <row r="47" spans="1:15" ht="14.55" customHeight="1" x14ac:dyDescent="0.3">
      <c r="A47" s="12"/>
      <c r="B47" s="13"/>
      <c r="C47" s="13"/>
      <c r="D47" s="14" t="s">
        <v>43</v>
      </c>
      <c r="E47" s="23"/>
      <c r="F47" s="23"/>
      <c r="G47" s="23"/>
      <c r="H47" s="23"/>
      <c r="I47" s="23"/>
      <c r="J47" s="212">
        <v>11484.9007</v>
      </c>
      <c r="K47" s="212"/>
      <c r="L47" s="93"/>
    </row>
    <row r="48" spans="1:15" ht="14.55" customHeight="1" x14ac:dyDescent="0.3">
      <c r="A48" s="12"/>
      <c r="B48" s="13"/>
      <c r="C48" s="13"/>
      <c r="D48" s="14" t="s">
        <v>44</v>
      </c>
      <c r="E48" s="24"/>
      <c r="F48" s="24"/>
      <c r="G48" s="24"/>
      <c r="H48" s="24"/>
      <c r="I48" s="24"/>
      <c r="J48" s="24"/>
      <c r="K48" s="24"/>
    </row>
    <row r="49" spans="1:11" ht="14.55" customHeight="1" x14ac:dyDescent="0.3">
      <c r="A49" s="213" t="s">
        <v>45</v>
      </c>
      <c r="B49" s="214"/>
      <c r="C49" s="214"/>
      <c r="D49" s="214"/>
      <c r="E49" s="25"/>
      <c r="F49" s="25"/>
      <c r="G49" s="25"/>
      <c r="H49" s="25"/>
      <c r="I49" s="25"/>
      <c r="J49" s="25"/>
      <c r="K49" s="25"/>
    </row>
    <row r="50" spans="1:11" ht="14.55" customHeight="1" x14ac:dyDescent="0.3">
      <c r="A50" s="12"/>
      <c r="B50" s="13"/>
      <c r="C50" s="13"/>
      <c r="D50" s="14" t="s">
        <v>46</v>
      </c>
      <c r="E50" s="16">
        <f>ABS(E2-E3)</f>
        <v>307.04999999999927</v>
      </c>
      <c r="F50" s="16">
        <f>ABS(F2-F3)</f>
        <v>317.85000000000036</v>
      </c>
      <c r="G50" s="16">
        <f t="shared" ref="G50" si="87">ABS(G2-G3)</f>
        <v>253.5</v>
      </c>
      <c r="H50" s="16">
        <f t="shared" ref="H50:I50" si="88">ABS(H2-H3)</f>
        <v>200.75</v>
      </c>
      <c r="I50" s="16">
        <f t="shared" si="88"/>
        <v>102.39999999999964</v>
      </c>
      <c r="J50" s="16">
        <f t="shared" ref="J50:K50" si="89">ABS(J2-J3)</f>
        <v>426.64999999999964</v>
      </c>
      <c r="K50" s="16">
        <f t="shared" si="89"/>
        <v>200.89999999999964</v>
      </c>
    </row>
    <row r="51" spans="1:11" ht="14.55" customHeight="1" x14ac:dyDescent="0.3">
      <c r="A51" s="12"/>
      <c r="B51" s="13"/>
      <c r="C51" s="13"/>
      <c r="D51" s="14" t="s">
        <v>47</v>
      </c>
      <c r="E51" s="16">
        <f>E50*1.1</f>
        <v>337.7549999999992</v>
      </c>
      <c r="F51" s="16">
        <f>F50*1.1</f>
        <v>349.63500000000045</v>
      </c>
      <c r="G51" s="16">
        <f t="shared" ref="G51" si="90">G50*1.1</f>
        <v>278.85000000000002</v>
      </c>
      <c r="H51" s="16">
        <f t="shared" ref="H51:I51" si="91">H50*1.1</f>
        <v>220.82500000000002</v>
      </c>
      <c r="I51" s="16">
        <f t="shared" si="91"/>
        <v>112.6399999999996</v>
      </c>
      <c r="J51" s="16">
        <f t="shared" ref="J51:K51" si="92">J50*1.1</f>
        <v>469.31499999999966</v>
      </c>
      <c r="K51" s="16">
        <f t="shared" si="92"/>
        <v>220.98999999999961</v>
      </c>
    </row>
    <row r="52" spans="1:11" ht="14.55" customHeight="1" x14ac:dyDescent="0.3">
      <c r="A52" s="12"/>
      <c r="B52" s="13"/>
      <c r="C52" s="13"/>
      <c r="D52" s="14" t="s">
        <v>48</v>
      </c>
      <c r="E52" s="16">
        <f>(E2+E3)</f>
        <v>23405.25</v>
      </c>
      <c r="F52" s="16">
        <f>(F2+F3)</f>
        <v>22534.449999999997</v>
      </c>
      <c r="G52" s="16">
        <f t="shared" ref="G52" si="93">(G2+G3)</f>
        <v>23436.9</v>
      </c>
      <c r="H52" s="16">
        <f t="shared" ref="H52:I52" si="94">(H2+H3)</f>
        <v>23566.35</v>
      </c>
      <c r="I52" s="16">
        <f t="shared" si="94"/>
        <v>23467.199999999997</v>
      </c>
      <c r="J52" s="16">
        <f t="shared" ref="J52:K52" si="95">(J2+J3)</f>
        <v>23655.65</v>
      </c>
      <c r="K52" s="16">
        <f t="shared" si="95"/>
        <v>23517.1</v>
      </c>
    </row>
    <row r="53" spans="1:11" ht="14.55" customHeight="1" x14ac:dyDescent="0.3">
      <c r="A53" s="12"/>
      <c r="B53" s="13"/>
      <c r="C53" s="13"/>
      <c r="D53" s="14" t="s">
        <v>49</v>
      </c>
      <c r="E53" s="16">
        <f>(E2+E3)/2</f>
        <v>11702.625</v>
      </c>
      <c r="F53" s="16">
        <f>(F2+F3)/2</f>
        <v>11267.224999999999</v>
      </c>
      <c r="G53" s="16">
        <f t="shared" ref="G53" si="96">(G2+G3)/2</f>
        <v>11718.45</v>
      </c>
      <c r="H53" s="16">
        <f t="shared" ref="H53:I53" si="97">(H2+H3)/2</f>
        <v>11783.174999999999</v>
      </c>
      <c r="I53" s="16">
        <f t="shared" si="97"/>
        <v>11733.599999999999</v>
      </c>
      <c r="J53" s="16">
        <f t="shared" ref="J53:K53" si="98">(J2+J3)/2</f>
        <v>11827.825000000001</v>
      </c>
      <c r="K53" s="16">
        <f t="shared" si="98"/>
        <v>11758.55</v>
      </c>
    </row>
    <row r="54" spans="1:11" ht="14.55" customHeight="1" x14ac:dyDescent="0.3">
      <c r="A54" s="12"/>
      <c r="B54" s="13"/>
      <c r="C54" s="13"/>
      <c r="D54" s="14" t="s">
        <v>12</v>
      </c>
      <c r="E54" s="16">
        <f>E55-E56+E55</f>
        <v>11732.975000000002</v>
      </c>
      <c r="F54" s="16">
        <f>F55-F56+F55</f>
        <v>11360.508333333335</v>
      </c>
      <c r="G54" s="16">
        <f t="shared" ref="G54" si="99">G55-G56+G55</f>
        <v>11791.650000000001</v>
      </c>
      <c r="H54" s="16">
        <f t="shared" ref="H54:I54" si="100">H55-H56+H55</f>
        <v>11733.791666666664</v>
      </c>
      <c r="I54" s="16">
        <f t="shared" si="100"/>
        <v>11736.466666666667</v>
      </c>
      <c r="J54" s="16">
        <f t="shared" ref="J54:K54" si="101">J55-J56+J55</f>
        <v>11713.974999999999</v>
      </c>
      <c r="K54" s="16">
        <f t="shared" si="101"/>
        <v>11815.583333333332</v>
      </c>
    </row>
    <row r="55" spans="1:11" ht="14.55" customHeight="1" x14ac:dyDescent="0.3">
      <c r="A55" s="12"/>
      <c r="B55" s="13"/>
      <c r="C55" s="13"/>
      <c r="D55" s="14" t="s">
        <v>50</v>
      </c>
      <c r="E55" s="16">
        <f>(E2+E3+E4)/3</f>
        <v>11717.800000000001</v>
      </c>
      <c r="F55" s="16">
        <f>(F2+F3+F4)/3</f>
        <v>11313.866666666667</v>
      </c>
      <c r="G55" s="16">
        <f t="shared" ref="G55" si="102">(G2+G3+G4)/3</f>
        <v>11755.050000000001</v>
      </c>
      <c r="H55" s="16">
        <f t="shared" ref="H55:I55" si="103">(H2+H3+H4)/3</f>
        <v>11758.483333333332</v>
      </c>
      <c r="I55" s="16">
        <f t="shared" si="103"/>
        <v>11735.033333333333</v>
      </c>
      <c r="J55" s="16">
        <f t="shared" ref="J55:K55" si="104">(J2+J3+J4)/3</f>
        <v>11770.9</v>
      </c>
      <c r="K55" s="16">
        <f t="shared" si="104"/>
        <v>11787.066666666666</v>
      </c>
    </row>
    <row r="56" spans="1:11" ht="14.55" customHeight="1" x14ac:dyDescent="0.3">
      <c r="A56" s="12"/>
      <c r="B56" s="13"/>
      <c r="C56" s="13"/>
      <c r="D56" s="14" t="s">
        <v>14</v>
      </c>
      <c r="E56" s="16">
        <f>E53</f>
        <v>11702.625</v>
      </c>
      <c r="F56" s="16">
        <f>F53</f>
        <v>11267.224999999999</v>
      </c>
      <c r="G56" s="16">
        <f t="shared" ref="G56" si="105">G53</f>
        <v>11718.45</v>
      </c>
      <c r="H56" s="16">
        <f t="shared" ref="H56:I56" si="106">H53</f>
        <v>11783.174999999999</v>
      </c>
      <c r="I56" s="16">
        <f t="shared" si="106"/>
        <v>11733.599999999999</v>
      </c>
      <c r="J56" s="16">
        <f t="shared" ref="J56:K56" si="107">J53</f>
        <v>11827.825000000001</v>
      </c>
      <c r="K56" s="16">
        <f t="shared" si="107"/>
        <v>11758.55</v>
      </c>
    </row>
    <row r="57" spans="1:11" ht="14.55" customHeight="1" x14ac:dyDescent="0.3">
      <c r="A57" s="12"/>
      <c r="B57" s="13"/>
      <c r="C57" s="13"/>
      <c r="D57" s="14" t="s">
        <v>51</v>
      </c>
      <c r="E57" s="31">
        <f>(E54-E56)</f>
        <v>30.350000000002183</v>
      </c>
      <c r="F57" s="31">
        <f>ABS(F54-F56)</f>
        <v>93.283333333336486</v>
      </c>
      <c r="G57" s="31">
        <f t="shared" ref="G57" si="108">ABS(G54-G56)</f>
        <v>73.200000000000728</v>
      </c>
      <c r="H57" s="31">
        <f t="shared" ref="H57:I57" si="109">ABS(H54-H56)</f>
        <v>49.383333333335031</v>
      </c>
      <c r="I57" s="31">
        <f t="shared" si="109"/>
        <v>2.8666666666686069</v>
      </c>
      <c r="J57" s="31">
        <f t="shared" ref="J57:K57" si="110">ABS(J54-J56)</f>
        <v>113.85000000000218</v>
      </c>
      <c r="K57" s="31">
        <f t="shared" si="110"/>
        <v>57.033333333332848</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N19" sqref="N19"/>
    </sheetView>
  </sheetViews>
  <sheetFormatPr defaultColWidth="8.77734375" defaultRowHeight="14.55" customHeight="1" x14ac:dyDescent="0.3"/>
  <cols>
    <col min="1" max="1" width="22" style="101" customWidth="1"/>
    <col min="2" max="2" width="12.77734375" style="101" customWidth="1"/>
    <col min="3" max="3" width="5.77734375" style="101" customWidth="1"/>
    <col min="4" max="4" width="12.77734375" style="101" customWidth="1"/>
    <col min="5" max="5" width="5.77734375" style="101" customWidth="1"/>
    <col min="6" max="6" width="12.77734375" style="101" customWidth="1"/>
    <col min="7" max="7" width="5.77734375" style="101" customWidth="1"/>
    <col min="8" max="8" width="12.77734375" style="101" customWidth="1"/>
    <col min="9" max="9" width="5.77734375" style="101" customWidth="1"/>
    <col min="10" max="10" width="12.77734375" style="101" customWidth="1"/>
    <col min="11" max="11" width="5.77734375" style="101" customWidth="1"/>
    <col min="12" max="12" width="12.77734375" style="101" customWidth="1"/>
    <col min="13" max="13" width="5.77734375" style="101" customWidth="1"/>
    <col min="14" max="14" width="12.77734375" style="101" customWidth="1"/>
    <col min="15" max="15" width="5.77734375" style="101" customWidth="1"/>
    <col min="16" max="16" width="12.77734375" style="101" customWidth="1"/>
    <col min="17" max="17" width="5.77734375" style="101" customWidth="1"/>
    <col min="18" max="18" width="12.77734375" style="101" customWidth="1"/>
    <col min="19" max="19" width="5.77734375" style="101" customWidth="1"/>
    <col min="20" max="255" width="8.77734375" style="101" customWidth="1"/>
    <col min="256" max="16384" width="8.77734375" style="93"/>
  </cols>
  <sheetData>
    <row r="1" spans="1:20" ht="14.55" customHeight="1" x14ac:dyDescent="0.3">
      <c r="A1" s="128"/>
      <c r="B1" s="139"/>
      <c r="C1" s="128"/>
      <c r="D1" s="139"/>
      <c r="E1" s="128"/>
      <c r="F1" s="139"/>
      <c r="G1" s="139"/>
      <c r="H1" s="139"/>
      <c r="I1" s="128"/>
      <c r="J1" s="139"/>
      <c r="K1" s="128"/>
      <c r="L1" s="139"/>
      <c r="M1" s="139"/>
      <c r="N1" s="139"/>
      <c r="O1" s="128"/>
      <c r="P1" s="139"/>
      <c r="Q1" s="128"/>
      <c r="R1" s="139"/>
      <c r="S1" s="139"/>
    </row>
    <row r="2" spans="1:20" ht="23.55" customHeight="1" x14ac:dyDescent="0.4">
      <c r="A2" s="140" t="s">
        <v>63</v>
      </c>
      <c r="B2" s="141"/>
      <c r="C2" s="141"/>
      <c r="D2" s="141"/>
      <c r="E2" s="141"/>
      <c r="F2" s="141"/>
      <c r="G2" s="141"/>
      <c r="H2" s="141"/>
      <c r="I2" s="141"/>
      <c r="J2" s="141"/>
      <c r="K2" s="141"/>
      <c r="L2" s="141"/>
      <c r="M2" s="141"/>
      <c r="N2" s="141"/>
      <c r="O2" s="141"/>
      <c r="P2" s="141"/>
      <c r="Q2" s="141"/>
      <c r="R2" s="141"/>
      <c r="S2" s="141"/>
    </row>
    <row r="3" spans="1:20" ht="14.55" customHeight="1" x14ac:dyDescent="0.3">
      <c r="A3" s="128"/>
      <c r="B3" s="139"/>
      <c r="C3" s="128"/>
      <c r="D3" s="139"/>
      <c r="E3" s="128"/>
      <c r="F3" s="139"/>
      <c r="G3" s="139"/>
      <c r="H3" s="139"/>
      <c r="I3" s="128"/>
      <c r="J3" s="139"/>
      <c r="K3" s="128"/>
      <c r="L3" s="139"/>
      <c r="M3" s="139"/>
      <c r="N3" s="139"/>
      <c r="O3" s="128"/>
      <c r="P3" s="139"/>
      <c r="Q3" s="128"/>
      <c r="R3" s="139"/>
      <c r="S3" s="139"/>
    </row>
    <row r="4" spans="1:20" ht="14.55"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0</v>
      </c>
      <c r="E6" s="97"/>
      <c r="F6" s="147">
        <v>6825.8</v>
      </c>
      <c r="G6" s="98"/>
      <c r="H6" s="145">
        <v>11760.2</v>
      </c>
      <c r="I6" s="99"/>
      <c r="J6" s="146">
        <v>11856</v>
      </c>
      <c r="K6" s="97"/>
      <c r="L6" s="146">
        <v>11865</v>
      </c>
      <c r="M6" s="98"/>
      <c r="N6" s="145">
        <v>11796.6</v>
      </c>
      <c r="O6" s="99"/>
      <c r="P6" s="146">
        <v>11789</v>
      </c>
      <c r="Q6" s="97"/>
      <c r="R6" s="147"/>
      <c r="S6" s="98"/>
    </row>
    <row r="7" spans="1:20" ht="14.55"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11760.2</v>
      </c>
      <c r="E9" s="97"/>
      <c r="F9" s="147">
        <v>11760.2</v>
      </c>
      <c r="G9" s="98"/>
      <c r="H9" s="145">
        <v>10004.549999999999</v>
      </c>
      <c r="I9" s="99"/>
      <c r="J9" s="146">
        <v>11564.9</v>
      </c>
      <c r="K9" s="97"/>
      <c r="L9" s="147">
        <v>11108.6</v>
      </c>
      <c r="M9" s="98"/>
      <c r="N9" s="145">
        <v>11108.6</v>
      </c>
      <c r="O9" s="99"/>
      <c r="P9" s="146">
        <v>11108.6</v>
      </c>
      <c r="Q9" s="97"/>
      <c r="R9" s="146"/>
      <c r="S9" s="98"/>
    </row>
    <row r="10" spans="1:20" ht="14.55"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11856.15</v>
      </c>
      <c r="I12" s="99"/>
      <c r="J12" s="146">
        <v>11796.6</v>
      </c>
      <c r="K12" s="97"/>
      <c r="L12" s="209"/>
      <c r="M12" s="98"/>
      <c r="N12" s="209">
        <v>11460</v>
      </c>
      <c r="O12" s="99" t="s">
        <v>67</v>
      </c>
      <c r="P12" s="146">
        <v>11460</v>
      </c>
      <c r="Q12" s="97"/>
      <c r="R12" s="147"/>
      <c r="S12" s="98"/>
      <c r="T12" s="101" t="s">
        <v>58</v>
      </c>
    </row>
    <row r="13" spans="1:20" ht="14.55"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55"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55"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55" customHeight="1" x14ac:dyDescent="0.3">
      <c r="A16" s="162">
        <v>0.23599999999999999</v>
      </c>
      <c r="B16" s="123">
        <f>VALUE(23.6/100*(B6-B9)+B9)</f>
        <v>6966.9159999999993</v>
      </c>
      <c r="C16" s="124"/>
      <c r="D16" s="171">
        <f>VALUE(23.6/100*(D6-D9)+D9)</f>
        <v>8984.7927999999993</v>
      </c>
      <c r="E16" s="123"/>
      <c r="F16" s="171">
        <f>VALUE(23.6/100*(F6-F9)+F9)</f>
        <v>10595.6816</v>
      </c>
      <c r="G16" s="123"/>
      <c r="H16" s="123">
        <f>VALUE(23.6/100*(H6-H9)+H9)</f>
        <v>10418.883399999999</v>
      </c>
      <c r="I16" s="124"/>
      <c r="J16" s="123">
        <f>VALUE(23.6/100*(J6-J9)+J9)</f>
        <v>11633.5996</v>
      </c>
      <c r="K16" s="123"/>
      <c r="L16" s="123">
        <f>VALUE(23.6/100*(L6-L9)+L9)</f>
        <v>11287.1104</v>
      </c>
      <c r="M16" s="123"/>
      <c r="N16" s="123">
        <f>VALUE(23.6/100*(N6-N9)+N9)</f>
        <v>11270.968000000001</v>
      </c>
      <c r="O16" s="124"/>
      <c r="P16" s="123">
        <f>VALUE(23.6/100*(P6-P9)+P9)</f>
        <v>11269.1744</v>
      </c>
      <c r="Q16" s="123"/>
      <c r="R16" s="123">
        <f>VALUE(23.6/100*(R6-R9)+R9)</f>
        <v>0</v>
      </c>
      <c r="S16" s="123"/>
    </row>
    <row r="17" spans="1:19" ht="14.55" customHeight="1" x14ac:dyDescent="0.3">
      <c r="A17" s="163">
        <v>0.38200000000000001</v>
      </c>
      <c r="B17" s="125">
        <f>38.2/100*(B6-B9)+B9</f>
        <v>5635.5419999999995</v>
      </c>
      <c r="C17" s="126"/>
      <c r="D17" s="172">
        <f>VALUE(38.2/100*(D6-D9)+D9)</f>
        <v>7267.8036000000002</v>
      </c>
      <c r="E17" s="125"/>
      <c r="F17" s="172">
        <f>VALUE(38.2/100*(F6-F9)+F9)</f>
        <v>9875.2592000000004</v>
      </c>
      <c r="G17" s="125"/>
      <c r="H17" s="125">
        <f>38.2/100*(H6-H9)+H9</f>
        <v>10675.2083</v>
      </c>
      <c r="I17" s="126"/>
      <c r="J17" s="125">
        <f>VALUE(38.2/100*(J6-J9)+J9)</f>
        <v>11676.100199999999</v>
      </c>
      <c r="K17" s="125"/>
      <c r="L17" s="172">
        <f>VALUE(38.2/100*(L6-L9)+L9)</f>
        <v>11397.5448</v>
      </c>
      <c r="M17" s="125"/>
      <c r="N17" s="125">
        <f>38.2/100*(N6-N9)+N9</f>
        <v>11371.416000000001</v>
      </c>
      <c r="O17" s="126"/>
      <c r="P17" s="125">
        <f>VALUE(38.2/100*(P6-P9)+P9)</f>
        <v>11368.5128</v>
      </c>
      <c r="Q17" s="125"/>
      <c r="R17" s="125">
        <f>VALUE(38.2/100*(R6-R9)+R9)</f>
        <v>0</v>
      </c>
      <c r="S17" s="125"/>
    </row>
    <row r="18" spans="1:19" ht="14.55" customHeight="1" x14ac:dyDescent="0.3">
      <c r="A18" s="162">
        <v>0.5</v>
      </c>
      <c r="B18" s="123">
        <f>VALUE(50/100*(B6-B9)+B9)</f>
        <v>4559.5</v>
      </c>
      <c r="C18" s="124"/>
      <c r="D18" s="123">
        <f>VALUE(50/100*(D6-D9)+D9)</f>
        <v>5880.1</v>
      </c>
      <c r="E18" s="123"/>
      <c r="F18" s="171">
        <f>VALUE(50/100*(F6-F9)+F9)</f>
        <v>9293</v>
      </c>
      <c r="G18" s="123"/>
      <c r="H18" s="123">
        <f>VALUE(50/100*(H6-H9)+H9)</f>
        <v>10882.375</v>
      </c>
      <c r="I18" s="124"/>
      <c r="J18" s="123">
        <f>VALUE(50/100*(J6-J9)+J9)</f>
        <v>11710.45</v>
      </c>
      <c r="K18" s="123"/>
      <c r="L18" s="171">
        <f>VALUE(50/100*(L6-L9)+L9)</f>
        <v>11486.8</v>
      </c>
      <c r="M18" s="123"/>
      <c r="N18" s="123">
        <f>VALUE(50/100*(N6-N9)+N9)</f>
        <v>11452.6</v>
      </c>
      <c r="O18" s="124"/>
      <c r="P18" s="123">
        <f>VALUE(50/100*(P6-P9)+P9)</f>
        <v>11448.8</v>
      </c>
      <c r="Q18" s="123"/>
      <c r="R18" s="123">
        <f>VALUE(50/100*(R6-R9)+R9)</f>
        <v>0</v>
      </c>
      <c r="S18" s="123"/>
    </row>
    <row r="19" spans="1:19" ht="14.55" customHeight="1" x14ac:dyDescent="0.3">
      <c r="A19" s="162">
        <v>0.61799999999999999</v>
      </c>
      <c r="B19" s="123">
        <f>VALUE(61.8/100*(B6-B9)+B9)</f>
        <v>3483.4579999999996</v>
      </c>
      <c r="C19" s="124"/>
      <c r="D19" s="123">
        <f>VALUE(61.8/100*(D6-D9)+D9)</f>
        <v>4492.3964000000005</v>
      </c>
      <c r="E19" s="123"/>
      <c r="F19" s="123">
        <f>VALUE(61.8/100*(F6-F9)+F9)</f>
        <v>8710.7407999999996</v>
      </c>
      <c r="G19" s="123"/>
      <c r="H19" s="123">
        <f>VALUE(61.8/100*(H6-H9)+H9)</f>
        <v>11089.5417</v>
      </c>
      <c r="I19" s="124"/>
      <c r="J19" s="123">
        <f>VALUE(61.8/100*(J6-J9)+J9)</f>
        <v>11744.799800000001</v>
      </c>
      <c r="K19" s="123"/>
      <c r="L19" s="123">
        <f>VALUE(61.8/100*(L6-L9)+L9)</f>
        <v>11576.055200000001</v>
      </c>
      <c r="M19" s="123"/>
      <c r="N19" s="123">
        <f>VALUE(61.8/100*(N6-N9)+N9)</f>
        <v>11533.784</v>
      </c>
      <c r="O19" s="124"/>
      <c r="P19" s="123">
        <f>VALUE(61.8/100*(P6-P9)+P9)</f>
        <v>11529.0872</v>
      </c>
      <c r="Q19" s="123"/>
      <c r="R19" s="123">
        <f>VALUE(61.8/100*(R6-R9)+R9)</f>
        <v>0</v>
      </c>
      <c r="S19" s="123"/>
    </row>
    <row r="20" spans="1:19" ht="14.55" customHeight="1" x14ac:dyDescent="0.3">
      <c r="A20" s="164">
        <v>0.70699999999999996</v>
      </c>
      <c r="B20" s="127">
        <f>VALUE(70.7/100*(B6-B9)+B9)</f>
        <v>2671.8669999999993</v>
      </c>
      <c r="C20" s="128"/>
      <c r="D20" s="127">
        <f>VALUE(70.7/100*(D6-D9)+D9)</f>
        <v>3445.7385999999988</v>
      </c>
      <c r="E20" s="129"/>
      <c r="F20" s="127">
        <f>VALUE(70.7/100*(F6-F9)+F9)</f>
        <v>8271.5792000000001</v>
      </c>
      <c r="G20" s="127"/>
      <c r="H20" s="127">
        <f>VALUE(70.7/100*(H6-H9)+H9)</f>
        <v>11245.794550000001</v>
      </c>
      <c r="I20" s="128"/>
      <c r="J20" s="127">
        <f>VALUE(70.7/100*(J6-J9)+J9)</f>
        <v>11770.707699999999</v>
      </c>
      <c r="K20" s="129"/>
      <c r="L20" s="127">
        <f>VALUE(70.7/100*(L6-L9)+L9)</f>
        <v>11643.3748</v>
      </c>
      <c r="M20" s="127"/>
      <c r="N20" s="127">
        <f>VALUE(70.7/100*(N6-N9)+N9)</f>
        <v>11595.016</v>
      </c>
      <c r="O20" s="128"/>
      <c r="P20" s="127">
        <f>VALUE(70.7/100*(P6-P9)+P9)</f>
        <v>11589.6428</v>
      </c>
      <c r="Q20" s="129"/>
      <c r="R20" s="127">
        <f>VALUE(70.7/100*(R6-R9)+R9)</f>
        <v>0</v>
      </c>
      <c r="S20" s="127"/>
    </row>
    <row r="21" spans="1:19" ht="14.55" customHeight="1" x14ac:dyDescent="0.3">
      <c r="A21" s="162">
        <v>0.78600000000000003</v>
      </c>
      <c r="B21" s="123">
        <f>VALUE(78.6/100*(B6-B9)+B9)</f>
        <v>1951.4660000000003</v>
      </c>
      <c r="C21" s="124"/>
      <c r="D21" s="123">
        <f>VALUE(78.6/100*(D6-D9)+D9)</f>
        <v>2516.6828000000005</v>
      </c>
      <c r="E21" s="123"/>
      <c r="F21" s="123">
        <f>VALUE(78.6/100*(F6-F9)+F9)</f>
        <v>7881.7616000000007</v>
      </c>
      <c r="G21" s="123"/>
      <c r="H21" s="123">
        <f>VALUE(78.6/100*(H6-H9)+H9)</f>
        <v>11384.490900000001</v>
      </c>
      <c r="I21" s="124"/>
      <c r="J21" s="123">
        <f>VALUE(78.6/100*(J6-J9)+J9)</f>
        <v>11793.704599999999</v>
      </c>
      <c r="K21" s="123"/>
      <c r="L21" s="123">
        <f>VALUE(78.6/100*(L6-L9)+L9)</f>
        <v>11703.1304</v>
      </c>
      <c r="M21" s="123"/>
      <c r="N21" s="123">
        <f>VALUE(78.6/100*(N6-N9)+N9)</f>
        <v>11649.368</v>
      </c>
      <c r="O21" s="124"/>
      <c r="P21" s="123">
        <f>VALUE(78.6/100*(P6-P9)+P9)</f>
        <v>11643.394399999999</v>
      </c>
      <c r="Q21" s="123"/>
      <c r="R21" s="123">
        <f>VALUE(78.6/100*(R6-R9)+R9)</f>
        <v>0</v>
      </c>
      <c r="S21" s="123"/>
    </row>
    <row r="22" spans="1:19" ht="14.55" customHeight="1" x14ac:dyDescent="0.3">
      <c r="A22" s="164">
        <v>1</v>
      </c>
      <c r="B22" s="127">
        <f>VALUE(100/100*(B6-B9)+B9)</f>
        <v>0</v>
      </c>
      <c r="C22" s="128"/>
      <c r="D22" s="127">
        <f>VALUE(100/100*(D6-D9)+D9)</f>
        <v>0</v>
      </c>
      <c r="E22" s="129"/>
      <c r="F22" s="127">
        <f>VALUE(100/100*(F6-F9)+F9)</f>
        <v>6825.8</v>
      </c>
      <c r="G22" s="127"/>
      <c r="H22" s="127">
        <f>VALUE(100/100*(H6-H9)+H9)</f>
        <v>11760.2</v>
      </c>
      <c r="I22" s="128"/>
      <c r="J22" s="127">
        <f>VALUE(100/100*(J6-J9)+J9)</f>
        <v>11856</v>
      </c>
      <c r="K22" s="129"/>
      <c r="L22" s="127">
        <f>VALUE(100/100*(L6-L9)+L9)</f>
        <v>11865</v>
      </c>
      <c r="M22" s="127"/>
      <c r="N22" s="127">
        <f>VALUE(100/100*(N6-N9)+N9)</f>
        <v>11796.6</v>
      </c>
      <c r="O22" s="128"/>
      <c r="P22" s="127">
        <f>VALUE(100/100*(P6-P9)+P9)</f>
        <v>11789</v>
      </c>
      <c r="Q22" s="129"/>
      <c r="R22" s="127">
        <f>VALUE(100/100*(R6-R9)+R9)</f>
        <v>0</v>
      </c>
      <c r="S22" s="127"/>
    </row>
    <row r="23" spans="1:19" ht="14.55"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55"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55" customHeight="1" x14ac:dyDescent="0.3">
      <c r="A25" s="165">
        <v>0.38200000000000001</v>
      </c>
      <c r="B25" s="131">
        <f>VALUE(B12-38.2/100*(B6-B9))</f>
        <v>10309.258</v>
      </c>
      <c r="C25" s="132"/>
      <c r="D25" s="131">
        <f>VALUE(D12-38.2/100*(D6-D9))</f>
        <v>4492.3964000000005</v>
      </c>
      <c r="E25" s="131"/>
      <c r="F25" s="131">
        <f>VALUE(F12-38.2/100*(F6-F9))</f>
        <v>11889.4908</v>
      </c>
      <c r="G25" s="131"/>
      <c r="H25" s="131">
        <f>VALUE(H12-38.2/100*(H6-H9))</f>
        <v>11185.491699999999</v>
      </c>
      <c r="I25" s="132"/>
      <c r="J25" s="131">
        <f>VALUE(J12-38.2/100*(J6-J9))</f>
        <v>11685.399800000001</v>
      </c>
      <c r="K25" s="131"/>
      <c r="L25" s="133">
        <f>VALUE(L12-38.2/100*(L6-L9))</f>
        <v>-288.94479999999987</v>
      </c>
      <c r="M25" s="131"/>
      <c r="N25" s="131">
        <f>VALUE(N12-38.2/100*(N6-N9))</f>
        <v>11197.183999999999</v>
      </c>
      <c r="O25" s="132"/>
      <c r="P25" s="131">
        <f>VALUE(P12-38.2/100*(P6-P9))</f>
        <v>11200.0872</v>
      </c>
      <c r="Q25" s="131"/>
      <c r="R25" s="131">
        <f>VALUE(R12-38.2/100*(R6-R9))</f>
        <v>0</v>
      </c>
      <c r="S25" s="131"/>
    </row>
    <row r="26" spans="1:19" ht="14.55" customHeight="1" x14ac:dyDescent="0.3">
      <c r="A26" s="165">
        <v>0.5</v>
      </c>
      <c r="B26" s="131">
        <f>VALUE(B12-50/100*(B6-B9))</f>
        <v>11385.3</v>
      </c>
      <c r="C26" s="132"/>
      <c r="D26" s="131">
        <f>VALUE(D12-50/100*(D6-D9))</f>
        <v>5880.1</v>
      </c>
      <c r="E26" s="131"/>
      <c r="F26" s="131">
        <f>VALUE(F12-50/100*(F6-F9))</f>
        <v>12471.75</v>
      </c>
      <c r="G26" s="131"/>
      <c r="H26" s="131">
        <f>VALUE(H12-50/100*(H6-H9))</f>
        <v>10978.324999999999</v>
      </c>
      <c r="I26" s="132"/>
      <c r="J26" s="131">
        <f>VALUE(J12-50/100*(J6-J9))</f>
        <v>11651.05</v>
      </c>
      <c r="K26" s="131"/>
      <c r="L26" s="131">
        <f>VALUE(L12-50/100*(L6-L9))</f>
        <v>-378.19999999999982</v>
      </c>
      <c r="M26" s="131"/>
      <c r="N26" s="131">
        <f>VALUE(N12-50/100*(N6-N9))</f>
        <v>11116</v>
      </c>
      <c r="O26" s="132"/>
      <c r="P26" s="131">
        <f>VALUE(P12-50/100*(P6-P9))</f>
        <v>11119.8</v>
      </c>
      <c r="Q26" s="131"/>
      <c r="R26" s="131">
        <f>VALUE(R12-50/100*(R6-R9))</f>
        <v>0</v>
      </c>
      <c r="S26" s="131"/>
    </row>
    <row r="27" spans="1:19" ht="14.55" customHeight="1" x14ac:dyDescent="0.3">
      <c r="A27" s="166">
        <v>0.61799999999999999</v>
      </c>
      <c r="B27" s="134">
        <f>VALUE(B12-61.8/100*(B6-B9))</f>
        <v>12461.342000000001</v>
      </c>
      <c r="C27" s="135"/>
      <c r="D27" s="134">
        <f>VALUE(D12-61.8/100*(D6-D9))</f>
        <v>7267.8036000000002</v>
      </c>
      <c r="E27" s="134"/>
      <c r="F27" s="134">
        <f>VALUE(F12-61.8/100*(F6-F9))</f>
        <v>13054.0092</v>
      </c>
      <c r="G27" s="134"/>
      <c r="H27" s="134">
        <f>VALUE(H12-61.8/100*(H6-H9))</f>
        <v>10771.158299999999</v>
      </c>
      <c r="I27" s="135"/>
      <c r="J27" s="134">
        <f>VALUE(J12-61.8/100*(J6-J9))</f>
        <v>11616.700199999999</v>
      </c>
      <c r="K27" s="134"/>
      <c r="L27" s="134">
        <f>VALUE(L12-61.8/100*(L6-L9))</f>
        <v>-467.45519999999976</v>
      </c>
      <c r="M27" s="134"/>
      <c r="N27" s="134">
        <f>VALUE(N12-61.8/100*(N6-N9))</f>
        <v>11034.816000000001</v>
      </c>
      <c r="O27" s="135"/>
      <c r="P27" s="134">
        <f>VALUE(P12-61.8/100*(P6-P9))</f>
        <v>11039.5128</v>
      </c>
      <c r="Q27" s="134"/>
      <c r="R27" s="134">
        <f>VALUE(R12-61.8/100*(R6-R9))</f>
        <v>0</v>
      </c>
      <c r="S27" s="134"/>
    </row>
    <row r="28" spans="1:19" ht="14.55" customHeight="1" x14ac:dyDescent="0.3">
      <c r="A28" s="164">
        <v>0.70699999999999996</v>
      </c>
      <c r="B28" s="127">
        <f>VALUE(B12-70.07/100*(B6-B9))</f>
        <v>13215.4833</v>
      </c>
      <c r="C28" s="128"/>
      <c r="D28" s="127">
        <f>VALUE(D12-70.07/100*(D6-D9))</f>
        <v>8240.3721399999995</v>
      </c>
      <c r="E28" s="129"/>
      <c r="F28" s="127">
        <f>VALUE(F12-70.07/100*(F6-F9))</f>
        <v>13462.084079999999</v>
      </c>
      <c r="G28" s="127"/>
      <c r="H28" s="127">
        <f>VALUE(H12-70.07/100*(H6-H9))</f>
        <v>10625.966044999999</v>
      </c>
      <c r="I28" s="128"/>
      <c r="J28" s="127">
        <f>VALUE(J12-70.07/100*(J6-J9))</f>
        <v>11592.62623</v>
      </c>
      <c r="K28" s="129"/>
      <c r="L28" s="127">
        <f>VALUE(L12-70.07/100*(L6-L9))</f>
        <v>-530.0094799999996</v>
      </c>
      <c r="M28" s="127"/>
      <c r="N28" s="127">
        <f>VALUE(N12-70.07/100*(N6-N9))</f>
        <v>10977.9184</v>
      </c>
      <c r="O28" s="128"/>
      <c r="P28" s="127">
        <f>VALUE(P12-70.07/100*(P6-P9))</f>
        <v>10983.24372</v>
      </c>
      <c r="Q28" s="129"/>
      <c r="R28" s="127">
        <f>VALUE(R12-70.07/100*(R6-R9))</f>
        <v>0</v>
      </c>
      <c r="S28" s="127"/>
    </row>
    <row r="29" spans="1:19" ht="14.55" customHeight="1" x14ac:dyDescent="0.3">
      <c r="A29" s="165">
        <v>1</v>
      </c>
      <c r="B29" s="131">
        <f>VALUE(B12-100/100*(B6-B9))</f>
        <v>15944.8</v>
      </c>
      <c r="C29" s="132"/>
      <c r="D29" s="131">
        <f>VALUE(D12-100/100*(D6-D9))</f>
        <v>11760.2</v>
      </c>
      <c r="E29" s="131"/>
      <c r="F29" s="131">
        <f>VALUE(F12-100/100*(F6-F9))</f>
        <v>14938.95</v>
      </c>
      <c r="G29" s="131"/>
      <c r="H29" s="169">
        <f>VALUE(H12-100/100*(H6-H9))</f>
        <v>10100.499999999998</v>
      </c>
      <c r="I29" s="132"/>
      <c r="J29" s="131">
        <f>VALUE(J12-100/100*(J6-J9))</f>
        <v>11505.5</v>
      </c>
      <c r="K29" s="131"/>
      <c r="L29" s="131">
        <f>VALUE(L12-100/100*(L6-L9))</f>
        <v>-756.39999999999964</v>
      </c>
      <c r="M29" s="131"/>
      <c r="N29" s="131">
        <f>VALUE(N12-100/100*(N6-N9))</f>
        <v>10772</v>
      </c>
      <c r="O29" s="132"/>
      <c r="P29" s="131">
        <f>VALUE(P12-100/100*(P6-P9))</f>
        <v>10779.6</v>
      </c>
      <c r="Q29" s="131"/>
      <c r="R29" s="131">
        <f>VALUE(R12-100/100*(R6-R9))</f>
        <v>0</v>
      </c>
      <c r="S29" s="131"/>
    </row>
    <row r="30" spans="1:19" ht="14.55" customHeight="1" x14ac:dyDescent="0.3">
      <c r="A30" s="167">
        <v>1.236</v>
      </c>
      <c r="B30" s="136">
        <f>VALUE(B12-123.6/100*(B6-B9))</f>
        <v>18096.884000000002</v>
      </c>
      <c r="C30" s="137"/>
      <c r="D30" s="136">
        <f>VALUE(D12-123.6/100*(D6-D9))</f>
        <v>14535.6072</v>
      </c>
      <c r="E30" s="136"/>
      <c r="F30" s="136">
        <f>VALUE(F12-123.6/100*(F6-F9))</f>
        <v>16103.4684</v>
      </c>
      <c r="G30" s="136"/>
      <c r="H30" s="170">
        <f>VALUE(H12-123.6/100*(H6-H9))</f>
        <v>9686.1665999999968</v>
      </c>
      <c r="I30" s="137"/>
      <c r="J30" s="136">
        <f>VALUE(J12-123.6/100*(J6-J9))</f>
        <v>11436.8004</v>
      </c>
      <c r="K30" s="136"/>
      <c r="L30" s="136">
        <f>VALUE(L12-123.6/100*(L6-L9))</f>
        <v>-934.91039999999953</v>
      </c>
      <c r="M30" s="136"/>
      <c r="N30" s="136">
        <f>VALUE(N12-123.6/100*(N6-N9))</f>
        <v>10609.632</v>
      </c>
      <c r="O30" s="137"/>
      <c r="P30" s="136">
        <f>VALUE(P12-123.6/100*(P6-P9))</f>
        <v>10619.025600000001</v>
      </c>
      <c r="Q30" s="136"/>
      <c r="R30" s="136">
        <f>VALUE(R12-123.6/100*(R6-R9))</f>
        <v>0</v>
      </c>
      <c r="S30" s="136"/>
    </row>
    <row r="31" spans="1:19" ht="14.55" customHeight="1" x14ac:dyDescent="0.3">
      <c r="A31" s="164">
        <v>1.3819999999999999</v>
      </c>
      <c r="B31" s="127">
        <f>VALUE(B12-138.2/100*(B6-B9))</f>
        <v>19428.257999999998</v>
      </c>
      <c r="C31" s="128"/>
      <c r="D31" s="127">
        <f>VALUE(D12-138.2/100*(D6-D9))</f>
        <v>16252.5964</v>
      </c>
      <c r="E31" s="129"/>
      <c r="F31" s="127">
        <f>VALUE(F12-138.2/100*(F6-F9))</f>
        <v>16823.890800000001</v>
      </c>
      <c r="G31" s="127"/>
      <c r="H31" s="127">
        <f>VALUE(H12-138.2/100*(H6-H9))</f>
        <v>9429.8416999999972</v>
      </c>
      <c r="I31" s="128"/>
      <c r="J31" s="127">
        <f>VALUE(J12-138.2/100*(J6-J9))</f>
        <v>11394.299800000001</v>
      </c>
      <c r="K31" s="129"/>
      <c r="L31" s="127">
        <f>VALUE(L12-138.2/100*(L6-L9))</f>
        <v>-1045.3447999999994</v>
      </c>
      <c r="M31" s="127"/>
      <c r="N31" s="127">
        <f>VALUE(N12-138.2/100*(N6-N9))</f>
        <v>10509.183999999999</v>
      </c>
      <c r="O31" s="128"/>
      <c r="P31" s="127">
        <f>VALUE(P12-138.2/100*(P6-P9))</f>
        <v>10519.6872</v>
      </c>
      <c r="Q31" s="129"/>
      <c r="R31" s="127">
        <f>VALUE(R12-138.2/100*(R6-R9))</f>
        <v>0</v>
      </c>
      <c r="S31" s="127"/>
    </row>
    <row r="32" spans="1:19" ht="14.55" customHeight="1" x14ac:dyDescent="0.3">
      <c r="A32" s="164">
        <v>1.5</v>
      </c>
      <c r="B32" s="127">
        <f>VALUE(B12-150/100*(B6-B9))</f>
        <v>20504.3</v>
      </c>
      <c r="C32" s="128"/>
      <c r="D32" s="127">
        <f>VALUE(D12-150/100*(D6-D9))</f>
        <v>17640.300000000003</v>
      </c>
      <c r="E32" s="129"/>
      <c r="F32" s="127">
        <f>VALUE(F12-150/100*(F6-F9))</f>
        <v>17406.150000000001</v>
      </c>
      <c r="G32" s="127"/>
      <c r="H32" s="127">
        <f>VALUE(H12-150/100*(H6-H9))</f>
        <v>9222.6749999999975</v>
      </c>
      <c r="I32" s="128"/>
      <c r="J32" s="127">
        <f>VALUE(J12-150/100*(J6-J9))</f>
        <v>11359.95</v>
      </c>
      <c r="K32" s="129"/>
      <c r="L32" s="127">
        <f>VALUE(L12-150/100*(L6-L9))</f>
        <v>-1134.5999999999995</v>
      </c>
      <c r="M32" s="127"/>
      <c r="N32" s="127">
        <f>VALUE(N12-150/100*(N6-N9))</f>
        <v>10428</v>
      </c>
      <c r="O32" s="128"/>
      <c r="P32" s="127">
        <f>VALUE(P12-150/100*(P6-P9))</f>
        <v>10439.400000000001</v>
      </c>
      <c r="Q32" s="129"/>
      <c r="R32" s="127">
        <f>VALUE(R12-150/100*(R6-R9))</f>
        <v>0</v>
      </c>
      <c r="S32" s="127"/>
    </row>
    <row r="33" spans="1:19" ht="14.55" customHeight="1" x14ac:dyDescent="0.3">
      <c r="A33" s="166">
        <v>1.6180000000000001</v>
      </c>
      <c r="B33" s="134">
        <f>VALUE(B12-161.8/100*(B6-B9))</f>
        <v>21580.342000000001</v>
      </c>
      <c r="C33" s="135"/>
      <c r="D33" s="134">
        <f>VALUE(D12-161.8/100*(D6-D9))</f>
        <v>19028.003600000004</v>
      </c>
      <c r="E33" s="134"/>
      <c r="F33" s="134">
        <f>VALUE(F12-161.8/100*(F6-F9))</f>
        <v>17988.409200000002</v>
      </c>
      <c r="G33" s="134"/>
      <c r="H33" s="134">
        <f>VALUE(H12-161.8/100*(H6-H9))</f>
        <v>9015.5082999999977</v>
      </c>
      <c r="I33" s="135"/>
      <c r="J33" s="134">
        <f>VALUE(J12-161.8/100*(J6-J9))</f>
        <v>11325.600199999999</v>
      </c>
      <c r="K33" s="134"/>
      <c r="L33" s="134">
        <f>VALUE(L12-161.8/100*(L6-L9))</f>
        <v>-1223.8551999999995</v>
      </c>
      <c r="M33" s="134"/>
      <c r="N33" s="134">
        <f>VALUE(N12-161.8/100*(N6-N9))</f>
        <v>10346.816000000001</v>
      </c>
      <c r="O33" s="135"/>
      <c r="P33" s="134">
        <f>VALUE(P12-161.8/100*(P6-P9))</f>
        <v>10359.112800000001</v>
      </c>
      <c r="Q33" s="134"/>
      <c r="R33" s="134">
        <f>VALUE(R12-161.8/100*(R6-R9))</f>
        <v>0</v>
      </c>
      <c r="S33" s="134"/>
    </row>
    <row r="34" spans="1:19" ht="14.55" customHeight="1" x14ac:dyDescent="0.3">
      <c r="A34" s="164">
        <v>1.7070000000000001</v>
      </c>
      <c r="B34" s="127">
        <f>VALUE(B12-170.07/100*(B6-B9))</f>
        <v>22334.4833</v>
      </c>
      <c r="C34" s="128"/>
      <c r="D34" s="127">
        <f>VALUE(D12-170.07/100*(D6-D9))</f>
        <v>20000.57214</v>
      </c>
      <c r="E34" s="129"/>
      <c r="F34" s="127">
        <f>VALUE(F12-170.07/100*(F6-F9))</f>
        <v>18396.484080000002</v>
      </c>
      <c r="G34" s="127"/>
      <c r="H34" s="127">
        <f>VALUE(H12-170.07/100*(H6-H9))</f>
        <v>8870.3160449999978</v>
      </c>
      <c r="I34" s="128"/>
      <c r="J34" s="127">
        <f>VALUE(J12-170.07/100*(J6-J9))</f>
        <v>11301.526229999999</v>
      </c>
      <c r="K34" s="129"/>
      <c r="L34" s="127">
        <f>VALUE(L12-170.07/100*(L6-L9))</f>
        <v>-1286.4094799999993</v>
      </c>
      <c r="M34" s="127"/>
      <c r="N34" s="127">
        <f>VALUE(N12-170.07/100*(N6-N9))</f>
        <v>10289.9184</v>
      </c>
      <c r="O34" s="128"/>
      <c r="P34" s="127">
        <f>VALUE(P12-170.07/100*(P6-P9))</f>
        <v>10302.843720000001</v>
      </c>
      <c r="Q34" s="129"/>
      <c r="R34" s="127">
        <f>VALUE(R12-170.07/100*(R6-R9))</f>
        <v>0</v>
      </c>
      <c r="S34" s="127"/>
    </row>
    <row r="35" spans="1:19" ht="14.55" customHeight="1" x14ac:dyDescent="0.3">
      <c r="A35" s="165">
        <v>2</v>
      </c>
      <c r="B35" s="131">
        <f>VALUE(B12-200/100*(B6-B9))</f>
        <v>25063.8</v>
      </c>
      <c r="C35" s="132"/>
      <c r="D35" s="131">
        <f>VALUE(D12-200/100*(D6-D9))</f>
        <v>23520.400000000001</v>
      </c>
      <c r="E35" s="131"/>
      <c r="F35" s="131">
        <f>VALUE(F12-200/100*(F6-F9))</f>
        <v>19873.349999999999</v>
      </c>
      <c r="G35" s="131"/>
      <c r="H35" s="131">
        <f>VALUE(H12-200/100*(H6-H9))</f>
        <v>8344.8499999999967</v>
      </c>
      <c r="I35" s="132"/>
      <c r="J35" s="131">
        <f>VALUE(J12-200/100*(J6-J9))</f>
        <v>11214.4</v>
      </c>
      <c r="K35" s="131"/>
      <c r="L35" s="131">
        <f>VALUE(L12-200/100*(L6-L9))</f>
        <v>-1512.7999999999993</v>
      </c>
      <c r="M35" s="131"/>
      <c r="N35" s="131">
        <f>VALUE(N12-200/100*(N6-N9))</f>
        <v>10084</v>
      </c>
      <c r="O35" s="132"/>
      <c r="P35" s="131">
        <f>VALUE(P12-200/100*(P6-P9))</f>
        <v>10099.200000000001</v>
      </c>
      <c r="Q35" s="131"/>
      <c r="R35" s="131">
        <f>VALUE(R12-200/100*(R6-R9))</f>
        <v>0</v>
      </c>
      <c r="S35" s="131"/>
    </row>
    <row r="36" spans="1:19" ht="14.55" customHeight="1" x14ac:dyDescent="0.3">
      <c r="A36" s="164">
        <v>2.2360000000000002</v>
      </c>
      <c r="B36" s="127">
        <f>VALUE(B12-223.6/100*(B6-B9))</f>
        <v>27215.883999999998</v>
      </c>
      <c r="C36" s="128"/>
      <c r="D36" s="127">
        <f>VALUE(D12-223.6/100*(D6-D9))</f>
        <v>26295.807199999999</v>
      </c>
      <c r="E36" s="129"/>
      <c r="F36" s="127">
        <f>VALUE(F12-223.6/100*(F6-F9))</f>
        <v>21037.868399999999</v>
      </c>
      <c r="G36" s="127"/>
      <c r="H36" s="127">
        <f>VALUE(H12-223.6/100*(H6-H9))</f>
        <v>7930.5165999999972</v>
      </c>
      <c r="I36" s="128"/>
      <c r="J36" s="127">
        <f>VALUE(J12-223.6/100*(J6-J9))</f>
        <v>11145.7004</v>
      </c>
      <c r="K36" s="129"/>
      <c r="L36" s="127">
        <f>VALUE(L12-223.6/100*(L6-L9))</f>
        <v>-1691.3103999999989</v>
      </c>
      <c r="M36" s="127"/>
      <c r="N36" s="127">
        <f>VALUE(N12-223.6/100*(N6-N9))</f>
        <v>9921.6319999999996</v>
      </c>
      <c r="O36" s="128"/>
      <c r="P36" s="127">
        <f>VALUE(P12-223.6/100*(P6-P9))</f>
        <v>9938.6256000000012</v>
      </c>
      <c r="Q36" s="129"/>
      <c r="R36" s="127">
        <f>VALUE(R12-223.6/100*(R6-R9))</f>
        <v>0</v>
      </c>
      <c r="S36" s="127"/>
    </row>
    <row r="37" spans="1:19" ht="14.55" customHeight="1" x14ac:dyDescent="0.3">
      <c r="A37" s="165">
        <v>2.3820000000000001</v>
      </c>
      <c r="B37" s="131">
        <f>VALUE(B12-238.2/100*(B6-B9))</f>
        <v>28547.257999999998</v>
      </c>
      <c r="C37" s="132"/>
      <c r="D37" s="131">
        <f>VALUE(D12-238.2/100*(D6-D9))</f>
        <v>28012.796399999999</v>
      </c>
      <c r="E37" s="131"/>
      <c r="F37" s="131">
        <f>VALUE(F12-238.2/100*(F6-F9))</f>
        <v>21758.290799999999</v>
      </c>
      <c r="G37" s="131"/>
      <c r="H37" s="131">
        <f>VALUE(H12-238.2/100*(H6-H9))</f>
        <v>7674.1916999999967</v>
      </c>
      <c r="I37" s="132"/>
      <c r="J37" s="169">
        <f>VALUE(J12-238.2/100*(J6-J9))</f>
        <v>11103.1998</v>
      </c>
      <c r="K37" s="131"/>
      <c r="L37" s="131">
        <f>VALUE(L12-238.2/100*(L6-L9))</f>
        <v>-1801.7447999999988</v>
      </c>
      <c r="M37" s="131"/>
      <c r="N37" s="131">
        <f>VALUE(N12-238.2/100*(N6-N9))</f>
        <v>9821.1840000000011</v>
      </c>
      <c r="O37" s="132"/>
      <c r="P37" s="131">
        <f>VALUE(P12-238.2/100*(P6-P9))</f>
        <v>9839.2872000000007</v>
      </c>
      <c r="Q37" s="131"/>
      <c r="R37" s="131">
        <f>VALUE(R12-238.2/100*(R6-R9))</f>
        <v>0</v>
      </c>
      <c r="S37" s="131"/>
    </row>
    <row r="38" spans="1:19" ht="14.55" customHeight="1" x14ac:dyDescent="0.3">
      <c r="A38" s="165">
        <v>2.6179999999999999</v>
      </c>
      <c r="B38" s="131">
        <f>VALUE(B12-261.8/100*(B6-B9))</f>
        <v>30699.342000000001</v>
      </c>
      <c r="C38" s="132"/>
      <c r="D38" s="131">
        <f>VALUE(D12-261.8/100*(D6-D9))</f>
        <v>30788.203600000004</v>
      </c>
      <c r="E38" s="131"/>
      <c r="F38" s="131">
        <f>VALUE(F12-261.8/100*(F6-F9))</f>
        <v>22922.809200000003</v>
      </c>
      <c r="G38" s="131"/>
      <c r="H38" s="131">
        <f>VALUE(H12-261.8/100*(H6-H9))</f>
        <v>7259.8582999999953</v>
      </c>
      <c r="I38" s="132"/>
      <c r="J38" s="131">
        <f>VALUE(J12-261.8/100*(J6-J9))</f>
        <v>11034.500199999999</v>
      </c>
      <c r="K38" s="131"/>
      <c r="L38" s="131">
        <f>VALUE(L12-261.8/100*(L6-L9))</f>
        <v>-1980.2551999999994</v>
      </c>
      <c r="M38" s="131"/>
      <c r="N38" s="131">
        <f>VALUE(N12-261.8/100*(N6-N9))</f>
        <v>9658.8159999999989</v>
      </c>
      <c r="O38" s="132"/>
      <c r="P38" s="131">
        <f>VALUE(P12-261.8/100*(P6-P9))</f>
        <v>9678.7128000000012</v>
      </c>
      <c r="Q38" s="131"/>
      <c r="R38" s="131">
        <f>VALUE(R12-261.8/100*(R6-R9))</f>
        <v>0</v>
      </c>
      <c r="S38" s="131"/>
    </row>
    <row r="39" spans="1:19" ht="14.55" customHeight="1" x14ac:dyDescent="0.3">
      <c r="A39" s="165">
        <v>3</v>
      </c>
      <c r="B39" s="131">
        <f>VALUE(B12-300/100*(B6-B9))</f>
        <v>34182.800000000003</v>
      </c>
      <c r="C39" s="132"/>
      <c r="D39" s="131">
        <f>VALUE(D12-300/100*(D6-D9))</f>
        <v>35280.600000000006</v>
      </c>
      <c r="E39" s="131"/>
      <c r="F39" s="131">
        <f>VALUE(F12-300/100*(F6-F9))</f>
        <v>24807.75</v>
      </c>
      <c r="G39" s="131"/>
      <c r="H39" s="131">
        <f>VALUE(H12-300/100*(H6-H9))</f>
        <v>6589.1999999999953</v>
      </c>
      <c r="I39" s="132"/>
      <c r="J39" s="131">
        <f>VALUE(J12-300/100*(J6-J9))</f>
        <v>10923.3</v>
      </c>
      <c r="K39" s="131"/>
      <c r="L39" s="131">
        <f>VALUE(L12-300/100*(L6-L9))</f>
        <v>-2269.1999999999989</v>
      </c>
      <c r="M39" s="131"/>
      <c r="N39" s="131">
        <f>VALUE(N12-300/100*(N6-N9))</f>
        <v>9396</v>
      </c>
      <c r="O39" s="132"/>
      <c r="P39" s="131">
        <f>VALUE(P12-300/100*(P6-P9))</f>
        <v>9418.8000000000011</v>
      </c>
      <c r="Q39" s="131"/>
      <c r="R39" s="131">
        <f>VALUE(R12-300/100*(R6-R9))</f>
        <v>0</v>
      </c>
      <c r="S39" s="131"/>
    </row>
    <row r="40" spans="1:19" ht="14.55" customHeight="1" x14ac:dyDescent="0.3">
      <c r="A40" s="164">
        <v>3.2360000000000002</v>
      </c>
      <c r="B40" s="127">
        <f>VALUE(B12-323.6/100*(B6-B9))</f>
        <v>36334.884000000005</v>
      </c>
      <c r="C40" s="128"/>
      <c r="D40" s="127">
        <f>VALUE(D12-323.6/100*(D6-D9))</f>
        <v>38056.007200000007</v>
      </c>
      <c r="E40" s="129"/>
      <c r="F40" s="127">
        <f>VALUE(F12-323.6/100*(F6-F9))</f>
        <v>25972.268400000001</v>
      </c>
      <c r="G40" s="127"/>
      <c r="H40" s="127">
        <f>VALUE(H12-323.6/100*(H6-H9))</f>
        <v>6174.8665999999948</v>
      </c>
      <c r="I40" s="128"/>
      <c r="J40" s="127">
        <f>VALUE(J12-323.6/100*(J6-J9))</f>
        <v>10854.600399999999</v>
      </c>
      <c r="K40" s="129"/>
      <c r="L40" s="127">
        <f>VALUE(L12-323.6/100*(L6-L9))</f>
        <v>-2447.710399999999</v>
      </c>
      <c r="M40" s="127"/>
      <c r="N40" s="127">
        <f>VALUE(N12-323.6/100*(N6-N9))</f>
        <v>9233.6319999999996</v>
      </c>
      <c r="O40" s="128"/>
      <c r="P40" s="127">
        <f>VALUE(P12-323.6/100*(P6-P9))</f>
        <v>9258.2256000000016</v>
      </c>
      <c r="Q40" s="129"/>
      <c r="R40" s="127">
        <f>VALUE(R12-323.6/100*(R6-R9))</f>
        <v>0</v>
      </c>
      <c r="S40" s="127"/>
    </row>
    <row r="41" spans="1:19" ht="14.55" customHeight="1" x14ac:dyDescent="0.3">
      <c r="A41" s="165">
        <v>3.3820000000000001</v>
      </c>
      <c r="B41" s="131">
        <f>VALUE(B12-338.2/100*(B6-B9))</f>
        <v>37666.258000000002</v>
      </c>
      <c r="C41" s="132"/>
      <c r="D41" s="131">
        <f>VALUE(D12-338.2/100*(D6-D9))</f>
        <v>39772.996399999996</v>
      </c>
      <c r="E41" s="131"/>
      <c r="F41" s="131">
        <f>VALUE(F12-338.2/100*(F6-F9))</f>
        <v>26692.6908</v>
      </c>
      <c r="G41" s="131"/>
      <c r="H41" s="131">
        <f>VALUE(H12-338.2/100*(H6-H9))</f>
        <v>5918.5416999999952</v>
      </c>
      <c r="I41" s="132"/>
      <c r="J41" s="131">
        <f>VALUE(J12-338.2/100*(J6-J9))</f>
        <v>10812.0998</v>
      </c>
      <c r="K41" s="131"/>
      <c r="L41" s="131">
        <f>VALUE(L12-338.2/100*(L6-L9))</f>
        <v>-2558.1447999999987</v>
      </c>
      <c r="M41" s="131"/>
      <c r="N41" s="131">
        <f>VALUE(N12-338.2/100*(N6-N9))</f>
        <v>9133.1840000000011</v>
      </c>
      <c r="O41" s="132"/>
      <c r="P41" s="131">
        <f>VALUE(P12-338.2/100*(P6-P9))</f>
        <v>9158.887200000001</v>
      </c>
      <c r="Q41" s="131"/>
      <c r="R41" s="131">
        <f>VALUE(R12-338.2/100*(R6-R9))</f>
        <v>0</v>
      </c>
      <c r="S41" s="131"/>
    </row>
    <row r="42" spans="1:19" ht="14.55" customHeight="1" x14ac:dyDescent="0.3">
      <c r="A42" s="165">
        <v>3.6179999999999999</v>
      </c>
      <c r="B42" s="131">
        <f>VALUE(B12-361.8/100*(B6-B9))</f>
        <v>39818.342000000004</v>
      </c>
      <c r="C42" s="132"/>
      <c r="D42" s="131">
        <f>VALUE(D12-361.8/100*(D6-D9))</f>
        <v>42548.403600000005</v>
      </c>
      <c r="E42" s="131"/>
      <c r="F42" s="131">
        <f>VALUE(F12-361.8/100*(F6-F9))</f>
        <v>27857.209200000001</v>
      </c>
      <c r="G42" s="131"/>
      <c r="H42" s="131">
        <f>VALUE(H12-361.8/100*(H6-H9))</f>
        <v>5504.2082999999939</v>
      </c>
      <c r="I42" s="132"/>
      <c r="J42" s="131">
        <f>VALUE(J12-361.8/100*(J6-J9))</f>
        <v>10743.400199999998</v>
      </c>
      <c r="K42" s="131"/>
      <c r="L42" s="131">
        <f>VALUE(L12-361.8/100*(L6-L9))</f>
        <v>-2736.6551999999988</v>
      </c>
      <c r="M42" s="131"/>
      <c r="N42" s="131">
        <f>VALUE(N12-361.8/100*(N6-N9))</f>
        <v>8970.8159999999989</v>
      </c>
      <c r="O42" s="132"/>
      <c r="P42" s="131">
        <f>VALUE(P12-361.8/100*(P6-P9))</f>
        <v>8998.3128000000015</v>
      </c>
      <c r="Q42" s="131"/>
      <c r="R42" s="131">
        <f>VALUE(R12-361.8/100*(R6-R9))</f>
        <v>0</v>
      </c>
      <c r="S42" s="131"/>
    </row>
    <row r="43" spans="1:19" ht="14.55" customHeight="1" x14ac:dyDescent="0.3">
      <c r="A43" s="165">
        <v>4</v>
      </c>
      <c r="B43" s="131">
        <f>VALUE(B12-400/100*(B6-B9))</f>
        <v>43301.8</v>
      </c>
      <c r="C43" s="132"/>
      <c r="D43" s="131">
        <f>VALUE(D12-400/100*(D6-D9))</f>
        <v>47040.800000000003</v>
      </c>
      <c r="E43" s="131"/>
      <c r="F43" s="131">
        <f>VALUE(F12-400/100*(F6-F9))</f>
        <v>29742.15</v>
      </c>
      <c r="G43" s="131"/>
      <c r="H43" s="131">
        <f>VALUE(H12-400/100*(H6-H9))</f>
        <v>4833.5499999999938</v>
      </c>
      <c r="I43" s="132"/>
      <c r="J43" s="131">
        <f>VALUE(J12-400/100*(J6-J9))</f>
        <v>10632.199999999999</v>
      </c>
      <c r="K43" s="131"/>
      <c r="L43" s="131">
        <f>VALUE(L12-400/100*(L6-L9))</f>
        <v>-3025.5999999999985</v>
      </c>
      <c r="M43" s="131"/>
      <c r="N43" s="131">
        <f>VALUE(N12-400/100*(N6-N9))</f>
        <v>8708</v>
      </c>
      <c r="O43" s="132"/>
      <c r="P43" s="131">
        <f>VALUE(P12-400/100*(P6-P9))</f>
        <v>8738.4000000000015</v>
      </c>
      <c r="Q43" s="131"/>
      <c r="R43" s="131">
        <f>VALUE(R12-400/100*(R6-R9))</f>
        <v>0</v>
      </c>
      <c r="S43" s="131"/>
    </row>
    <row r="44" spans="1:19" ht="14.55" customHeight="1" x14ac:dyDescent="0.3">
      <c r="A44" s="164">
        <v>4.2359999999999998</v>
      </c>
      <c r="B44" s="127">
        <f>VALUE(B12-423.6/100*(B6-B9))</f>
        <v>45453.884000000005</v>
      </c>
      <c r="C44" s="128"/>
      <c r="D44" s="127">
        <f>VALUE(D12-423.6/100*(D6-D9))</f>
        <v>49816.207200000012</v>
      </c>
      <c r="E44" s="129"/>
      <c r="F44" s="127">
        <f>VALUE(F12-423.6/100*(F6-F9))</f>
        <v>30906.668400000006</v>
      </c>
      <c r="G44" s="127"/>
      <c r="H44" s="127">
        <f>VALUE(H12-423.6/100*(H6-H9))</f>
        <v>4419.2165999999925</v>
      </c>
      <c r="I44" s="128"/>
      <c r="J44" s="127">
        <f>VALUE(J12-423.6/100*(J6-J9))</f>
        <v>10563.500399999999</v>
      </c>
      <c r="K44" s="129"/>
      <c r="L44" s="127">
        <f>VALUE(L12-423.6/100*(L6-L9))</f>
        <v>-3204.1103999999991</v>
      </c>
      <c r="M44" s="127"/>
      <c r="N44" s="127">
        <f>VALUE(N12-423.6/100*(N6-N9))</f>
        <v>8545.6319999999996</v>
      </c>
      <c r="O44" s="128"/>
      <c r="P44" s="127">
        <f>VALUE(P12-423.6/100*(P6-P9))</f>
        <v>8577.8256000000001</v>
      </c>
      <c r="Q44" s="129"/>
      <c r="R44" s="127">
        <f>VALUE(R12-423.6/100*(R6-R9))</f>
        <v>0</v>
      </c>
      <c r="S44" s="127"/>
    </row>
    <row r="45" spans="1:19" ht="14.55" customHeight="1" x14ac:dyDescent="0.3">
      <c r="A45" s="164">
        <v>4.3819999999999997</v>
      </c>
      <c r="B45" s="127">
        <f>VALUE(B12-438.2/100*(B6-B9))</f>
        <v>46785.258000000002</v>
      </c>
      <c r="C45" s="128"/>
      <c r="D45" s="127">
        <f>VALUE(D12-438.2/100*(D6-D9))</f>
        <v>51533.196400000001</v>
      </c>
      <c r="E45" s="129"/>
      <c r="F45" s="127">
        <f>VALUE(F12-438.2/100*(F6-F9))</f>
        <v>31627.090800000002</v>
      </c>
      <c r="G45" s="127"/>
      <c r="H45" s="127">
        <f>VALUE(H12-438.2/100*(H6-H9))</f>
        <v>4162.8916999999938</v>
      </c>
      <c r="I45" s="128"/>
      <c r="J45" s="127">
        <f>VALUE(J12-438.2/100*(J6-J9))</f>
        <v>10520.9998</v>
      </c>
      <c r="K45" s="129"/>
      <c r="L45" s="127">
        <f>VALUE(L12-438.2/100*(L6-L9))</f>
        <v>-3314.5447999999983</v>
      </c>
      <c r="M45" s="127"/>
      <c r="N45" s="127">
        <f>VALUE(N12-438.2/100*(N6-N9))</f>
        <v>8445.1840000000011</v>
      </c>
      <c r="O45" s="128"/>
      <c r="P45" s="127">
        <f>VALUE(P12-438.2/100*(P6-P9))</f>
        <v>8478.4872000000014</v>
      </c>
      <c r="Q45" s="129"/>
      <c r="R45" s="127">
        <f>VALUE(R12-438.2/100*(R6-R9))</f>
        <v>0</v>
      </c>
      <c r="S45" s="127"/>
    </row>
    <row r="46" spans="1:19" ht="14.55" customHeight="1" x14ac:dyDescent="0.3">
      <c r="A46" s="164">
        <v>4.6180000000000003</v>
      </c>
      <c r="B46" s="127">
        <f>VALUE(B12-461.8/100*(B6-B9))</f>
        <v>48937.342000000004</v>
      </c>
      <c r="C46" s="128"/>
      <c r="D46" s="127">
        <f>VALUE(D12-461.8/100*(D6-D9))</f>
        <v>54308.603600000009</v>
      </c>
      <c r="E46" s="129"/>
      <c r="F46" s="127">
        <f>VALUE(F12-461.8/100*(F6-F9))</f>
        <v>32791.609200000006</v>
      </c>
      <c r="G46" s="127"/>
      <c r="H46" s="127">
        <f>VALUE(H12-461.8/100*(H6-H9))</f>
        <v>3748.5582999999924</v>
      </c>
      <c r="I46" s="128"/>
      <c r="J46" s="127">
        <f>VALUE(J12-461.8/100*(J6-J9))</f>
        <v>10452.300199999998</v>
      </c>
      <c r="K46" s="129"/>
      <c r="L46" s="127">
        <f>VALUE(L12-461.8/100*(L6-L9))</f>
        <v>-3493.0551999999984</v>
      </c>
      <c r="M46" s="127"/>
      <c r="N46" s="127">
        <f>VALUE(N12-461.8/100*(N6-N9))</f>
        <v>8282.8159999999989</v>
      </c>
      <c r="O46" s="128"/>
      <c r="P46" s="127">
        <f>VALUE(P12-461.8/100*(P6-P9))</f>
        <v>8317.9128000000019</v>
      </c>
      <c r="Q46" s="129"/>
      <c r="R46" s="127">
        <f>VALUE(R12-461.8/100*(R6-R9))</f>
        <v>0</v>
      </c>
      <c r="S46" s="127"/>
    </row>
    <row r="47" spans="1:19" ht="14.55" customHeight="1" x14ac:dyDescent="0.3">
      <c r="A47" s="164">
        <v>5</v>
      </c>
      <c r="B47" s="127">
        <f>VALUE(B12-500/100*(B6-B9))</f>
        <v>52420.800000000003</v>
      </c>
      <c r="C47" s="128"/>
      <c r="D47" s="127">
        <f>VALUE(D12-500/100*(D6-D9))</f>
        <v>58801</v>
      </c>
      <c r="E47" s="129"/>
      <c r="F47" s="127">
        <f>VALUE(F12-500/100*(F6-F9))</f>
        <v>34676.550000000003</v>
      </c>
      <c r="G47" s="127"/>
      <c r="H47" s="127">
        <f>VALUE(H12-500/100*(H6-H9))</f>
        <v>3077.8999999999924</v>
      </c>
      <c r="I47" s="128"/>
      <c r="J47" s="127">
        <f>VALUE(J12-500/100*(J6-J9))</f>
        <v>10341.099999999999</v>
      </c>
      <c r="K47" s="129"/>
      <c r="L47" s="127">
        <f>VALUE(L12-500/100*(L6-L9))</f>
        <v>-3781.9999999999982</v>
      </c>
      <c r="M47" s="127"/>
      <c r="N47" s="127">
        <f>VALUE(N12-500/100*(N6-N9))</f>
        <v>8020</v>
      </c>
      <c r="O47" s="128"/>
      <c r="P47" s="127">
        <f>VALUE(P12-500/100*(P6-P9))</f>
        <v>8058.0000000000018</v>
      </c>
      <c r="Q47" s="129"/>
      <c r="R47" s="127">
        <f>VALUE(R12-500/100*(R6-R9))</f>
        <v>0</v>
      </c>
      <c r="S47" s="127"/>
    </row>
    <row r="48" spans="1:19" ht="14.55" customHeight="1" x14ac:dyDescent="0.3">
      <c r="A48" s="164">
        <v>5.2359999999999998</v>
      </c>
      <c r="B48" s="127">
        <f>VALUE(B12-523.6/100*(B6-B9))</f>
        <v>54572.884000000005</v>
      </c>
      <c r="C48" s="128"/>
      <c r="D48" s="127">
        <f>VALUE(D12-523.6/100*(D6-D9))</f>
        <v>61576.407200000009</v>
      </c>
      <c r="E48" s="129"/>
      <c r="F48" s="127">
        <f>VALUE(F12-523.6/100*(F6-F9))</f>
        <v>35841.068400000004</v>
      </c>
      <c r="G48" s="127"/>
      <c r="H48" s="127">
        <f>VALUE(H12-523.6/100*(H6-H9))</f>
        <v>2663.566599999991</v>
      </c>
      <c r="I48" s="128"/>
      <c r="J48" s="127">
        <f>VALUE(J12-523.6/100*(J6-J9))</f>
        <v>10272.400399999999</v>
      </c>
      <c r="K48" s="129"/>
      <c r="L48" s="127">
        <f>VALUE(L12-523.6/100*(L6-L9))</f>
        <v>-3960.5103999999988</v>
      </c>
      <c r="M48" s="127"/>
      <c r="N48" s="127">
        <f>VALUE(N12-523.6/100*(N6-N9))</f>
        <v>7857.6319999999996</v>
      </c>
      <c r="O48" s="128"/>
      <c r="P48" s="127">
        <f>VALUE(P12-523.6/100*(P6-P9))</f>
        <v>7897.4256000000014</v>
      </c>
      <c r="Q48" s="129"/>
      <c r="R48" s="127">
        <f>VALUE(R12-523.6/100*(R6-R9))</f>
        <v>0</v>
      </c>
      <c r="S48" s="127"/>
    </row>
    <row r="49" spans="1:19" ht="14.55" customHeight="1" x14ac:dyDescent="0.3">
      <c r="A49" s="164">
        <v>5.3819999999999997</v>
      </c>
      <c r="B49" s="127">
        <f>VALUE(B12-538.2/100*(B6-B9))</f>
        <v>55904.258000000009</v>
      </c>
      <c r="C49" s="128"/>
      <c r="D49" s="127">
        <f>VALUE(D12-538.2/100*(D6-D9))</f>
        <v>63293.396400000012</v>
      </c>
      <c r="E49" s="129"/>
      <c r="F49" s="127">
        <f>VALUE(F12-538.2/100*(F6-F9))</f>
        <v>36561.4908</v>
      </c>
      <c r="G49" s="127"/>
      <c r="H49" s="127">
        <f>VALUE(H12-538.2/100*(H6-H9))</f>
        <v>2407.2416999999914</v>
      </c>
      <c r="I49" s="128"/>
      <c r="J49" s="127">
        <f>VALUE(J12-538.2/100*(J6-J9))</f>
        <v>10229.899799999999</v>
      </c>
      <c r="K49" s="129"/>
      <c r="L49" s="127">
        <f>VALUE(L12-538.2/100*(L6-L9))</f>
        <v>-4070.9447999999984</v>
      </c>
      <c r="M49" s="127"/>
      <c r="N49" s="127">
        <f>VALUE(N12-538.2/100*(N6-N9))</f>
        <v>7757.1839999999993</v>
      </c>
      <c r="O49" s="128"/>
      <c r="P49" s="127">
        <f>VALUE(P12-538.2/100*(P6-P9))</f>
        <v>7798.0872000000018</v>
      </c>
      <c r="Q49" s="129"/>
      <c r="R49" s="127">
        <f>VALUE(R12-538.2/100*(R6-R9))</f>
        <v>0</v>
      </c>
      <c r="S49" s="127"/>
    </row>
    <row r="50" spans="1:19" ht="14.55" customHeight="1" x14ac:dyDescent="0.3">
      <c r="A50" s="164">
        <v>5.6180000000000003</v>
      </c>
      <c r="B50" s="127">
        <f>VALUE(B12-561.8/100*(B6-B9))</f>
        <v>58056.341999999997</v>
      </c>
      <c r="C50" s="128"/>
      <c r="D50" s="127">
        <f>VALUE(D12-561.8/100*(D6-D9))</f>
        <v>66068.803599999999</v>
      </c>
      <c r="E50" s="129"/>
      <c r="F50" s="127">
        <f>VALUE(F12-561.8/100*(F6-F9))</f>
        <v>37726.0092</v>
      </c>
      <c r="G50" s="127"/>
      <c r="H50" s="127">
        <f>VALUE(H12-561.8/100*(H6-H9))</f>
        <v>1992.9082999999919</v>
      </c>
      <c r="I50" s="128"/>
      <c r="J50" s="127">
        <f>VALUE(J12-561.8/100*(J6-J9))</f>
        <v>10161.200199999999</v>
      </c>
      <c r="K50" s="129"/>
      <c r="L50" s="127">
        <f>VALUE(L12-561.8/100*(L6-L9))</f>
        <v>-4249.4551999999976</v>
      </c>
      <c r="M50" s="127"/>
      <c r="N50" s="127">
        <f>VALUE(N12-561.8/100*(N6-N9))</f>
        <v>7594.8160000000007</v>
      </c>
      <c r="O50" s="128"/>
      <c r="P50" s="127">
        <f>VALUE(P12-561.8/100*(P6-P9))</f>
        <v>7637.5128000000022</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abSelected="1" zoomScaleNormal="100" workbookViewId="0">
      <selection activeCell="B29" sqref="B29:B30"/>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78"/>
  </cols>
  <sheetData>
    <row r="1" spans="1:19" ht="14.55" customHeight="1" x14ac:dyDescent="0.3">
      <c r="A1" s="176"/>
      <c r="B1" s="177"/>
      <c r="C1" s="176"/>
      <c r="D1" s="177"/>
      <c r="E1" s="176"/>
      <c r="F1" s="177"/>
      <c r="G1" s="177"/>
      <c r="H1" s="177"/>
      <c r="I1" s="176"/>
      <c r="J1" s="177"/>
      <c r="K1" s="176"/>
      <c r="L1" s="177"/>
      <c r="M1" s="177"/>
      <c r="N1" s="177"/>
      <c r="O1" s="176"/>
      <c r="P1" s="177"/>
      <c r="Q1" s="176"/>
      <c r="R1" s="177"/>
    </row>
    <row r="2" spans="1:19" ht="23.55" customHeight="1" x14ac:dyDescent="0.4">
      <c r="A2" s="179" t="s">
        <v>63</v>
      </c>
      <c r="B2" s="180"/>
      <c r="C2" s="180"/>
      <c r="D2" s="180"/>
      <c r="E2" s="180"/>
      <c r="F2" s="180"/>
      <c r="G2" s="180"/>
      <c r="H2" s="180"/>
      <c r="I2" s="180"/>
      <c r="J2" s="180"/>
      <c r="K2" s="180"/>
      <c r="L2" s="180"/>
      <c r="M2" s="180"/>
      <c r="N2" s="180"/>
      <c r="O2" s="180"/>
      <c r="P2" s="180"/>
      <c r="Q2" s="180"/>
      <c r="R2" s="180"/>
    </row>
    <row r="3" spans="1:19" ht="14.55" customHeight="1" x14ac:dyDescent="0.3">
      <c r="A3" s="176"/>
      <c r="B3" s="177"/>
      <c r="C3" s="176"/>
      <c r="D3" s="177"/>
      <c r="E3" s="176"/>
      <c r="F3" s="177"/>
      <c r="G3" s="177"/>
      <c r="H3" s="177"/>
      <c r="I3" s="176"/>
      <c r="J3" s="177"/>
      <c r="K3" s="176"/>
      <c r="L3" s="177"/>
      <c r="M3" s="177"/>
      <c r="N3" s="177"/>
      <c r="O3" s="176"/>
      <c r="P3" s="177"/>
      <c r="Q3" s="176"/>
      <c r="R3" s="177"/>
    </row>
    <row r="4" spans="1:19" ht="14.55" customHeight="1" x14ac:dyDescent="0.3">
      <c r="A4" s="176"/>
      <c r="B4" s="181" t="s">
        <v>52</v>
      </c>
      <c r="C4" s="110"/>
      <c r="D4" s="182" t="s">
        <v>53</v>
      </c>
      <c r="E4" s="110"/>
      <c r="F4" s="183" t="s">
        <v>54</v>
      </c>
      <c r="G4" s="183"/>
      <c r="H4" s="181" t="s">
        <v>52</v>
      </c>
      <c r="I4" s="110"/>
      <c r="J4" s="182" t="s">
        <v>53</v>
      </c>
      <c r="K4" s="110"/>
      <c r="L4" s="183" t="s">
        <v>54</v>
      </c>
      <c r="M4" s="183"/>
      <c r="N4" s="181" t="s">
        <v>52</v>
      </c>
      <c r="O4" s="110"/>
      <c r="P4" s="182" t="s">
        <v>53</v>
      </c>
      <c r="Q4" s="110"/>
      <c r="R4" s="183" t="s">
        <v>54</v>
      </c>
    </row>
    <row r="5" spans="1:19" ht="15" customHeight="1" thickBot="1" x14ac:dyDescent="0.35">
      <c r="A5" s="176"/>
      <c r="B5" s="177"/>
      <c r="C5" s="176"/>
      <c r="D5" s="177"/>
      <c r="E5" s="176"/>
      <c r="F5" s="177"/>
      <c r="G5" s="177"/>
      <c r="H5" s="177"/>
      <c r="I5" s="176"/>
      <c r="J5" s="177"/>
      <c r="K5" s="176"/>
      <c r="L5" s="177"/>
      <c r="M5" s="177"/>
      <c r="N5" s="177"/>
      <c r="O5" s="176"/>
      <c r="P5" s="177"/>
      <c r="Q5" s="176"/>
      <c r="R5" s="177"/>
    </row>
    <row r="6" spans="1:19" ht="15" customHeight="1" thickBot="1" x14ac:dyDescent="0.35">
      <c r="A6" s="184" t="s">
        <v>55</v>
      </c>
      <c r="B6" s="185">
        <v>12041.15</v>
      </c>
      <c r="C6" s="112"/>
      <c r="D6" s="186">
        <v>11859.8</v>
      </c>
      <c r="E6" s="113"/>
      <c r="F6" s="187">
        <v>11614.5</v>
      </c>
      <c r="G6" s="111"/>
      <c r="H6" s="185">
        <v>11658.1</v>
      </c>
      <c r="I6" s="112"/>
      <c r="J6" s="186">
        <v>11614.5</v>
      </c>
      <c r="K6" s="113"/>
      <c r="L6" s="187"/>
      <c r="M6" s="111"/>
      <c r="N6" s="185"/>
      <c r="O6" s="112"/>
      <c r="P6" s="186"/>
      <c r="Q6" s="113"/>
      <c r="R6" s="187"/>
    </row>
    <row r="7" spans="1:19" ht="14.55" customHeight="1" x14ac:dyDescent="0.3">
      <c r="A7" s="176"/>
      <c r="B7" s="188"/>
      <c r="C7" s="176"/>
      <c r="D7" s="189"/>
      <c r="E7" s="176"/>
      <c r="F7" s="190"/>
      <c r="G7" s="177"/>
      <c r="H7" s="188"/>
      <c r="I7" s="176"/>
      <c r="J7" s="189"/>
      <c r="K7" s="176"/>
      <c r="L7" s="190"/>
      <c r="M7" s="177"/>
      <c r="N7" s="188"/>
      <c r="O7" s="176"/>
      <c r="P7" s="189"/>
      <c r="Q7" s="176"/>
      <c r="R7" s="190"/>
    </row>
    <row r="8" spans="1:19" ht="15" customHeight="1" thickBot="1" x14ac:dyDescent="0.35">
      <c r="A8" s="176"/>
      <c r="B8" s="191"/>
      <c r="C8" s="176"/>
      <c r="D8" s="192"/>
      <c r="E8" s="176"/>
      <c r="F8" s="193"/>
      <c r="G8" s="177"/>
      <c r="H8" s="191"/>
      <c r="I8" s="176"/>
      <c r="J8" s="192"/>
      <c r="K8" s="176"/>
      <c r="L8" s="193"/>
      <c r="M8" s="177"/>
      <c r="N8" s="191"/>
      <c r="O8" s="176"/>
      <c r="P8" s="192"/>
      <c r="Q8" s="176"/>
      <c r="R8" s="193"/>
    </row>
    <row r="9" spans="1:19" ht="15" customHeight="1" thickBot="1" x14ac:dyDescent="0.35">
      <c r="A9" s="184" t="s">
        <v>56</v>
      </c>
      <c r="B9" s="185">
        <v>11614.5</v>
      </c>
      <c r="C9" s="112"/>
      <c r="D9" s="186">
        <v>11614.5</v>
      </c>
      <c r="E9" s="113"/>
      <c r="F9" s="187">
        <v>11775.25</v>
      </c>
      <c r="G9" s="111"/>
      <c r="H9" s="185">
        <v>11859</v>
      </c>
      <c r="I9" s="112"/>
      <c r="J9" s="186">
        <v>11831.45</v>
      </c>
      <c r="K9" s="113"/>
      <c r="L9" s="187"/>
      <c r="M9" s="111"/>
      <c r="N9" s="185"/>
      <c r="O9" s="112"/>
      <c r="P9" s="186"/>
      <c r="Q9" s="113"/>
      <c r="R9" s="186"/>
      <c r="S9" s="114" t="s">
        <v>58</v>
      </c>
    </row>
    <row r="10" spans="1:19" ht="14.55" customHeight="1" x14ac:dyDescent="0.3">
      <c r="A10" s="176"/>
      <c r="B10" s="188"/>
      <c r="C10" s="176"/>
      <c r="D10" s="189"/>
      <c r="E10" s="176"/>
      <c r="F10" s="190"/>
      <c r="G10" s="177"/>
      <c r="H10" s="188"/>
      <c r="I10" s="176"/>
      <c r="J10" s="189"/>
      <c r="K10" s="176"/>
      <c r="L10" s="190"/>
      <c r="M10" s="177"/>
      <c r="N10" s="188"/>
      <c r="O10" s="176"/>
      <c r="P10" s="189"/>
      <c r="Q10" s="176"/>
      <c r="R10" s="190"/>
    </row>
    <row r="11" spans="1:19" ht="15" customHeight="1" thickBot="1" x14ac:dyDescent="0.35">
      <c r="A11" s="176"/>
      <c r="B11" s="191"/>
      <c r="C11" s="176"/>
      <c r="D11" s="192"/>
      <c r="E11" s="176"/>
      <c r="F11" s="193"/>
      <c r="G11" s="177"/>
      <c r="H11" s="191"/>
      <c r="I11" s="176"/>
      <c r="J11" s="192"/>
      <c r="K11" s="176"/>
      <c r="L11" s="193"/>
      <c r="M11" s="177"/>
      <c r="N11" s="191"/>
      <c r="O11" s="176"/>
      <c r="P11" s="192"/>
      <c r="Q11" s="176"/>
      <c r="R11" s="193"/>
    </row>
    <row r="12" spans="1:19" ht="15" customHeight="1" thickBot="1" x14ac:dyDescent="0.35">
      <c r="A12" s="184" t="s">
        <v>57</v>
      </c>
      <c r="B12" s="185">
        <v>11859</v>
      </c>
      <c r="C12" s="112" t="s">
        <v>58</v>
      </c>
      <c r="D12" s="186"/>
      <c r="E12" s="113"/>
      <c r="F12" s="187">
        <v>11658.1</v>
      </c>
      <c r="G12" s="111"/>
      <c r="H12" s="185"/>
      <c r="I12" s="112"/>
      <c r="J12" s="186">
        <v>11763.7</v>
      </c>
      <c r="K12" s="113"/>
      <c r="L12" s="187"/>
      <c r="M12" s="111"/>
      <c r="N12" s="185"/>
      <c r="O12" s="112"/>
      <c r="P12" s="186"/>
      <c r="Q12" s="113"/>
      <c r="R12" s="187"/>
    </row>
    <row r="13" spans="1:19" ht="14.55" customHeight="1" x14ac:dyDescent="0.3">
      <c r="A13" s="176"/>
      <c r="B13" s="177"/>
      <c r="C13" s="176"/>
      <c r="D13" s="177"/>
      <c r="E13" s="176"/>
      <c r="F13" s="177"/>
      <c r="G13" s="177"/>
      <c r="H13" s="177"/>
      <c r="I13" s="176"/>
      <c r="J13" s="177"/>
      <c r="K13" s="176"/>
      <c r="L13" s="177"/>
      <c r="M13" s="177"/>
      <c r="N13" s="177"/>
      <c r="O13" s="176"/>
      <c r="P13" s="177"/>
      <c r="Q13" s="176"/>
      <c r="R13" s="177"/>
    </row>
    <row r="14" spans="1:19" ht="14.55" customHeight="1" x14ac:dyDescent="0.3">
      <c r="A14" s="176"/>
      <c r="B14" s="177"/>
      <c r="C14" s="176"/>
      <c r="D14" s="177"/>
      <c r="E14" s="176"/>
      <c r="F14" s="177"/>
      <c r="G14" s="177"/>
      <c r="H14" s="177"/>
      <c r="I14" s="176"/>
      <c r="J14" s="177"/>
      <c r="K14" s="176"/>
      <c r="L14" s="177"/>
      <c r="M14" s="177"/>
      <c r="N14" s="177"/>
      <c r="O14" s="176"/>
      <c r="P14" s="177"/>
      <c r="Q14" s="176"/>
      <c r="R14" s="177"/>
    </row>
    <row r="15" spans="1:19" ht="14.55" customHeight="1" x14ac:dyDescent="0.3">
      <c r="A15" s="194" t="s">
        <v>59</v>
      </c>
      <c r="B15" s="115"/>
      <c r="C15" s="176"/>
      <c r="D15" s="177"/>
      <c r="E15" s="176"/>
      <c r="F15" s="177"/>
      <c r="G15" s="177"/>
      <c r="H15" s="115"/>
      <c r="I15" s="176"/>
      <c r="J15" s="177"/>
      <c r="K15" s="176"/>
      <c r="L15" s="177"/>
      <c r="M15" s="177"/>
      <c r="N15" s="115"/>
      <c r="O15" s="176"/>
      <c r="P15" s="177"/>
      <c r="Q15" s="176"/>
      <c r="R15" s="177"/>
    </row>
    <row r="16" spans="1:19" ht="14.55" customHeight="1" x14ac:dyDescent="0.3">
      <c r="A16" s="116">
        <v>0.23599999999999999</v>
      </c>
      <c r="B16" s="195">
        <f>VALUE(23.6/100*(B6-B9)+B9)</f>
        <v>11715.189399999999</v>
      </c>
      <c r="C16" s="196"/>
      <c r="D16" s="195">
        <f>VALUE(23.6/100*(D6-D9)+D9)</f>
        <v>11672.390799999999</v>
      </c>
      <c r="E16" s="195"/>
      <c r="F16" s="195">
        <f>VALUE(23.6/100*(F6-F9)+F9)</f>
        <v>11737.313</v>
      </c>
      <c r="G16" s="195"/>
      <c r="H16" s="195">
        <f>VALUE(23.6/100*(H6-H9)+H9)</f>
        <v>11811.587600000001</v>
      </c>
      <c r="I16" s="196"/>
      <c r="J16" s="195">
        <f>VALUE(23.6/100*(J6-J9)+J9)</f>
        <v>11780.249800000001</v>
      </c>
      <c r="K16" s="195"/>
      <c r="L16" s="195">
        <f>VALUE(23.6/100*(L6-L9)+L9)</f>
        <v>0</v>
      </c>
      <c r="M16" s="195"/>
      <c r="N16" s="195">
        <f>VALUE(23.6/100*(N6-N9)+N9)</f>
        <v>0</v>
      </c>
      <c r="O16" s="196"/>
      <c r="P16" s="195">
        <f>VALUE(23.6/100*(P6-P9)+P9)</f>
        <v>0</v>
      </c>
      <c r="Q16" s="195"/>
      <c r="R16" s="195">
        <f>VALUE(23.6/100*(R6-R9)+R9)</f>
        <v>0</v>
      </c>
    </row>
    <row r="17" spans="1:18" ht="14.55" customHeight="1" x14ac:dyDescent="0.3">
      <c r="A17" s="117">
        <v>0.38200000000000001</v>
      </c>
      <c r="B17" s="197">
        <f>38.2/100*(B6-B9)+B9</f>
        <v>11777.480299999999</v>
      </c>
      <c r="C17" s="198"/>
      <c r="D17" s="197">
        <f>VALUE(38.2/100*(D6-D9)+D9)</f>
        <v>11708.204599999999</v>
      </c>
      <c r="E17" s="197"/>
      <c r="F17" s="197">
        <f>VALUE(38.2/100*(F6-F9)+F9)</f>
        <v>11713.843500000001</v>
      </c>
      <c r="G17" s="197"/>
      <c r="H17" s="197">
        <f>38.2/100*(H6-H9)+H9</f>
        <v>11782.2562</v>
      </c>
      <c r="I17" s="198"/>
      <c r="J17" s="197">
        <f>VALUE(38.2/100*(J6-J9)+J9)</f>
        <v>11748.5751</v>
      </c>
      <c r="K17" s="197"/>
      <c r="L17" s="197">
        <f>VALUE(38.2/100*(L6-L9)+L9)</f>
        <v>0</v>
      </c>
      <c r="M17" s="197"/>
      <c r="N17" s="197">
        <f>38.2/100*(N6-N9)+N9</f>
        <v>0</v>
      </c>
      <c r="O17" s="198"/>
      <c r="P17" s="197">
        <f>VALUE(38.2/100*(P6-P9)+P9)</f>
        <v>0</v>
      </c>
      <c r="Q17" s="197"/>
      <c r="R17" s="197">
        <f>VALUE(38.2/100*(R6-R9)+R9)</f>
        <v>0</v>
      </c>
    </row>
    <row r="18" spans="1:18" ht="14.55" customHeight="1" x14ac:dyDescent="0.3">
      <c r="A18" s="116">
        <v>0.5</v>
      </c>
      <c r="B18" s="195">
        <f>VALUE(50/100*(B6-B9)+B9)</f>
        <v>11827.825000000001</v>
      </c>
      <c r="C18" s="196"/>
      <c r="D18" s="195">
        <f>VALUE(50/100*(D6-D9)+D9)</f>
        <v>11737.15</v>
      </c>
      <c r="E18" s="195"/>
      <c r="F18" s="195">
        <f>VALUE(50/100*(F6-F9)+F9)</f>
        <v>11694.875</v>
      </c>
      <c r="G18" s="195"/>
      <c r="H18" s="195">
        <f>VALUE(50/100*(H6-H9)+H9)</f>
        <v>11758.55</v>
      </c>
      <c r="I18" s="196"/>
      <c r="J18" s="195">
        <f>VALUE(50/100*(J6-J9)+J9)</f>
        <v>11722.975</v>
      </c>
      <c r="K18" s="195"/>
      <c r="L18" s="195">
        <f>VALUE(50/100*(L6-L9)+L9)</f>
        <v>0</v>
      </c>
      <c r="M18" s="195"/>
      <c r="N18" s="195">
        <f>VALUE(50/100*(N6-N9)+N9)</f>
        <v>0</v>
      </c>
      <c r="O18" s="196"/>
      <c r="P18" s="195">
        <f>VALUE(50/100*(P6-P9)+P9)</f>
        <v>0</v>
      </c>
      <c r="Q18" s="195"/>
      <c r="R18" s="195">
        <f>VALUE(50/100*(R6-R9)+R9)</f>
        <v>0</v>
      </c>
    </row>
    <row r="19" spans="1:18" ht="14.55" customHeight="1" x14ac:dyDescent="0.3">
      <c r="A19" s="116">
        <v>0.61799999999999999</v>
      </c>
      <c r="B19" s="195">
        <f>VALUE(61.8/100*(B6-B9)+B9)</f>
        <v>11878.1697</v>
      </c>
      <c r="C19" s="196"/>
      <c r="D19" s="195">
        <f>VALUE(61.8/100*(D6-D9)+D9)</f>
        <v>11766.0954</v>
      </c>
      <c r="E19" s="195"/>
      <c r="F19" s="195">
        <f>VALUE(61.8/100*(F6-F9)+F9)</f>
        <v>11675.906499999999</v>
      </c>
      <c r="G19" s="195"/>
      <c r="H19" s="195">
        <f>VALUE(61.8/100*(H6-H9)+H9)</f>
        <v>11734.843800000001</v>
      </c>
      <c r="I19" s="196"/>
      <c r="J19" s="195">
        <f>VALUE(61.8/100*(J6-J9)+J9)</f>
        <v>11697.374900000001</v>
      </c>
      <c r="K19" s="195"/>
      <c r="L19" s="195">
        <f>VALUE(61.8/100*(L6-L9)+L9)</f>
        <v>0</v>
      </c>
      <c r="M19" s="195"/>
      <c r="N19" s="195">
        <f>VALUE(61.8/100*(N6-N9)+N9)</f>
        <v>0</v>
      </c>
      <c r="O19" s="196"/>
      <c r="P19" s="195">
        <f>VALUE(61.8/100*(P6-P9)+P9)</f>
        <v>0</v>
      </c>
      <c r="Q19" s="195"/>
      <c r="R19" s="195">
        <f>VALUE(61.8/100*(R6-R9)+R9)</f>
        <v>0</v>
      </c>
    </row>
    <row r="20" spans="1:18" ht="14.55" customHeight="1" x14ac:dyDescent="0.3">
      <c r="A20" s="118">
        <v>0.70699999999999996</v>
      </c>
      <c r="B20" s="199">
        <f>VALUE(70.7/100*(B6-B9)+B9)</f>
        <v>11916.14155</v>
      </c>
      <c r="C20" s="176"/>
      <c r="D20" s="199">
        <f>VALUE(70.7/100*(D6-D9)+D9)</f>
        <v>11787.927099999999</v>
      </c>
      <c r="E20" s="200"/>
      <c r="F20" s="199">
        <f>VALUE(70.7/100*(F6-F9)+F9)</f>
        <v>11661.599749999999</v>
      </c>
      <c r="G20" s="199"/>
      <c r="H20" s="199">
        <f>VALUE(70.7/100*(H6-H9)+H9)</f>
        <v>11716.9637</v>
      </c>
      <c r="I20" s="176"/>
      <c r="J20" s="199">
        <f>VALUE(70.7/100*(J6-J9)+J9)</f>
        <v>11678.066350000001</v>
      </c>
      <c r="K20" s="200"/>
      <c r="L20" s="199">
        <f>VALUE(70.7/100*(L6-L9)+L9)</f>
        <v>0</v>
      </c>
      <c r="M20" s="199"/>
      <c r="N20" s="199">
        <f>VALUE(70.7/100*(N6-N9)+N9)</f>
        <v>0</v>
      </c>
      <c r="O20" s="176"/>
      <c r="P20" s="199">
        <f>VALUE(70.7/100*(P6-P9)+P9)</f>
        <v>0</v>
      </c>
      <c r="Q20" s="200"/>
      <c r="R20" s="199">
        <f>VALUE(70.7/100*(R6-R9)+R9)</f>
        <v>0</v>
      </c>
    </row>
    <row r="21" spans="1:18" ht="14.55" customHeight="1" x14ac:dyDescent="0.3">
      <c r="A21" s="116">
        <v>0.78600000000000003</v>
      </c>
      <c r="B21" s="195">
        <f>VALUE(78.6/100*(B6-B9)+B9)</f>
        <v>11949.8469</v>
      </c>
      <c r="C21" s="196"/>
      <c r="D21" s="195">
        <f>VALUE(78.6/100*(D6-D9)+D9)</f>
        <v>11807.3058</v>
      </c>
      <c r="E21" s="195"/>
      <c r="F21" s="195">
        <f>VALUE(78.6/100*(F6-F9)+F9)</f>
        <v>11648.9005</v>
      </c>
      <c r="G21" s="195"/>
      <c r="H21" s="195">
        <f>VALUE(78.6/100*(H6-H9)+H9)</f>
        <v>11701.0926</v>
      </c>
      <c r="I21" s="196"/>
      <c r="J21" s="195">
        <f>VALUE(78.6/100*(J6-J9)+J9)</f>
        <v>11660.927299999999</v>
      </c>
      <c r="K21" s="195"/>
      <c r="L21" s="195">
        <f>VALUE(78.6/100*(L6-L9)+L9)</f>
        <v>0</v>
      </c>
      <c r="M21" s="195"/>
      <c r="N21" s="195">
        <f>VALUE(78.6/100*(N6-N9)+N9)</f>
        <v>0</v>
      </c>
      <c r="O21" s="196"/>
      <c r="P21" s="195">
        <f>VALUE(78.6/100*(P6-P9)+P9)</f>
        <v>0</v>
      </c>
      <c r="Q21" s="195"/>
      <c r="R21" s="195">
        <f>VALUE(78.6/100*(R6-R9)+R9)</f>
        <v>0</v>
      </c>
    </row>
    <row r="22" spans="1:18" ht="14.55" customHeight="1" x14ac:dyDescent="0.3">
      <c r="A22" s="118">
        <v>1</v>
      </c>
      <c r="B22" s="199">
        <f>VALUE(100/100*(B6-B9)+B9)</f>
        <v>12041.15</v>
      </c>
      <c r="C22" s="176"/>
      <c r="D22" s="199">
        <f>VALUE(100/100*(D6-D9)+D9)</f>
        <v>11859.8</v>
      </c>
      <c r="E22" s="200"/>
      <c r="F22" s="199">
        <f>VALUE(100/100*(F6-F9)+F9)</f>
        <v>11614.5</v>
      </c>
      <c r="G22" s="199"/>
      <c r="H22" s="199">
        <f>VALUE(100/100*(H6-H9)+H9)</f>
        <v>11658.1</v>
      </c>
      <c r="I22" s="176"/>
      <c r="J22" s="199">
        <f>VALUE(100/100*(J6-J9)+J9)</f>
        <v>11614.5</v>
      </c>
      <c r="K22" s="200"/>
      <c r="L22" s="199">
        <f>VALUE(100/100*(L6-L9)+L9)</f>
        <v>0</v>
      </c>
      <c r="M22" s="199"/>
      <c r="N22" s="199">
        <f>VALUE(100/100*(N6-N9)+N9)</f>
        <v>0</v>
      </c>
      <c r="O22" s="176"/>
      <c r="P22" s="199">
        <f>VALUE(100/100*(P6-P9)+P9)</f>
        <v>0</v>
      </c>
      <c r="Q22" s="200"/>
      <c r="R22" s="199">
        <f>VALUE(100/100*(R6-R9)+R9)</f>
        <v>0</v>
      </c>
    </row>
    <row r="23" spans="1:18" ht="14.55" customHeight="1" x14ac:dyDescent="0.3">
      <c r="A23" s="176"/>
      <c r="B23" s="199"/>
      <c r="C23" s="176"/>
      <c r="D23" s="199"/>
      <c r="E23" s="200"/>
      <c r="F23" s="199"/>
      <c r="G23" s="199"/>
      <c r="H23" s="199"/>
      <c r="I23" s="176"/>
      <c r="J23" s="199"/>
      <c r="K23" s="200"/>
      <c r="L23" s="199"/>
      <c r="M23" s="199"/>
      <c r="N23" s="199"/>
      <c r="O23" s="176"/>
      <c r="P23" s="199"/>
      <c r="Q23" s="200"/>
      <c r="R23" s="199"/>
    </row>
    <row r="24" spans="1:18" ht="14.55" customHeight="1" x14ac:dyDescent="0.3">
      <c r="A24" s="201" t="s">
        <v>60</v>
      </c>
      <c r="B24" s="199"/>
      <c r="C24" s="176"/>
      <c r="D24" s="199"/>
      <c r="E24" s="200"/>
      <c r="F24" s="199"/>
      <c r="G24" s="199"/>
      <c r="H24" s="199"/>
      <c r="I24" s="176"/>
      <c r="J24" s="199"/>
      <c r="K24" s="200"/>
      <c r="L24" s="199"/>
      <c r="M24" s="199"/>
      <c r="N24" s="199"/>
      <c r="O24" s="176"/>
      <c r="P24" s="199"/>
      <c r="Q24" s="200"/>
      <c r="R24" s="199"/>
    </row>
    <row r="25" spans="1:18" ht="14.55" customHeight="1" x14ac:dyDescent="0.3">
      <c r="A25" s="119">
        <v>0.38200000000000001</v>
      </c>
      <c r="B25" s="202">
        <f>VALUE(B12-38.2/100*(B6-B9))</f>
        <v>11696.019700000001</v>
      </c>
      <c r="C25" s="203"/>
      <c r="D25" s="202">
        <f>VALUE(D12-38.2/100*(D6-D9))</f>
        <v>-93.704599999999729</v>
      </c>
      <c r="E25" s="202"/>
      <c r="F25" s="202">
        <f>VALUE(F12-38.2/100*(F6-F9))</f>
        <v>11719.5065</v>
      </c>
      <c r="G25" s="202"/>
      <c r="H25" s="202">
        <f>VALUE(H12-38.2/100*(H6-H9))</f>
        <v>76.743799999999865</v>
      </c>
      <c r="I25" s="203"/>
      <c r="J25" s="202">
        <f>VALUE(J12-38.2/100*(J6-J9))</f>
        <v>11846.574900000001</v>
      </c>
      <c r="K25" s="202"/>
      <c r="L25" s="204">
        <f>VALUE(L12-38.2/100*(L6-L9))</f>
        <v>0</v>
      </c>
      <c r="M25" s="202"/>
      <c r="N25" s="202">
        <f>VALUE(N12-38.2/100*(N6-N9))</f>
        <v>0</v>
      </c>
      <c r="O25" s="203"/>
      <c r="P25" s="202">
        <f>VALUE(P12-38.2/100*(P6-P9))</f>
        <v>0</v>
      </c>
      <c r="Q25" s="202"/>
      <c r="R25" s="202">
        <f>VALUE(R12-38.2/100*(R6-R9))</f>
        <v>0</v>
      </c>
    </row>
    <row r="26" spans="1:18" ht="14.55" customHeight="1" x14ac:dyDescent="0.3">
      <c r="A26" s="119">
        <v>0.5</v>
      </c>
      <c r="B26" s="202">
        <f>VALUE(B12-50/100*(B6-B9))</f>
        <v>11645.674999999999</v>
      </c>
      <c r="C26" s="203"/>
      <c r="D26" s="202">
        <f>VALUE(D12-50/100*(D6-D9))</f>
        <v>-122.64999999999964</v>
      </c>
      <c r="E26" s="202"/>
      <c r="F26" s="202">
        <f>VALUE(F12-50/100*(F6-F9))</f>
        <v>11738.475</v>
      </c>
      <c r="G26" s="202"/>
      <c r="H26" s="202">
        <f>VALUE(H12-50/100*(H6-H9))</f>
        <v>100.44999999999982</v>
      </c>
      <c r="I26" s="203"/>
      <c r="J26" s="202">
        <f>VALUE(J12-50/100*(J6-J9))</f>
        <v>11872.175000000001</v>
      </c>
      <c r="K26" s="202"/>
      <c r="L26" s="202">
        <f>VALUE(L12-50/100*(L6-L9))</f>
        <v>0</v>
      </c>
      <c r="M26" s="202"/>
      <c r="N26" s="202">
        <f>VALUE(N12-50/100*(N6-N9))</f>
        <v>0</v>
      </c>
      <c r="O26" s="203"/>
      <c r="P26" s="202">
        <f>VALUE(P12-50/100*(P6-P9))</f>
        <v>0</v>
      </c>
      <c r="Q26" s="202"/>
      <c r="R26" s="202">
        <f>VALUE(R12-50/100*(R6-R9))</f>
        <v>0</v>
      </c>
    </row>
    <row r="27" spans="1:18" ht="14.55" customHeight="1" x14ac:dyDescent="0.3">
      <c r="A27" s="120">
        <v>0.61799999999999999</v>
      </c>
      <c r="B27" s="205">
        <f>VALUE(B12-61.8/100*(B6-B9))</f>
        <v>11595.3303</v>
      </c>
      <c r="C27" s="206"/>
      <c r="D27" s="205">
        <f>VALUE(D12-61.8/100*(D6-D9))</f>
        <v>-151.59539999999956</v>
      </c>
      <c r="E27" s="205"/>
      <c r="F27" s="205">
        <f>VALUE(F12-61.8/100*(F6-F9))</f>
        <v>11757.443500000001</v>
      </c>
      <c r="G27" s="205"/>
      <c r="H27" s="205">
        <f>VALUE(H12-61.8/100*(H6-H9))</f>
        <v>124.15619999999977</v>
      </c>
      <c r="I27" s="206"/>
      <c r="J27" s="217">
        <f>VALUE(J12-61.8/100*(J6-J9))</f>
        <v>11897.775100000001</v>
      </c>
      <c r="K27" s="205"/>
      <c r="L27" s="205">
        <f>VALUE(L12-61.8/100*(L6-L9))</f>
        <v>0</v>
      </c>
      <c r="M27" s="205"/>
      <c r="N27" s="205">
        <f>VALUE(N12-61.8/100*(N6-N9))</f>
        <v>0</v>
      </c>
      <c r="O27" s="206"/>
      <c r="P27" s="205">
        <f>VALUE(P12-61.8/100*(P6-P9))</f>
        <v>0</v>
      </c>
      <c r="Q27" s="205"/>
      <c r="R27" s="205">
        <f>VALUE(R12-61.8/100*(R6-R9))</f>
        <v>0</v>
      </c>
    </row>
    <row r="28" spans="1:18" ht="14.55" customHeight="1" x14ac:dyDescent="0.3">
      <c r="A28" s="118">
        <v>0.70699999999999996</v>
      </c>
      <c r="B28" s="199">
        <f>VALUE(B12-70.07/100*(B6-B9))</f>
        <v>11560.046345000001</v>
      </c>
      <c r="C28" s="176"/>
      <c r="D28" s="199">
        <f>VALUE(D12-70.07/100*(D6-D9))</f>
        <v>-171.88170999999946</v>
      </c>
      <c r="E28" s="200"/>
      <c r="F28" s="199">
        <f>VALUE(F12-70.07/100*(F6-F9))</f>
        <v>11770.737525</v>
      </c>
      <c r="G28" s="199"/>
      <c r="H28" s="199">
        <f>VALUE(H12-70.07/100*(H6-H9))</f>
        <v>140.77062999999973</v>
      </c>
      <c r="I28" s="176"/>
      <c r="J28" s="199">
        <f>VALUE(J12-70.07/100*(J6-J9))</f>
        <v>11915.716865</v>
      </c>
      <c r="K28" s="200"/>
      <c r="L28" s="199">
        <f>VALUE(L12-70.07/100*(L6-L9))</f>
        <v>0</v>
      </c>
      <c r="M28" s="199"/>
      <c r="N28" s="199">
        <f>VALUE(N12-70.07/100*(N6-N9))</f>
        <v>0</v>
      </c>
      <c r="O28" s="176"/>
      <c r="P28" s="199">
        <f>VALUE(P12-70.07/100*(P6-P9))</f>
        <v>0</v>
      </c>
      <c r="Q28" s="200"/>
      <c r="R28" s="199">
        <f>VALUE(R12-70.07/100*(R6-R9))</f>
        <v>0</v>
      </c>
    </row>
    <row r="29" spans="1:18" ht="14.55" customHeight="1" x14ac:dyDescent="0.3">
      <c r="A29" s="119">
        <v>1</v>
      </c>
      <c r="B29" s="202">
        <f>VALUE(B12-100/100*(B6-B9))</f>
        <v>11432.35</v>
      </c>
      <c r="C29" s="203"/>
      <c r="D29" s="202">
        <f>VALUE(D12-100/100*(D6-D9))</f>
        <v>-245.29999999999927</v>
      </c>
      <c r="E29" s="202"/>
      <c r="F29" s="202">
        <f>VALUE(F12-100/100*(F6-F9))</f>
        <v>11818.85</v>
      </c>
      <c r="G29" s="202"/>
      <c r="H29" s="202">
        <f>VALUE(H12-100/100*(H6-H9))</f>
        <v>200.89999999999964</v>
      </c>
      <c r="I29" s="203"/>
      <c r="J29" s="210">
        <f>VALUE(J12-100/100*(J6-J9))</f>
        <v>11980.650000000001</v>
      </c>
      <c r="K29" s="202"/>
      <c r="L29" s="202">
        <f>VALUE(L12-100/100*(L6-L9))</f>
        <v>0</v>
      </c>
      <c r="M29" s="202"/>
      <c r="N29" s="202">
        <f>VALUE(N12-100/100*(N6-N9))</f>
        <v>0</v>
      </c>
      <c r="O29" s="203"/>
      <c r="P29" s="202">
        <f>VALUE(P12-100/100*(P6-P9))</f>
        <v>0</v>
      </c>
      <c r="Q29" s="202"/>
      <c r="R29" s="202">
        <f>VALUE(R12-100/100*(R6-R9))</f>
        <v>0</v>
      </c>
    </row>
    <row r="30" spans="1:18" ht="14.55" customHeight="1" x14ac:dyDescent="0.3">
      <c r="A30" s="121">
        <v>1.236</v>
      </c>
      <c r="B30" s="207">
        <f>VALUE(B12-123.6/100*(B6-B9))</f>
        <v>11331.660600000001</v>
      </c>
      <c r="C30" s="208"/>
      <c r="D30" s="207">
        <f>VALUE(D12-123.6/100*(D6-D9))</f>
        <v>-303.19079999999911</v>
      </c>
      <c r="E30" s="207"/>
      <c r="F30" s="207">
        <f>VALUE(F12-123.6/100*(F6-F9))</f>
        <v>11856.787</v>
      </c>
      <c r="G30" s="207"/>
      <c r="H30" s="207">
        <f>VALUE(H12-123.6/100*(H6-H9))</f>
        <v>248.31239999999954</v>
      </c>
      <c r="I30" s="208"/>
      <c r="J30" s="207">
        <f>VALUE(J12-123.6/100*(J6-J9))</f>
        <v>12031.850200000001</v>
      </c>
      <c r="K30" s="207"/>
      <c r="L30" s="207">
        <f>VALUE(L12-123.6/100*(L6-L9))</f>
        <v>0</v>
      </c>
      <c r="M30" s="207"/>
      <c r="N30" s="207">
        <f>VALUE(N12-123.6/100*(N6-N9))</f>
        <v>0</v>
      </c>
      <c r="O30" s="208"/>
      <c r="P30" s="207">
        <f>VALUE(P12-123.6/100*(P6-P9))</f>
        <v>0</v>
      </c>
      <c r="Q30" s="207"/>
      <c r="R30" s="207">
        <f>VALUE(R12-123.6/100*(R6-R9))</f>
        <v>0</v>
      </c>
    </row>
    <row r="31" spans="1:18" ht="14.55" customHeight="1" x14ac:dyDescent="0.3">
      <c r="A31" s="118">
        <v>1.3819999999999999</v>
      </c>
      <c r="B31" s="199">
        <f>VALUE(B12-138.2/100*(B6-B9))</f>
        <v>11269.369700000001</v>
      </c>
      <c r="C31" s="176"/>
      <c r="D31" s="199">
        <f>VALUE(D12-138.2/100*(D6-D9))</f>
        <v>-339.00459999999896</v>
      </c>
      <c r="E31" s="200"/>
      <c r="F31" s="199">
        <f>VALUE(F12-138.2/100*(F6-F9))</f>
        <v>11880.2565</v>
      </c>
      <c r="G31" s="199"/>
      <c r="H31" s="199">
        <f>VALUE(H12-138.2/100*(H6-H9))</f>
        <v>277.64379999999949</v>
      </c>
      <c r="I31" s="176"/>
      <c r="J31" s="199">
        <f>VALUE(J12-138.2/100*(J6-J9))</f>
        <v>12063.524900000002</v>
      </c>
      <c r="K31" s="200"/>
      <c r="L31" s="199">
        <f>VALUE(L12-138.2/100*(L6-L9))</f>
        <v>0</v>
      </c>
      <c r="M31" s="199"/>
      <c r="N31" s="199">
        <f>VALUE(N12-138.2/100*(N6-N9))</f>
        <v>0</v>
      </c>
      <c r="O31" s="176"/>
      <c r="P31" s="199">
        <f>VALUE(P12-138.2/100*(P6-P9))</f>
        <v>0</v>
      </c>
      <c r="Q31" s="200"/>
      <c r="R31" s="199">
        <f>VALUE(R12-138.2/100*(R6-R9))</f>
        <v>0</v>
      </c>
    </row>
    <row r="32" spans="1:18" ht="14.55" customHeight="1" x14ac:dyDescent="0.3">
      <c r="A32" s="118">
        <v>1.5</v>
      </c>
      <c r="B32" s="199">
        <f>VALUE(B12-150/100*(B6-B9))</f>
        <v>11219.025000000001</v>
      </c>
      <c r="C32" s="176"/>
      <c r="D32" s="199">
        <f>VALUE(D12-150/100*(D6-D9))</f>
        <v>-367.94999999999891</v>
      </c>
      <c r="E32" s="200"/>
      <c r="F32" s="199">
        <f>VALUE(F12-150/100*(F6-F9))</f>
        <v>11899.225</v>
      </c>
      <c r="G32" s="199"/>
      <c r="H32" s="199">
        <f>VALUE(H12-150/100*(H6-H9))</f>
        <v>301.34999999999945</v>
      </c>
      <c r="I32" s="176"/>
      <c r="J32" s="199">
        <f>VALUE(J12-150/100*(J6-J9))</f>
        <v>12089.125000000002</v>
      </c>
      <c r="K32" s="200"/>
      <c r="L32" s="199">
        <f>VALUE(L12-150/100*(L6-L9))</f>
        <v>0</v>
      </c>
      <c r="M32" s="199"/>
      <c r="N32" s="199">
        <f>VALUE(N12-150/100*(N6-N9))</f>
        <v>0</v>
      </c>
      <c r="O32" s="176"/>
      <c r="P32" s="199">
        <f>VALUE(P12-150/100*(P6-P9))</f>
        <v>0</v>
      </c>
      <c r="Q32" s="200"/>
      <c r="R32" s="199">
        <f>VALUE(R12-150/100*(R6-R9))</f>
        <v>0</v>
      </c>
    </row>
    <row r="33" spans="1:18" ht="14.55" customHeight="1" x14ac:dyDescent="0.3">
      <c r="A33" s="120">
        <v>1.6180000000000001</v>
      </c>
      <c r="B33" s="205">
        <f>VALUE(B12-161.8/100*(B6-B9))</f>
        <v>11168.6803</v>
      </c>
      <c r="C33" s="206"/>
      <c r="D33" s="205">
        <f>VALUE(D12-161.8/100*(D6-D9))</f>
        <v>-396.89539999999886</v>
      </c>
      <c r="E33" s="205"/>
      <c r="F33" s="205">
        <f>VALUE(F12-161.8/100*(F6-F9))</f>
        <v>11918.193500000001</v>
      </c>
      <c r="G33" s="205"/>
      <c r="H33" s="205">
        <f>VALUE(H12-161.8/100*(H6-H9))</f>
        <v>325.05619999999942</v>
      </c>
      <c r="I33" s="206"/>
      <c r="J33" s="205">
        <f>VALUE(J12-161.8/100*(J6-J9))</f>
        <v>12114.725100000001</v>
      </c>
      <c r="K33" s="205"/>
      <c r="L33" s="205">
        <f>VALUE(L12-161.8/100*(L6-L9))</f>
        <v>0</v>
      </c>
      <c r="M33" s="205"/>
      <c r="N33" s="205">
        <f>VALUE(N12-161.8/100*(N6-N9))</f>
        <v>0</v>
      </c>
      <c r="O33" s="206"/>
      <c r="P33" s="205">
        <f>VALUE(P12-161.8/100*(P6-P9))</f>
        <v>0</v>
      </c>
      <c r="Q33" s="205"/>
      <c r="R33" s="205">
        <f>VALUE(R12-161.8/100*(R6-R9))</f>
        <v>0</v>
      </c>
    </row>
    <row r="34" spans="1:18" ht="14.55" customHeight="1" x14ac:dyDescent="0.3">
      <c r="A34" s="118">
        <v>1.7070000000000001</v>
      </c>
      <c r="B34" s="199">
        <f>VALUE(B12-170.07/100*(B6-B9))</f>
        <v>11133.396345000001</v>
      </c>
      <c r="C34" s="176"/>
      <c r="D34" s="199">
        <f>VALUE(D12-170.07/100*(D6-D9))</f>
        <v>-417.18170999999876</v>
      </c>
      <c r="E34" s="200"/>
      <c r="F34" s="199">
        <f>VALUE(F12-170.07/100*(F6-F9))</f>
        <v>11931.487525</v>
      </c>
      <c r="G34" s="199"/>
      <c r="H34" s="199">
        <f>VALUE(H12-170.07/100*(H6-H9))</f>
        <v>341.67062999999933</v>
      </c>
      <c r="I34" s="176"/>
      <c r="J34" s="199">
        <f>VALUE(J12-170.07/100*(J6-J9))</f>
        <v>12132.666865000003</v>
      </c>
      <c r="K34" s="200"/>
      <c r="L34" s="199">
        <f>VALUE(L12-170.07/100*(L6-L9))</f>
        <v>0</v>
      </c>
      <c r="M34" s="199"/>
      <c r="N34" s="199">
        <f>VALUE(N12-170.07/100*(N6-N9))</f>
        <v>0</v>
      </c>
      <c r="O34" s="176"/>
      <c r="P34" s="199">
        <f>VALUE(P12-170.07/100*(P6-P9))</f>
        <v>0</v>
      </c>
      <c r="Q34" s="200"/>
      <c r="R34" s="199">
        <f>VALUE(R12-170.07/100*(R6-R9))</f>
        <v>0</v>
      </c>
    </row>
    <row r="35" spans="1:18" ht="14.55" customHeight="1" x14ac:dyDescent="0.3">
      <c r="A35" s="119">
        <v>2</v>
      </c>
      <c r="B35" s="202">
        <f>VALUE(B12-200/100*(B6-B9))</f>
        <v>11005.7</v>
      </c>
      <c r="C35" s="203"/>
      <c r="D35" s="202">
        <f>VALUE(D12-200/100*(D6-D9))</f>
        <v>-490.59999999999854</v>
      </c>
      <c r="E35" s="202"/>
      <c r="F35" s="202">
        <f>VALUE(F12-200/100*(F6-F9))</f>
        <v>11979.6</v>
      </c>
      <c r="G35" s="202"/>
      <c r="H35" s="202">
        <f>VALUE(H12-200/100*(H6-H9))</f>
        <v>401.79999999999927</v>
      </c>
      <c r="I35" s="203"/>
      <c r="J35" s="202">
        <f>VALUE(J12-200/100*(J6-J9))</f>
        <v>12197.600000000002</v>
      </c>
      <c r="K35" s="202"/>
      <c r="L35" s="202">
        <f>VALUE(L12-200/100*(L6-L9))</f>
        <v>0</v>
      </c>
      <c r="M35" s="202"/>
      <c r="N35" s="202">
        <f>VALUE(N12-200/100*(N6-N9))</f>
        <v>0</v>
      </c>
      <c r="O35" s="203"/>
      <c r="P35" s="202">
        <f>VALUE(P12-200/100*(P6-P9))</f>
        <v>0</v>
      </c>
      <c r="Q35" s="202"/>
      <c r="R35" s="202">
        <f>VALUE(R12-200/100*(R6-R9))</f>
        <v>0</v>
      </c>
    </row>
    <row r="36" spans="1:18" ht="14.55" customHeight="1" x14ac:dyDescent="0.3">
      <c r="A36" s="118">
        <v>2.2360000000000002</v>
      </c>
      <c r="B36" s="199">
        <f>VALUE(B12-223.6/100*(B6-B9))</f>
        <v>10905.010600000001</v>
      </c>
      <c r="C36" s="176"/>
      <c r="D36" s="199">
        <f>VALUE(D12-223.6/100*(D6-D9))</f>
        <v>-548.49079999999833</v>
      </c>
      <c r="E36" s="200"/>
      <c r="F36" s="199">
        <f>VALUE(F12-223.6/100*(F6-F9))</f>
        <v>12017.537</v>
      </c>
      <c r="G36" s="199"/>
      <c r="H36" s="199">
        <f>VALUE(H12-223.6/100*(H6-H9))</f>
        <v>449.21239999999915</v>
      </c>
      <c r="I36" s="176"/>
      <c r="J36" s="199">
        <f>VALUE(J12-223.6/100*(J6-J9))</f>
        <v>12248.800200000001</v>
      </c>
      <c r="K36" s="200"/>
      <c r="L36" s="199">
        <f>VALUE(L12-223.6/100*(L6-L9))</f>
        <v>0</v>
      </c>
      <c r="M36" s="199"/>
      <c r="N36" s="199">
        <f>VALUE(N12-223.6/100*(N6-N9))</f>
        <v>0</v>
      </c>
      <c r="O36" s="176"/>
      <c r="P36" s="199">
        <f>VALUE(P12-223.6/100*(P6-P9))</f>
        <v>0</v>
      </c>
      <c r="Q36" s="200"/>
      <c r="R36" s="199">
        <f>VALUE(R12-223.6/100*(R6-R9))</f>
        <v>0</v>
      </c>
    </row>
    <row r="37" spans="1:18" ht="14.55" customHeight="1" x14ac:dyDescent="0.3">
      <c r="A37" s="119">
        <v>2.3820000000000001</v>
      </c>
      <c r="B37" s="202">
        <f>VALUE(B12-238.2/100*(B6-B9))</f>
        <v>10842.719700000001</v>
      </c>
      <c r="C37" s="203"/>
      <c r="D37" s="202">
        <f>VALUE(D12-238.2/100*(D6-D9))</f>
        <v>-584.30459999999823</v>
      </c>
      <c r="E37" s="202"/>
      <c r="F37" s="202">
        <f>VALUE(F12-238.2/100*(F6-F9))</f>
        <v>12041.0065</v>
      </c>
      <c r="G37" s="202"/>
      <c r="H37" s="202">
        <f>VALUE(H12-238.2/100*(H6-H9))</f>
        <v>478.54379999999907</v>
      </c>
      <c r="I37" s="203"/>
      <c r="J37" s="202">
        <f>VALUE(J12-238.2/100*(J6-J9))</f>
        <v>12280.474900000003</v>
      </c>
      <c r="K37" s="202"/>
      <c r="L37" s="202">
        <f>VALUE(L12-238.2/100*(L6-L9))</f>
        <v>0</v>
      </c>
      <c r="M37" s="202"/>
      <c r="N37" s="202">
        <f>VALUE(N12-238.2/100*(N6-N9))</f>
        <v>0</v>
      </c>
      <c r="O37" s="203"/>
      <c r="P37" s="202">
        <f>VALUE(P12-238.2/100*(P6-P9))</f>
        <v>0</v>
      </c>
      <c r="Q37" s="202"/>
      <c r="R37" s="202">
        <f>VALUE(R12-238.2/100*(R6-R9))</f>
        <v>0</v>
      </c>
    </row>
    <row r="38" spans="1:18" ht="14.55" customHeight="1" x14ac:dyDescent="0.3">
      <c r="A38" s="119">
        <v>2.6179999999999999</v>
      </c>
      <c r="B38" s="202">
        <f>VALUE(B12-261.8/100*(B6-B9))</f>
        <v>10742.0303</v>
      </c>
      <c r="C38" s="203"/>
      <c r="D38" s="202">
        <f>VALUE(D12-261.8/100*(D6-D9))</f>
        <v>-642.19539999999813</v>
      </c>
      <c r="E38" s="202"/>
      <c r="F38" s="202">
        <f>VALUE(F12-261.8/100*(F6-F9))</f>
        <v>12078.943500000001</v>
      </c>
      <c r="G38" s="202"/>
      <c r="H38" s="202">
        <f>VALUE(H12-261.8/100*(H6-H9))</f>
        <v>525.95619999999906</v>
      </c>
      <c r="I38" s="203"/>
      <c r="J38" s="202">
        <f>VALUE(J12-261.8/100*(J6-J9))</f>
        <v>12331.675100000002</v>
      </c>
      <c r="K38" s="202"/>
      <c r="L38" s="202">
        <f>VALUE(L12-261.8/100*(L6-L9))</f>
        <v>0</v>
      </c>
      <c r="M38" s="202"/>
      <c r="N38" s="202">
        <f>VALUE(N12-261.8/100*(N6-N9))</f>
        <v>0</v>
      </c>
      <c r="O38" s="203"/>
      <c r="P38" s="202">
        <f>VALUE(P12-261.8/100*(P6-P9))</f>
        <v>0</v>
      </c>
      <c r="Q38" s="202"/>
      <c r="R38" s="202">
        <f>VALUE(R12-261.8/100*(R6-R9))</f>
        <v>0</v>
      </c>
    </row>
    <row r="39" spans="1:18" ht="14.55" customHeight="1" x14ac:dyDescent="0.3">
      <c r="A39" s="119">
        <v>3</v>
      </c>
      <c r="B39" s="202">
        <f>VALUE(B12-300/100*(B6-B9))</f>
        <v>10579.050000000001</v>
      </c>
      <c r="C39" s="203"/>
      <c r="D39" s="202">
        <f>VALUE(D12-300/100*(D6-D9))</f>
        <v>-735.89999999999782</v>
      </c>
      <c r="E39" s="202"/>
      <c r="F39" s="202">
        <f>VALUE(F12-300/100*(F6-F9))</f>
        <v>12140.35</v>
      </c>
      <c r="G39" s="202"/>
      <c r="H39" s="202">
        <f>VALUE(H12-300/100*(H6-H9))</f>
        <v>602.69999999999891</v>
      </c>
      <c r="I39" s="203"/>
      <c r="J39" s="202">
        <f>VALUE(J12-300/100*(J6-J9))</f>
        <v>12414.550000000003</v>
      </c>
      <c r="K39" s="202"/>
      <c r="L39" s="202">
        <f>VALUE(L12-300/100*(L6-L9))</f>
        <v>0</v>
      </c>
      <c r="M39" s="202"/>
      <c r="N39" s="202">
        <f>VALUE(N12-300/100*(N6-N9))</f>
        <v>0</v>
      </c>
      <c r="O39" s="203"/>
      <c r="P39" s="202">
        <f>VALUE(P12-300/100*(P6-P9))</f>
        <v>0</v>
      </c>
      <c r="Q39" s="202"/>
      <c r="R39" s="202">
        <f>VALUE(R12-300/100*(R6-R9))</f>
        <v>0</v>
      </c>
    </row>
    <row r="40" spans="1:18" ht="14.55" customHeight="1" x14ac:dyDescent="0.3">
      <c r="A40" s="118">
        <v>3.2360000000000002</v>
      </c>
      <c r="B40" s="199">
        <f>VALUE(B12-323.6/100*(B6-B9))</f>
        <v>10478.360600000002</v>
      </c>
      <c r="C40" s="176"/>
      <c r="D40" s="199">
        <f>VALUE(D12-323.6/100*(D6-D9))</f>
        <v>-793.79079999999772</v>
      </c>
      <c r="E40" s="200"/>
      <c r="F40" s="199">
        <f>VALUE(F12-323.6/100*(F6-F9))</f>
        <v>12178.287</v>
      </c>
      <c r="G40" s="199"/>
      <c r="H40" s="199">
        <f>VALUE(H12-323.6/100*(H6-H9))</f>
        <v>650.11239999999884</v>
      </c>
      <c r="I40" s="176"/>
      <c r="J40" s="199">
        <f>VALUE(J12-323.6/100*(J6-J9))</f>
        <v>12465.750200000002</v>
      </c>
      <c r="K40" s="200"/>
      <c r="L40" s="199">
        <f>VALUE(L12-323.6/100*(L6-L9))</f>
        <v>0</v>
      </c>
      <c r="M40" s="199"/>
      <c r="N40" s="199">
        <f>VALUE(N12-323.6/100*(N6-N9))</f>
        <v>0</v>
      </c>
      <c r="O40" s="176"/>
      <c r="P40" s="199">
        <f>VALUE(P12-323.6/100*(P6-P9))</f>
        <v>0</v>
      </c>
      <c r="Q40" s="200"/>
      <c r="R40" s="199">
        <f>VALUE(R12-323.6/100*(R6-R9))</f>
        <v>0</v>
      </c>
    </row>
    <row r="41" spans="1:18" ht="14.55" customHeight="1" x14ac:dyDescent="0.3">
      <c r="A41" s="119">
        <v>3.3820000000000001</v>
      </c>
      <c r="B41" s="202">
        <f>VALUE(B12-338.2/100*(B6-B9))</f>
        <v>10416.069700000002</v>
      </c>
      <c r="C41" s="203"/>
      <c r="D41" s="202">
        <f>VALUE(D12-338.2/100*(D6-D9))</f>
        <v>-829.6045999999975</v>
      </c>
      <c r="E41" s="202"/>
      <c r="F41" s="202">
        <f>VALUE(F12-338.2/100*(F6-F9))</f>
        <v>12201.7565</v>
      </c>
      <c r="G41" s="202"/>
      <c r="H41" s="202">
        <f>VALUE(H12-338.2/100*(H6-H9))</f>
        <v>679.44379999999876</v>
      </c>
      <c r="I41" s="203"/>
      <c r="J41" s="202">
        <f>VALUE(J12-338.2/100*(J6-J9))</f>
        <v>12497.424900000004</v>
      </c>
      <c r="K41" s="202"/>
      <c r="L41" s="202">
        <f>VALUE(L12-338.2/100*(L6-L9))</f>
        <v>0</v>
      </c>
      <c r="M41" s="202"/>
      <c r="N41" s="202">
        <f>VALUE(N12-338.2/100*(N6-N9))</f>
        <v>0</v>
      </c>
      <c r="O41" s="203"/>
      <c r="P41" s="202">
        <f>VALUE(P12-338.2/100*(P6-P9))</f>
        <v>0</v>
      </c>
      <c r="Q41" s="202"/>
      <c r="R41" s="202">
        <f>VALUE(R12-338.2/100*(R6-R9))</f>
        <v>0</v>
      </c>
    </row>
    <row r="42" spans="1:18" ht="14.55" customHeight="1" x14ac:dyDescent="0.3">
      <c r="A42" s="119">
        <v>3.6179999999999999</v>
      </c>
      <c r="B42" s="202">
        <f>VALUE(B12-361.8/100*(B6-B9))</f>
        <v>10315.380300000001</v>
      </c>
      <c r="C42" s="203"/>
      <c r="D42" s="202">
        <f>VALUE(D12-361.8/100*(D6-D9))</f>
        <v>-887.4953999999974</v>
      </c>
      <c r="E42" s="202"/>
      <c r="F42" s="202">
        <f>VALUE(F12-361.8/100*(F6-F9))</f>
        <v>12239.693500000001</v>
      </c>
      <c r="G42" s="202"/>
      <c r="H42" s="202">
        <f>VALUE(H12-361.8/100*(H6-H9))</f>
        <v>726.85619999999869</v>
      </c>
      <c r="I42" s="203"/>
      <c r="J42" s="202">
        <f>VALUE(J12-361.8/100*(J6-J9))</f>
        <v>12548.625100000003</v>
      </c>
      <c r="K42" s="202"/>
      <c r="L42" s="202">
        <f>VALUE(L12-361.8/100*(L6-L9))</f>
        <v>0</v>
      </c>
      <c r="M42" s="202"/>
      <c r="N42" s="202">
        <f>VALUE(N12-361.8/100*(N6-N9))</f>
        <v>0</v>
      </c>
      <c r="O42" s="203"/>
      <c r="P42" s="202">
        <f>VALUE(P12-361.8/100*(P6-P9))</f>
        <v>0</v>
      </c>
      <c r="Q42" s="202"/>
      <c r="R42" s="202">
        <f>VALUE(R12-361.8/100*(R6-R9))</f>
        <v>0</v>
      </c>
    </row>
    <row r="43" spans="1:18" ht="14.55" customHeight="1" x14ac:dyDescent="0.3">
      <c r="A43" s="119">
        <v>4</v>
      </c>
      <c r="B43" s="202">
        <f>VALUE(B12-400/100*(B6-B9))</f>
        <v>10152.400000000001</v>
      </c>
      <c r="C43" s="203"/>
      <c r="D43" s="202">
        <f>VALUE(D12-400/100*(D6-D9))</f>
        <v>-981.19999999999709</v>
      </c>
      <c r="E43" s="202"/>
      <c r="F43" s="202">
        <f>VALUE(F12-400/100*(F6-F9))</f>
        <v>12301.1</v>
      </c>
      <c r="G43" s="202"/>
      <c r="H43" s="202">
        <f>VALUE(H12-400/100*(H6-H9))</f>
        <v>803.59999999999854</v>
      </c>
      <c r="I43" s="203"/>
      <c r="J43" s="202">
        <f>VALUE(J12-400/100*(J6-J9))</f>
        <v>12631.500000000004</v>
      </c>
      <c r="K43" s="202"/>
      <c r="L43" s="202">
        <f>VALUE(L12-400/100*(L6-L9))</f>
        <v>0</v>
      </c>
      <c r="M43" s="202"/>
      <c r="N43" s="202">
        <f>VALUE(N12-400/100*(N6-N9))</f>
        <v>0</v>
      </c>
      <c r="O43" s="203"/>
      <c r="P43" s="202">
        <f>VALUE(P12-400/100*(P6-P9))</f>
        <v>0</v>
      </c>
      <c r="Q43" s="202"/>
      <c r="R43" s="202">
        <f>VALUE(R12-400/100*(R6-R9))</f>
        <v>0</v>
      </c>
    </row>
    <row r="44" spans="1:18" ht="14.55" customHeight="1" x14ac:dyDescent="0.3">
      <c r="A44" s="118">
        <v>4.2359999999999998</v>
      </c>
      <c r="B44" s="199">
        <f>VALUE(B12-423.6/100*(B6-B9))</f>
        <v>10051.710600000002</v>
      </c>
      <c r="C44" s="176"/>
      <c r="D44" s="199">
        <f>VALUE(D12-423.6/100*(D6-D9))</f>
        <v>-1039.090799999997</v>
      </c>
      <c r="E44" s="200"/>
      <c r="F44" s="199">
        <f>VALUE(F12-423.6/100*(F6-F9))</f>
        <v>12339.037</v>
      </c>
      <c r="G44" s="199"/>
      <c r="H44" s="199">
        <f>VALUE(H12-423.6/100*(H6-H9))</f>
        <v>851.01239999999859</v>
      </c>
      <c r="I44" s="176"/>
      <c r="J44" s="199">
        <f>VALUE(J12-423.6/100*(J6-J9))</f>
        <v>12682.700200000005</v>
      </c>
      <c r="K44" s="200"/>
      <c r="L44" s="199">
        <f>VALUE(L12-423.6/100*(L6-L9))</f>
        <v>0</v>
      </c>
      <c r="M44" s="199"/>
      <c r="N44" s="199">
        <f>VALUE(N12-423.6/100*(N6-N9))</f>
        <v>0</v>
      </c>
      <c r="O44" s="176"/>
      <c r="P44" s="199">
        <f>VALUE(P12-423.6/100*(P6-P9))</f>
        <v>0</v>
      </c>
      <c r="Q44" s="200"/>
      <c r="R44" s="199">
        <f>VALUE(R12-423.6/100*(R6-R9))</f>
        <v>0</v>
      </c>
    </row>
    <row r="45" spans="1:18" ht="14.55" customHeight="1" x14ac:dyDescent="0.3">
      <c r="A45" s="118">
        <v>4.3819999999999997</v>
      </c>
      <c r="B45" s="199">
        <f>VALUE(B12-438.2/100*(B6-B9))</f>
        <v>9989.4197000000022</v>
      </c>
      <c r="C45" s="176"/>
      <c r="D45" s="199">
        <f>VALUE(D12-438.2/100*(D6-D9))</f>
        <v>-1074.9045999999967</v>
      </c>
      <c r="E45" s="200"/>
      <c r="F45" s="199">
        <f>VALUE(F12-438.2/100*(F6-F9))</f>
        <v>12362.5065</v>
      </c>
      <c r="G45" s="199"/>
      <c r="H45" s="199">
        <f>VALUE(H12-438.2/100*(H6-H9))</f>
        <v>880.3437999999984</v>
      </c>
      <c r="I45" s="176"/>
      <c r="J45" s="199">
        <f>VALUE(J12-438.2/100*(J6-J9))</f>
        <v>12714.374900000004</v>
      </c>
      <c r="K45" s="200"/>
      <c r="L45" s="199">
        <f>VALUE(L12-438.2/100*(L6-L9))</f>
        <v>0</v>
      </c>
      <c r="M45" s="199"/>
      <c r="N45" s="199">
        <f>VALUE(N12-438.2/100*(N6-N9))</f>
        <v>0</v>
      </c>
      <c r="O45" s="176"/>
      <c r="P45" s="199">
        <f>VALUE(P12-438.2/100*(P6-P9))</f>
        <v>0</v>
      </c>
      <c r="Q45" s="200"/>
      <c r="R45" s="199">
        <f>VALUE(R12-438.2/100*(R6-R9))</f>
        <v>0</v>
      </c>
    </row>
    <row r="46" spans="1:18" ht="14.55" customHeight="1" x14ac:dyDescent="0.3">
      <c r="A46" s="118">
        <v>4.6180000000000003</v>
      </c>
      <c r="B46" s="199">
        <f>VALUE(B12-461.8/100*(B6-B9))</f>
        <v>9888.7303000000011</v>
      </c>
      <c r="C46" s="176"/>
      <c r="D46" s="199">
        <f>VALUE(D12-461.8/100*(D6-D9))</f>
        <v>-1132.7953999999968</v>
      </c>
      <c r="E46" s="200"/>
      <c r="F46" s="199">
        <f>VALUE(F12-461.8/100*(F6-F9))</f>
        <v>12400.443500000001</v>
      </c>
      <c r="G46" s="199"/>
      <c r="H46" s="199">
        <f>VALUE(H12-461.8/100*(H6-H9))</f>
        <v>927.75619999999833</v>
      </c>
      <c r="I46" s="176"/>
      <c r="J46" s="199">
        <f>VALUE(J12-461.8/100*(J6-J9))</f>
        <v>12765.575100000004</v>
      </c>
      <c r="K46" s="200"/>
      <c r="L46" s="199">
        <f>VALUE(L12-461.8/100*(L6-L9))</f>
        <v>0</v>
      </c>
      <c r="M46" s="199"/>
      <c r="N46" s="199">
        <f>VALUE(N12-461.8/100*(N6-N9))</f>
        <v>0</v>
      </c>
      <c r="O46" s="176"/>
      <c r="P46" s="199">
        <f>VALUE(P12-461.8/100*(P6-P9))</f>
        <v>0</v>
      </c>
      <c r="Q46" s="200"/>
      <c r="R46" s="199">
        <f>VALUE(R12-461.8/100*(R6-R9))</f>
        <v>0</v>
      </c>
    </row>
    <row r="47" spans="1:18" ht="14.55" customHeight="1" x14ac:dyDescent="0.3">
      <c r="A47" s="118">
        <v>5</v>
      </c>
      <c r="B47" s="199">
        <f>VALUE(B12-500/100*(B6-B9))</f>
        <v>9725.7500000000018</v>
      </c>
      <c r="C47" s="176"/>
      <c r="D47" s="199">
        <f>VALUE(D12-500/100*(D6-D9))</f>
        <v>-1226.4999999999964</v>
      </c>
      <c r="E47" s="200"/>
      <c r="F47" s="199">
        <f>VALUE(F12-500/100*(F6-F9))</f>
        <v>12461.85</v>
      </c>
      <c r="G47" s="199"/>
      <c r="H47" s="199">
        <f>VALUE(H12-500/100*(H6-H9))</f>
        <v>1004.4999999999982</v>
      </c>
      <c r="I47" s="176"/>
      <c r="J47" s="199">
        <f>VALUE(J12-500/100*(J6-J9))</f>
        <v>12848.450000000004</v>
      </c>
      <c r="K47" s="200"/>
      <c r="L47" s="199">
        <f>VALUE(L12-500/100*(L6-L9))</f>
        <v>0</v>
      </c>
      <c r="M47" s="199"/>
      <c r="N47" s="199">
        <f>VALUE(N12-500/100*(N6-N9))</f>
        <v>0</v>
      </c>
      <c r="O47" s="176"/>
      <c r="P47" s="199">
        <f>VALUE(P12-500/100*(P6-P9))</f>
        <v>0</v>
      </c>
      <c r="Q47" s="200"/>
      <c r="R47" s="199">
        <f>VALUE(R12-500/100*(R6-R9))</f>
        <v>0</v>
      </c>
    </row>
    <row r="48" spans="1:18" ht="14.55" customHeight="1" x14ac:dyDescent="0.3">
      <c r="A48" s="118">
        <v>5.2359999999999998</v>
      </c>
      <c r="B48" s="199">
        <f>VALUE(B12-523.6/100*(B6-B9))</f>
        <v>9625.0606000000007</v>
      </c>
      <c r="C48" s="176"/>
      <c r="D48" s="199">
        <f>VALUE(D12-523.6/100*(D6-D9))</f>
        <v>-1284.3907999999963</v>
      </c>
      <c r="E48" s="200"/>
      <c r="F48" s="199">
        <f>VALUE(F12-523.6/100*(F6-F9))</f>
        <v>12499.787</v>
      </c>
      <c r="G48" s="199"/>
      <c r="H48" s="199">
        <f>VALUE(H12-523.6/100*(H6-H9))</f>
        <v>1051.9123999999981</v>
      </c>
      <c r="I48" s="176"/>
      <c r="J48" s="199">
        <f>VALUE(J12-523.6/100*(J6-J9))</f>
        <v>12899.650200000004</v>
      </c>
      <c r="K48" s="200"/>
      <c r="L48" s="199">
        <f>VALUE(L12-523.6/100*(L6-L9))</f>
        <v>0</v>
      </c>
      <c r="M48" s="199"/>
      <c r="N48" s="199">
        <f>VALUE(N12-523.6/100*(N6-N9))</f>
        <v>0</v>
      </c>
      <c r="O48" s="176"/>
      <c r="P48" s="199">
        <f>VALUE(P12-523.6/100*(P6-P9))</f>
        <v>0</v>
      </c>
      <c r="Q48" s="200"/>
      <c r="R48" s="199">
        <f>VALUE(R12-523.6/100*(R6-R9))</f>
        <v>0</v>
      </c>
    </row>
    <row r="49" spans="1:18" ht="14.55" customHeight="1" x14ac:dyDescent="0.3">
      <c r="A49" s="118">
        <v>5.3819999999999997</v>
      </c>
      <c r="B49" s="199">
        <f>VALUE(B12-538.2/100*(B6-B9))</f>
        <v>9562.7697000000007</v>
      </c>
      <c r="C49" s="176"/>
      <c r="D49" s="199">
        <f>VALUE(D12-538.2/100*(D6-D9))</f>
        <v>-1320.2045999999962</v>
      </c>
      <c r="E49" s="200"/>
      <c r="F49" s="199">
        <f>VALUE(F12-538.2/100*(F6-F9))</f>
        <v>12523.2565</v>
      </c>
      <c r="G49" s="199"/>
      <c r="H49" s="199">
        <f>VALUE(H12-538.2/100*(H6-H9))</f>
        <v>1081.2437999999981</v>
      </c>
      <c r="I49" s="176"/>
      <c r="J49" s="199">
        <f>VALUE(J12-538.2/100*(J6-J9))</f>
        <v>12931.324900000005</v>
      </c>
      <c r="K49" s="200"/>
      <c r="L49" s="199">
        <f>VALUE(L12-538.2/100*(L6-L9))</f>
        <v>0</v>
      </c>
      <c r="M49" s="199"/>
      <c r="N49" s="199">
        <f>VALUE(N12-538.2/100*(N6-N9))</f>
        <v>0</v>
      </c>
      <c r="O49" s="176"/>
      <c r="P49" s="199">
        <f>VALUE(P12-538.2/100*(P6-P9))</f>
        <v>0</v>
      </c>
      <c r="Q49" s="200"/>
      <c r="R49" s="199">
        <f>VALUE(R12-538.2/100*(R6-R9))</f>
        <v>0</v>
      </c>
    </row>
    <row r="50" spans="1:18" ht="14.55" customHeight="1" x14ac:dyDescent="0.3">
      <c r="A50" s="118">
        <v>5.6180000000000003</v>
      </c>
      <c r="B50" s="199">
        <f>VALUE(B12-561.8/100*(B6-B9))</f>
        <v>9462.0803000000014</v>
      </c>
      <c r="C50" s="176"/>
      <c r="D50" s="199">
        <f>VALUE(D12-561.8/100*(D6-D9))</f>
        <v>-1378.0953999999958</v>
      </c>
      <c r="E50" s="200"/>
      <c r="F50" s="199">
        <f>VALUE(F12-561.8/100*(F6-F9))</f>
        <v>12561.193500000001</v>
      </c>
      <c r="G50" s="199"/>
      <c r="H50" s="199">
        <f>VALUE(H12-561.8/100*(H6-H9))</f>
        <v>1128.6561999999979</v>
      </c>
      <c r="I50" s="176"/>
      <c r="J50" s="199">
        <f>VALUE(J12-561.8/100*(J6-J9))</f>
        <v>12982.525100000004</v>
      </c>
      <c r="K50" s="200"/>
      <c r="L50" s="199">
        <f>VALUE(L12-561.8/100*(L6-L9))</f>
        <v>0</v>
      </c>
      <c r="M50" s="199"/>
      <c r="N50" s="199">
        <f>VALUE(N12-561.8/100*(N6-N9))</f>
        <v>0</v>
      </c>
      <c r="O50" s="176"/>
      <c r="P50" s="199">
        <f>VALUE(P12-561.8/100*(P6-P9))</f>
        <v>0</v>
      </c>
      <c r="Q50" s="200"/>
      <c r="R50" s="19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86.4" x14ac:dyDescent="0.3">
      <c r="A1" s="100" t="s">
        <v>70</v>
      </c>
    </row>
    <row r="2" spans="1:1" ht="14.55" customHeight="1" x14ac:dyDescent="0.3">
      <c r="A2" s="91" t="s">
        <v>71</v>
      </c>
    </row>
    <row r="3" spans="1:1" ht="14.55" customHeight="1" x14ac:dyDescent="0.3">
      <c r="A3" s="91" t="s">
        <v>72</v>
      </c>
    </row>
    <row r="4" spans="1:1" ht="14.55" customHeight="1" x14ac:dyDescent="0.3">
      <c r="A4" s="91" t="s">
        <v>73</v>
      </c>
    </row>
    <row r="5" spans="1:1" ht="14.55" customHeight="1" x14ac:dyDescent="0.3">
      <c r="A5" s="91" t="s">
        <v>74</v>
      </c>
    </row>
    <row r="6" spans="1:1" ht="14.55" customHeight="1" x14ac:dyDescent="0.3">
      <c r="A6" s="9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75"/>
  <sheetViews>
    <sheetView showGridLines="0" topLeftCell="DD1" zoomScaleNormal="100" workbookViewId="0">
      <selection activeCell="DM3" sqref="DM3"/>
    </sheetView>
  </sheetViews>
  <sheetFormatPr defaultColWidth="8.77734375" defaultRowHeight="14.55" customHeight="1" x14ac:dyDescent="0.3"/>
  <cols>
    <col min="1" max="4" width="8.77734375" style="33" customWidth="1"/>
    <col min="5" max="49" width="10.77734375" style="33" customWidth="1"/>
    <col min="50" max="119" width="10.77734375" style="91" customWidth="1"/>
    <col min="120" max="326" width="8.77734375" style="33" customWidth="1"/>
  </cols>
  <sheetData>
    <row r="1" spans="1:119" ht="14.55" customHeight="1" x14ac:dyDescent="0.3">
      <c r="A1" s="215"/>
      <c r="B1" s="216"/>
      <c r="C1" s="216"/>
      <c r="D1" s="21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row>
    <row r="2" spans="1:119"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row>
    <row r="3" spans="1:119"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row>
    <row r="4" spans="1:119"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row>
    <row r="5" spans="1:119" ht="14.55" customHeight="1" x14ac:dyDescent="0.3">
      <c r="A5" s="213" t="s">
        <v>5</v>
      </c>
      <c r="B5" s="214"/>
      <c r="C5" s="214"/>
      <c r="D5" s="21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row>
    <row r="6" spans="1:119"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O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row>
    <row r="7" spans="1:119" ht="14.55" customHeight="1" x14ac:dyDescent="0.3">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O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row>
    <row r="8" spans="1:119" ht="14.55" customHeight="1" x14ac:dyDescent="0.3">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O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row>
    <row r="9" spans="1:119" ht="14.55" customHeight="1" x14ac:dyDescent="0.3">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O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row>
    <row r="10" spans="1:119" ht="14.55" customHeight="1" x14ac:dyDescent="0.3">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O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row>
    <row r="11" spans="1:119" ht="14.55" customHeight="1" x14ac:dyDescent="0.3">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O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row>
    <row r="12" spans="1:119"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row>
    <row r="13" spans="1:119" ht="14.55" customHeight="1" x14ac:dyDescent="0.3">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O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row>
    <row r="14" spans="1:119" ht="14.55" customHeight="1" x14ac:dyDescent="0.3">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O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row>
    <row r="15" spans="1:119" ht="14.55" customHeight="1" x14ac:dyDescent="0.3">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O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row>
    <row r="16" spans="1:119"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row>
    <row r="17" spans="1:119" ht="14.55" customHeight="1" x14ac:dyDescent="0.3">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O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row>
    <row r="18" spans="1:119" ht="14.55" customHeight="1" x14ac:dyDescent="0.3">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O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row>
    <row r="19" spans="1:119" ht="14.55" customHeight="1" x14ac:dyDescent="0.3">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O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row>
    <row r="20" spans="1:119" ht="14.55" customHeight="1" x14ac:dyDescent="0.3">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O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row>
    <row r="21" spans="1:119" ht="14.55" customHeight="1" x14ac:dyDescent="0.3">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O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row>
    <row r="22" spans="1:119" ht="14.55" customHeight="1" x14ac:dyDescent="0.3">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O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row>
    <row r="23" spans="1:119" ht="14.55" customHeight="1" x14ac:dyDescent="0.3">
      <c r="A23" s="213" t="s">
        <v>21</v>
      </c>
      <c r="B23" s="214"/>
      <c r="C23" s="214"/>
      <c r="D23" s="21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row>
    <row r="24" spans="1:119" ht="14.55" customHeight="1" x14ac:dyDescent="0.3">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O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row>
    <row r="25" spans="1:119" ht="14.55" customHeight="1" x14ac:dyDescent="0.3">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O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row>
    <row r="26" spans="1:119" ht="14.55" customHeight="1" x14ac:dyDescent="0.3">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O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row>
    <row r="27" spans="1:119" ht="14.55" customHeight="1" x14ac:dyDescent="0.3">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O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row>
    <row r="28" spans="1:119" ht="14.55" customHeight="1" x14ac:dyDescent="0.3">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O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row>
    <row r="29" spans="1:119" ht="14.55" customHeight="1" x14ac:dyDescent="0.3">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O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row>
    <row r="30" spans="1:119" ht="14.55" customHeight="1" x14ac:dyDescent="0.3">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O30" si="131">DI4</f>
        <v>11301.8</v>
      </c>
      <c r="DJ30" s="11">
        <f t="shared" si="131"/>
        <v>11278.9</v>
      </c>
      <c r="DK30" s="11">
        <f t="shared" si="131"/>
        <v>11148.2</v>
      </c>
      <c r="DL30" s="11">
        <f t="shared" si="131"/>
        <v>11222.05</v>
      </c>
      <c r="DM30" s="11">
        <f t="shared" si="131"/>
        <v>11157</v>
      </c>
      <c r="DN30" s="11">
        <f t="shared" si="131"/>
        <v>11257.1</v>
      </c>
      <c r="DO30" s="11">
        <f t="shared" si="131"/>
        <v>11407.15</v>
      </c>
    </row>
    <row r="31" spans="1:119" ht="14.55" customHeight="1" x14ac:dyDescent="0.3">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O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row>
    <row r="32" spans="1:119" ht="14.55" customHeight="1" x14ac:dyDescent="0.3">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O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row>
    <row r="33" spans="1:119" ht="14.55" customHeight="1" x14ac:dyDescent="0.3">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O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row>
    <row r="34" spans="1:119" ht="14.55" customHeight="1" x14ac:dyDescent="0.3">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O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row>
    <row r="35" spans="1:119" ht="14.55" customHeight="1" x14ac:dyDescent="0.3">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O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row>
    <row r="36" spans="1:119" ht="14.55" customHeight="1" x14ac:dyDescent="0.3">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O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row>
    <row r="37" spans="1:119" ht="14.55" customHeight="1" x14ac:dyDescent="0.3">
      <c r="A37" s="213" t="s">
        <v>34</v>
      </c>
      <c r="B37" s="214"/>
      <c r="C37" s="214"/>
      <c r="D37" s="21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row>
    <row r="38" spans="1:119"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row>
    <row r="39" spans="1:119"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row>
    <row r="40" spans="1:119"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row>
    <row r="41" spans="1:119"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row>
    <row r="42" spans="1:119"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row>
    <row r="43" spans="1:119" ht="14.55" customHeight="1" x14ac:dyDescent="0.3">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O43" si="174">DI4</f>
        <v>11301.8</v>
      </c>
      <c r="DJ43" s="11">
        <f t="shared" si="174"/>
        <v>11278.9</v>
      </c>
      <c r="DK43" s="11">
        <f t="shared" si="174"/>
        <v>11148.2</v>
      </c>
      <c r="DL43" s="11">
        <f t="shared" si="174"/>
        <v>11222.05</v>
      </c>
      <c r="DM43" s="11">
        <f t="shared" si="174"/>
        <v>11157</v>
      </c>
      <c r="DN43" s="11">
        <f t="shared" si="174"/>
        <v>11257.1</v>
      </c>
      <c r="DO43" s="11">
        <f t="shared" si="174"/>
        <v>11407.15</v>
      </c>
    </row>
    <row r="44" spans="1:119"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row>
    <row r="45" spans="1:119"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row>
    <row r="46" spans="1:119"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row>
    <row r="47" spans="1:119"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row>
    <row r="48" spans="1:119"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row>
    <row r="49" spans="1:119" ht="14.55" customHeight="1" x14ac:dyDescent="0.3">
      <c r="A49" s="213" t="s">
        <v>45</v>
      </c>
      <c r="B49" s="214"/>
      <c r="C49" s="214"/>
      <c r="D49" s="21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row>
    <row r="50" spans="1:119" ht="14.55" customHeight="1" x14ac:dyDescent="0.3">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O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row>
    <row r="51" spans="1:119" ht="14.55" customHeight="1" x14ac:dyDescent="0.3">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O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row>
    <row r="52" spans="1:119" ht="14.55" customHeight="1" x14ac:dyDescent="0.3">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O52" si="192">(DI2+DI3)</f>
        <v>22612.65</v>
      </c>
      <c r="DJ52" s="16">
        <f t="shared" si="192"/>
        <v>22596.85</v>
      </c>
      <c r="DK52" s="16">
        <f t="shared" si="192"/>
        <v>22425.800000000003</v>
      </c>
      <c r="DL52" s="16">
        <f t="shared" si="192"/>
        <v>22403.05</v>
      </c>
      <c r="DM52" s="16">
        <f t="shared" si="192"/>
        <v>22423.75</v>
      </c>
      <c r="DN52" s="16">
        <f t="shared" si="192"/>
        <v>22424.9</v>
      </c>
      <c r="DO52" s="16">
        <f t="shared" si="192"/>
        <v>22686</v>
      </c>
    </row>
    <row r="53" spans="1:119" ht="14.55" customHeight="1" x14ac:dyDescent="0.3">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O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row>
    <row r="54" spans="1:119" ht="14.55" customHeight="1" x14ac:dyDescent="0.3">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O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row>
    <row r="55" spans="1:119" ht="14.55" customHeight="1" x14ac:dyDescent="0.3">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O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row>
    <row r="56" spans="1:119" ht="14.55" customHeight="1" x14ac:dyDescent="0.3">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O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row>
    <row r="57" spans="1:119" ht="14.55" customHeight="1" x14ac:dyDescent="0.3">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O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row>
    <row r="58" spans="1:119"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19"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19"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19"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19"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19"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19"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2019-05-26T18:10:21Z</dcterms:modified>
</cp:coreProperties>
</file>