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J55" i="2" l="1"/>
  <c r="J53" i="2"/>
  <c r="J56" i="2" s="1"/>
  <c r="J52" i="2"/>
  <c r="J50" i="2"/>
  <c r="J43" i="2"/>
  <c r="J30" i="2"/>
  <c r="J24" i="2"/>
  <c r="J36" i="2" s="1"/>
  <c r="J18" i="2"/>
  <c r="J22" i="2" s="1"/>
  <c r="J14" i="2"/>
  <c r="I55" i="2"/>
  <c r="I53" i="2"/>
  <c r="I56" i="2" s="1"/>
  <c r="I52" i="2"/>
  <c r="I50" i="2"/>
  <c r="I51" i="2" s="1"/>
  <c r="I30" i="2"/>
  <c r="I24" i="2"/>
  <c r="I36" i="2" s="1"/>
  <c r="I14" i="2"/>
  <c r="I18" i="2" s="1"/>
  <c r="I8" i="2" l="1"/>
  <c r="J54" i="2"/>
  <c r="J57" i="2" s="1"/>
  <c r="J13" i="2" s="1"/>
  <c r="J20" i="2"/>
  <c r="J19" i="2" s="1"/>
  <c r="I34" i="2"/>
  <c r="I27" i="2"/>
  <c r="I31" i="2"/>
  <c r="J21" i="2"/>
  <c r="J17" i="2"/>
  <c r="J8" i="2"/>
  <c r="I54" i="2"/>
  <c r="I57" i="2" s="1"/>
  <c r="I13" i="2" s="1"/>
  <c r="I17" i="2"/>
  <c r="J9" i="2"/>
  <c r="J51" i="2"/>
  <c r="J10" i="2"/>
  <c r="J15" i="2"/>
  <c r="I22" i="2"/>
  <c r="I28" i="2"/>
  <c r="I32" i="2"/>
  <c r="I10" i="2"/>
  <c r="I20" i="2"/>
  <c r="I29" i="2"/>
  <c r="I33" i="2"/>
  <c r="I26" i="2"/>
  <c r="I25" i="2" s="1"/>
  <c r="H55" i="2"/>
  <c r="H53" i="2"/>
  <c r="H56" i="2" s="1"/>
  <c r="H52" i="2"/>
  <c r="H50" i="2"/>
  <c r="H51" i="2" s="1"/>
  <c r="H43" i="2"/>
  <c r="H30" i="2"/>
  <c r="H24" i="2"/>
  <c r="H36" i="2" s="1"/>
  <c r="H14" i="2"/>
  <c r="I35" i="2" l="1"/>
  <c r="I15" i="2"/>
  <c r="J33" i="2"/>
  <c r="J29" i="2"/>
  <c r="J31" i="2"/>
  <c r="J32" i="2"/>
  <c r="J28" i="2"/>
  <c r="J27" i="2"/>
  <c r="J34" i="2"/>
  <c r="J26" i="2"/>
  <c r="J6" i="2"/>
  <c r="J7" i="2" s="1"/>
  <c r="J11" i="2"/>
  <c r="I11" i="2"/>
  <c r="I6" i="2"/>
  <c r="I7" i="2" s="1"/>
  <c r="I9" i="2"/>
  <c r="I21" i="2"/>
  <c r="I19" i="2"/>
  <c r="H20" i="2"/>
  <c r="H54" i="2"/>
  <c r="H57" i="2" s="1"/>
  <c r="H13" i="2" s="1"/>
  <c r="H18" i="2"/>
  <c r="H17" i="2" s="1"/>
  <c r="H33" i="2"/>
  <c r="H29" i="2"/>
  <c r="H32" i="2"/>
  <c r="H28" i="2"/>
  <c r="H31" i="2"/>
  <c r="H27" i="2"/>
  <c r="H34" i="2"/>
  <c r="H26" i="2"/>
  <c r="H8" i="2"/>
  <c r="H10" i="2"/>
  <c r="H15" i="2"/>
  <c r="G55" i="2"/>
  <c r="G53" i="2"/>
  <c r="G56" i="2" s="1"/>
  <c r="G52" i="2"/>
  <c r="G50" i="2"/>
  <c r="G51" i="2" s="1"/>
  <c r="G43" i="2"/>
  <c r="G30" i="2"/>
  <c r="G24" i="2"/>
  <c r="G36" i="2" s="1"/>
  <c r="G14" i="2"/>
  <c r="G18" i="2" s="1"/>
  <c r="H19" i="2" l="1"/>
  <c r="J35" i="2"/>
  <c r="J25" i="2"/>
  <c r="H22" i="2"/>
  <c r="H21" i="2" s="1"/>
  <c r="H9" i="2"/>
  <c r="H25" i="2"/>
  <c r="H6" i="2"/>
  <c r="H7" i="2" s="1"/>
  <c r="H11" i="2"/>
  <c r="H35" i="2"/>
  <c r="G22" i="2"/>
  <c r="G54" i="2"/>
  <c r="G57" i="2" s="1"/>
  <c r="G13" i="2" s="1"/>
  <c r="G20" i="2"/>
  <c r="G19" i="2" s="1"/>
  <c r="G17" i="2"/>
  <c r="G33" i="2"/>
  <c r="G29" i="2"/>
  <c r="G31" i="2"/>
  <c r="G34" i="2"/>
  <c r="G26" i="2"/>
  <c r="G32" i="2"/>
  <c r="G28" i="2"/>
  <c r="G27" i="2"/>
  <c r="G8" i="2"/>
  <c r="G10" i="2"/>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G15" i="2" l="1"/>
  <c r="G21" i="2"/>
  <c r="G35" i="2"/>
  <c r="G9" i="2"/>
  <c r="G6" i="2"/>
  <c r="G7" i="2" s="1"/>
  <c r="G11" i="2"/>
  <c r="G25" i="2"/>
  <c r="BR56" i="6"/>
  <c r="BR55" i="6"/>
  <c r="BR54" i="6"/>
  <c r="BR57" i="6" s="1"/>
  <c r="BR13" i="6" s="1"/>
  <c r="BR53" i="6"/>
  <c r="BR52" i="6"/>
  <c r="BR50" i="6"/>
  <c r="BR51" i="6" s="1"/>
  <c r="BR43" i="6"/>
  <c r="BR30" i="6"/>
  <c r="BR24" i="6"/>
  <c r="BR36" i="6" s="1"/>
  <c r="BR18" i="6"/>
  <c r="BR17" i="6"/>
  <c r="BR14" i="6"/>
  <c r="BR20" i="6" s="1"/>
  <c r="BQ56" i="6"/>
  <c r="BO56" i="6"/>
  <c r="BO54" i="6" s="1"/>
  <c r="BO57" i="6" s="1"/>
  <c r="BM56" i="6"/>
  <c r="BQ55" i="6"/>
  <c r="BP55" i="6"/>
  <c r="BO55" i="6"/>
  <c r="BN55" i="6"/>
  <c r="BN54" i="6" s="1"/>
  <c r="BN57" i="6" s="1"/>
  <c r="BM55" i="6"/>
  <c r="BQ54" i="6"/>
  <c r="BQ57" i="6" s="1"/>
  <c r="BM54" i="6"/>
  <c r="BM57" i="6" s="1"/>
  <c r="BQ53" i="6"/>
  <c r="BP53" i="6"/>
  <c r="BP56" i="6" s="1"/>
  <c r="BO53" i="6"/>
  <c r="BN53" i="6"/>
  <c r="BN56" i="6" s="1"/>
  <c r="BM53" i="6"/>
  <c r="BQ52" i="6"/>
  <c r="BP52" i="6"/>
  <c r="BO52" i="6"/>
  <c r="BN52" i="6"/>
  <c r="BM52" i="6"/>
  <c r="BP51" i="6"/>
  <c r="BP34" i="6" s="1"/>
  <c r="BN51" i="6"/>
  <c r="BN32" i="6" s="1"/>
  <c r="BQ50" i="6"/>
  <c r="BQ51" i="6" s="1"/>
  <c r="BP50" i="6"/>
  <c r="BO50" i="6"/>
  <c r="BO51" i="6" s="1"/>
  <c r="BN50" i="6"/>
  <c r="BM50" i="6"/>
  <c r="BM51" i="6" s="1"/>
  <c r="BQ43" i="6"/>
  <c r="BP43" i="6"/>
  <c r="BO43" i="6"/>
  <c r="BN43" i="6"/>
  <c r="BM43" i="6"/>
  <c r="BN33" i="6"/>
  <c r="BP31" i="6"/>
  <c r="BN31" i="6"/>
  <c r="BQ30" i="6"/>
  <c r="BP30" i="6"/>
  <c r="BO30" i="6"/>
  <c r="BN30" i="6"/>
  <c r="BM30" i="6"/>
  <c r="BP29" i="6"/>
  <c r="BN29" i="6"/>
  <c r="BP27" i="6"/>
  <c r="BN27" i="6"/>
  <c r="BQ24" i="6"/>
  <c r="BQ36" i="6" s="1"/>
  <c r="BP24" i="6"/>
  <c r="BP36" i="6" s="1"/>
  <c r="BO24" i="6"/>
  <c r="BO36" i="6" s="1"/>
  <c r="BN24" i="6"/>
  <c r="BN36" i="6" s="1"/>
  <c r="BM24" i="6"/>
  <c r="BM36" i="6" s="1"/>
  <c r="BP20" i="6"/>
  <c r="BN20" i="6"/>
  <c r="BP18" i="6"/>
  <c r="BP17" i="6" s="1"/>
  <c r="BN18" i="6"/>
  <c r="BN19" i="6" s="1"/>
  <c r="BQ14" i="6"/>
  <c r="BQ20" i="6" s="1"/>
  <c r="BP14" i="6"/>
  <c r="BO14" i="6"/>
  <c r="BO18" i="6" s="1"/>
  <c r="BN14" i="6"/>
  <c r="BN17" i="6" s="1"/>
  <c r="BM14" i="6"/>
  <c r="BM20" i="6" s="1"/>
  <c r="BP10" i="6"/>
  <c r="BP11" i="6" s="1"/>
  <c r="BN10" i="6"/>
  <c r="BN11" i="6" s="1"/>
  <c r="BP8" i="6"/>
  <c r="BP9" i="6" s="1"/>
  <c r="BN8" i="6"/>
  <c r="BN9" i="6" s="1"/>
  <c r="BP6" i="6"/>
  <c r="BP7" i="6" s="1"/>
  <c r="BN6" i="6"/>
  <c r="BN7" i="6" s="1"/>
  <c r="BR21" i="6" l="1"/>
  <c r="BR19" i="6"/>
  <c r="BR33" i="6"/>
  <c r="BR29" i="6"/>
  <c r="BR32" i="6"/>
  <c r="BR28" i="6"/>
  <c r="BR31" i="6"/>
  <c r="BR27" i="6"/>
  <c r="BR34" i="6"/>
  <c r="BR26" i="6"/>
  <c r="BR25" i="6" s="1"/>
  <c r="BR8" i="6"/>
  <c r="BR9" i="6" s="1"/>
  <c r="BR22" i="6"/>
  <c r="BR10" i="6"/>
  <c r="BR15" i="6"/>
  <c r="BM33" i="6"/>
  <c r="BM29" i="6"/>
  <c r="BM28" i="6"/>
  <c r="BM32" i="6"/>
  <c r="BM31" i="6"/>
  <c r="BM27" i="6"/>
  <c r="BM34" i="6"/>
  <c r="BM35" i="6" s="1"/>
  <c r="BM26" i="6"/>
  <c r="BM25" i="6" s="1"/>
  <c r="BQ33" i="6"/>
  <c r="BQ29" i="6"/>
  <c r="BQ32" i="6"/>
  <c r="BQ28" i="6"/>
  <c r="BQ31" i="6"/>
  <c r="BQ27" i="6"/>
  <c r="BQ34" i="6"/>
  <c r="BQ35" i="6" s="1"/>
  <c r="BQ26" i="6"/>
  <c r="BQ25" i="6" s="1"/>
  <c r="BO22" i="6"/>
  <c r="BO19" i="6"/>
  <c r="BN13" i="6"/>
  <c r="BN15" i="6"/>
  <c r="BO31" i="6"/>
  <c r="BO27" i="6"/>
  <c r="BO26" i="6"/>
  <c r="BO25" i="6" s="1"/>
  <c r="BO34" i="6"/>
  <c r="BO35" i="6" s="1"/>
  <c r="BO33" i="6"/>
  <c r="BO29" i="6"/>
  <c r="BO32" i="6"/>
  <c r="BO28" i="6"/>
  <c r="BP54" i="6"/>
  <c r="BP57" i="6" s="1"/>
  <c r="BP22" i="6"/>
  <c r="BP21" i="6" s="1"/>
  <c r="BM8" i="6"/>
  <c r="BM9" i="6" s="1"/>
  <c r="BQ8" i="6"/>
  <c r="BO10" i="6"/>
  <c r="BM13" i="6"/>
  <c r="BQ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R6" i="6" l="1"/>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6" i="6" l="1"/>
  <c r="BJ56" i="6"/>
  <c r="BJ54" i="6" s="1"/>
  <c r="BJ57" i="6" s="1"/>
  <c r="BH56" i="6"/>
  <c r="BL55" i="6"/>
  <c r="BK55" i="6"/>
  <c r="BJ55" i="6"/>
  <c r="BI55" i="6"/>
  <c r="BI54" i="6" s="1"/>
  <c r="BI57" i="6" s="1"/>
  <c r="BH55" i="6"/>
  <c r="BL54" i="6"/>
  <c r="BL57" i="6" s="1"/>
  <c r="BH54" i="6"/>
  <c r="BH57" i="6" s="1"/>
  <c r="BL53" i="6"/>
  <c r="BK53" i="6"/>
  <c r="BK56" i="6" s="1"/>
  <c r="BJ53" i="6"/>
  <c r="BI53" i="6"/>
  <c r="BI56" i="6" s="1"/>
  <c r="BH53" i="6"/>
  <c r="BL52" i="6"/>
  <c r="BK52" i="6"/>
  <c r="BJ52" i="6"/>
  <c r="BI52" i="6"/>
  <c r="BH52" i="6"/>
  <c r="BK51" i="6"/>
  <c r="BK34" i="6" s="1"/>
  <c r="BI51" i="6"/>
  <c r="BI32" i="6" s="1"/>
  <c r="BL50" i="6"/>
  <c r="BL51" i="6" s="1"/>
  <c r="BK50" i="6"/>
  <c r="BJ50" i="6"/>
  <c r="BJ51" i="6" s="1"/>
  <c r="BI50" i="6"/>
  <c r="BH50" i="6"/>
  <c r="BH51" i="6" s="1"/>
  <c r="BL43" i="6"/>
  <c r="BK43" i="6"/>
  <c r="BJ43" i="6"/>
  <c r="BI43" i="6"/>
  <c r="BH43" i="6"/>
  <c r="BI33" i="6"/>
  <c r="BK31" i="6"/>
  <c r="BI31" i="6"/>
  <c r="BL30" i="6"/>
  <c r="BK30" i="6"/>
  <c r="BJ30" i="6"/>
  <c r="BI30" i="6"/>
  <c r="BH30" i="6"/>
  <c r="BI29" i="6"/>
  <c r="BK27" i="6"/>
  <c r="BI27" i="6"/>
  <c r="BL24" i="6"/>
  <c r="BL36" i="6" s="1"/>
  <c r="BK24" i="6"/>
  <c r="BK36" i="6" s="1"/>
  <c r="BJ24" i="6"/>
  <c r="BJ36" i="6" s="1"/>
  <c r="BI24" i="6"/>
  <c r="BI36" i="6" s="1"/>
  <c r="BH24" i="6"/>
  <c r="BH36" i="6" s="1"/>
  <c r="BK20" i="6"/>
  <c r="BI20" i="6"/>
  <c r="BK18" i="6"/>
  <c r="BK19" i="6" s="1"/>
  <c r="BI18" i="6"/>
  <c r="BI19" i="6" s="1"/>
  <c r="BL14" i="6"/>
  <c r="BL20" i="6" s="1"/>
  <c r="BK14" i="6"/>
  <c r="BK17" i="6" s="1"/>
  <c r="BJ14" i="6"/>
  <c r="BJ18" i="6" s="1"/>
  <c r="BI14" i="6"/>
  <c r="BI17" i="6" s="1"/>
  <c r="BH14" i="6"/>
  <c r="BH20" i="6" s="1"/>
  <c r="BK10" i="6"/>
  <c r="BK11" i="6" s="1"/>
  <c r="BI10" i="6"/>
  <c r="BI11" i="6" s="1"/>
  <c r="BK8" i="6"/>
  <c r="BK9" i="6" s="1"/>
  <c r="BI8" i="6"/>
  <c r="BI9" i="6" s="1"/>
  <c r="BK6" i="6"/>
  <c r="BK7" i="6" s="1"/>
  <c r="BI6" i="6"/>
  <c r="BI7" i="6" s="1"/>
  <c r="BJ22" i="6" l="1"/>
  <c r="BH33" i="6"/>
  <c r="BH29" i="6"/>
  <c r="BH28" i="6"/>
  <c r="BH32" i="6"/>
  <c r="BH31" i="6"/>
  <c r="BH27" i="6"/>
  <c r="BH34" i="6"/>
  <c r="BH26" i="6"/>
  <c r="BI13" i="6"/>
  <c r="BI15" i="6"/>
  <c r="BL33" i="6"/>
  <c r="BL29" i="6"/>
  <c r="BL32" i="6"/>
  <c r="BL28" i="6"/>
  <c r="BL31" i="6"/>
  <c r="BL27" i="6"/>
  <c r="BL34" i="6"/>
  <c r="BL35" i="6" s="1"/>
  <c r="BL26" i="6"/>
  <c r="BK21" i="6"/>
  <c r="BJ31" i="6"/>
  <c r="BJ27" i="6"/>
  <c r="BJ34" i="6"/>
  <c r="BJ35" i="6" s="1"/>
  <c r="BJ26" i="6"/>
  <c r="BJ25" i="6" s="1"/>
  <c r="BJ33" i="6"/>
  <c r="BJ29" i="6"/>
  <c r="BJ32" i="6"/>
  <c r="BJ28" i="6"/>
  <c r="BK54" i="6"/>
  <c r="BK57" i="6" s="1"/>
  <c r="BK22" i="6"/>
  <c r="BH8" i="6"/>
  <c r="BH9" i="6" s="1"/>
  <c r="BL8" i="6"/>
  <c r="BJ10" i="6"/>
  <c r="BH13" i="6"/>
  <c r="BL13" i="6"/>
  <c r="BJ15" i="6"/>
  <c r="BH18" i="6"/>
  <c r="BL18" i="6"/>
  <c r="BJ20" i="6"/>
  <c r="BJ21" i="6" s="1"/>
  <c r="BI26" i="6"/>
  <c r="BI25" i="6" s="1"/>
  <c r="BK28" i="6"/>
  <c r="BK32" i="6"/>
  <c r="BI34" i="6"/>
  <c r="BI35" i="6" s="1"/>
  <c r="BK33" i="6"/>
  <c r="BK35" i="6" s="1"/>
  <c r="BJ17" i="6"/>
  <c r="BI22" i="6"/>
  <c r="BI21" i="6" s="1"/>
  <c r="BK29" i="6"/>
  <c r="BJ8" i="6"/>
  <c r="BH10" i="6"/>
  <c r="BL10" i="6"/>
  <c r="BJ13" i="6"/>
  <c r="BH15" i="6"/>
  <c r="BL15" i="6"/>
  <c r="BK26" i="6"/>
  <c r="BK25" i="6" s="1"/>
  <c r="BI28" i="6"/>
  <c r="BL19" i="6" l="1"/>
  <c r="BL17" i="6"/>
  <c r="BL22" i="6"/>
  <c r="BL21" i="6" s="1"/>
  <c r="BH6" i="6"/>
  <c r="BH7" i="6" s="1"/>
  <c r="BH11" i="6"/>
  <c r="BH19" i="6"/>
  <c r="BH22" i="6"/>
  <c r="BH21" i="6" s="1"/>
  <c r="BH17" i="6"/>
  <c r="BJ11" i="6"/>
  <c r="BJ6" i="6"/>
  <c r="BJ7" i="6" s="1"/>
  <c r="BK15" i="6"/>
  <c r="BK13" i="6"/>
  <c r="BH25" i="6"/>
  <c r="BJ19" i="6"/>
  <c r="BL6" i="6"/>
  <c r="BL7" i="6" s="1"/>
  <c r="BL11" i="6"/>
  <c r="BJ9" i="6"/>
  <c r="BL9" i="6"/>
  <c r="BL25" i="6"/>
  <c r="BH35" i="6"/>
  <c r="BG8" i="6" l="1"/>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BE13" i="6" l="1"/>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<sst xmlns="http://schemas.openxmlformats.org/spreadsheetml/2006/main" count="157" uniqueCount="73">
  <si>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</si>
  <si>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</si>
  <si>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</si>
  <si>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</si>
  <si>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</si>
  <si>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</si>
  <si>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</si>
  <si>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</si>
  <si>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</si>
  <si>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</si>
  <si>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</si>
  <si>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</si>
  <si>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</si>
  <si>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</si>
  <si>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</si>
  <si>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</si>
  <si>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</si>
  <si>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</si>
  <si>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</si>
  <si>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</si>
  <si>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</si>
  <si>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</si>
  <si>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</si>
  <si>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</si>
  <si>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</si>
  <si>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</si>
  <si>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</si>
  <si>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</si>
  <si>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</si>
  <si>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</si>
  <si>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</si>
  <si>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</si>
  <si>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</si>
  <si>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</si>
  <si>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</si>
  <si>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</si>
  <si>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</si>
  <si>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</si>
  <si>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</si>
  <si>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</si>
  <si>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</si>
  <si>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</si>
  <si>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</si>
  <si>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</si>
  <si>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</si>
  <si>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</si>
  <si>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</si>
  <si>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</si>
  <si>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</si>
  <si>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</si>
  <si>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</si>
  <si>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</si>
  <si>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</si>
  <si>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</si>
  <si>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</si>
  <si>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</si>
  <si>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</si>
  <si>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</si>
  <si>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</si>
  <si>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</si>
  <si>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</si>
  <si>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</si>
  <si>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</si>
  <si>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</si>
  <si>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</si>
  <si>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Feb 2019</t>
  </si>
  <si>
    <t>123% Proj for Wave 5</t>
  </si>
  <si>
    <t>23% Ret of Wave 3</t>
  </si>
  <si>
    <t>38% Ret of Wave 3</t>
  </si>
  <si>
    <t>161% Proj Wave 3 Down side</t>
  </si>
  <si>
    <t>161% Proj Wave 3 Up side</t>
  </si>
  <si>
    <t>EW Resistance 1:</t>
  </si>
  <si>
    <t>100% Proj for Wave 5 - Start of Wave 11118.1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</si>
</sst>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
      <sz val="11"/>
      <color indexed="8"/>
      <name val="Arial"/>
      <family val="2"/>
    </font>
    <font>
      <sz val="11"/>
      <color indexed="20"/>
      <name val="Arial"/>
      <family val="2"/>
    </font>
    <font>
      <sz val="10"/>
      <color indexed="8"/>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18">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25" fillId="17" borderId="5" xfId="0" applyNumberFormat="1" applyFont="1" applyFill="1" applyBorder="1" applyAlignment="1"/>
    <xf numFmtId="2" fontId="24" fillId="0" borderId="18" xfId="0" applyNumberFormat="1" applyFont="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7"/>
  <sheetViews>
    <sheetView showGridLines="0" tabSelected="1" topLeftCell="A30" zoomScale="110" zoomScaleNormal="110" workbookViewId="0">
      <selection activeCell="J43" sqref="J43"/>
    </sheetView>
  </sheetViews>
  <sheetFormatPr defaultColWidth="8.77734375" defaultRowHeight="14.55" customHeight="1" x14ac:dyDescent="0.3"/>
  <cols>
    <col min="1" max="4" width="8.77734375" style="1" customWidth="1"/>
    <col min="5" max="6" width="10.77734375" style="1" customWidth="1"/>
    <col min="7" max="10" width="10.77734375" style="97" customWidth="1"/>
    <col min="16" max="257" width="8.77734375" style="1" customWidth="1"/>
  </cols>
  <sheetData>
    <row r="1" spans="1:10" ht="14.55" customHeight="1" x14ac:dyDescent="0.3">
      <c r="A1" s="216"/>
      <c r="B1" s="217"/>
      <c r="C1" s="217"/>
      <c r="D1" s="217"/>
      <c r="E1" s="2" t="s">
        <v>65</v>
      </c>
      <c r="F1" s="2" t="s">
        <v>1</v>
      </c>
      <c r="G1" s="3">
        <v>43529</v>
      </c>
      <c r="H1" s="3">
        <v>43530</v>
      </c>
      <c r="I1" s="3">
        <v>43531</v>
      </c>
      <c r="J1" s="3">
        <v>43532</v>
      </c>
    </row>
    <row r="2" spans="1:10" ht="14.55" customHeight="1" x14ac:dyDescent="0.3">
      <c r="A2" s="4"/>
      <c r="B2" s="5"/>
      <c r="C2" s="5"/>
      <c r="D2" s="6" t="s">
        <v>2</v>
      </c>
      <c r="E2" s="7">
        <v>11118.1</v>
      </c>
      <c r="F2" s="7">
        <v>11089.05</v>
      </c>
      <c r="G2" s="7">
        <v>10994.9</v>
      </c>
      <c r="H2" s="7">
        <v>11062.3</v>
      </c>
      <c r="I2" s="7">
        <v>11089.05</v>
      </c>
      <c r="J2" s="7">
        <v>11049</v>
      </c>
    </row>
    <row r="3" spans="1:10" ht="14.55" customHeight="1" x14ac:dyDescent="0.3">
      <c r="A3" s="4"/>
      <c r="B3" s="8"/>
      <c r="C3" s="9"/>
      <c r="D3" s="6" t="s">
        <v>3</v>
      </c>
      <c r="E3" s="10">
        <v>10585.65</v>
      </c>
      <c r="F3" s="10">
        <v>10817</v>
      </c>
      <c r="G3" s="10">
        <v>10817</v>
      </c>
      <c r="H3" s="10">
        <v>10998.85</v>
      </c>
      <c r="I3" s="10">
        <v>11027.1</v>
      </c>
      <c r="J3" s="10">
        <v>11008.95</v>
      </c>
    </row>
    <row r="4" spans="1:10" ht="14.55" customHeight="1" x14ac:dyDescent="0.3">
      <c r="A4" s="4"/>
      <c r="B4" s="8"/>
      <c r="C4" s="9"/>
      <c r="D4" s="6" t="s">
        <v>4</v>
      </c>
      <c r="E4" s="11">
        <v>10792.5</v>
      </c>
      <c r="F4" s="11">
        <v>11035.4</v>
      </c>
      <c r="G4" s="11">
        <v>10987.45</v>
      </c>
      <c r="H4" s="11">
        <v>11053</v>
      </c>
      <c r="I4" s="11">
        <v>11058.2</v>
      </c>
      <c r="J4" s="11">
        <v>11035.4</v>
      </c>
    </row>
    <row r="5" spans="1:10" ht="14.55" customHeight="1" x14ac:dyDescent="0.3">
      <c r="A5" s="214" t="s">
        <v>5</v>
      </c>
      <c r="B5" s="215"/>
      <c r="C5" s="215"/>
      <c r="D5" s="215"/>
      <c r="E5" s="5"/>
      <c r="F5" s="5"/>
      <c r="G5" s="5"/>
      <c r="H5" s="5"/>
      <c r="I5" s="5"/>
      <c r="J5" s="5"/>
    </row>
    <row r="6" spans="1:10" ht="14.55" customHeight="1" x14ac:dyDescent="0.3">
      <c r="A6" s="12"/>
      <c r="B6" s="13"/>
      <c r="C6" s="13"/>
      <c r="D6" s="14" t="s">
        <v>6</v>
      </c>
      <c r="E6" s="15">
        <f t="shared" ref="E6:F6" si="0">E10+E50</f>
        <v>11610.966666666669</v>
      </c>
      <c r="F6" s="15">
        <f t="shared" si="0"/>
        <v>11416.016666666663</v>
      </c>
      <c r="G6" s="15">
        <f>G10+G50</f>
        <v>11227.133333333337</v>
      </c>
      <c r="H6" s="15">
        <f>H10+H50</f>
        <v>11140.7</v>
      </c>
      <c r="I6" s="15">
        <f>I10+I50</f>
        <v>11151.083333333336</v>
      </c>
      <c r="J6" s="15">
        <f>J10+J50</f>
        <v>11093.333333333332</v>
      </c>
    </row>
    <row r="7" spans="1:10" ht="14.55" hidden="1" customHeight="1" x14ac:dyDescent="0.3">
      <c r="A7" s="12"/>
      <c r="B7" s="13"/>
      <c r="C7" s="13"/>
      <c r="D7" s="14" t="s">
        <v>7</v>
      </c>
      <c r="E7" s="16">
        <f t="shared" ref="E7:F7" si="1">(E6+E8)/2</f>
        <v>11487.750000000002</v>
      </c>
      <c r="F7" s="16">
        <f t="shared" si="1"/>
        <v>11334.274999999998</v>
      </c>
      <c r="G7" s="16">
        <f>(G6+G8)/2</f>
        <v>11169.075000000003</v>
      </c>
      <c r="H7" s="16">
        <f>(H6+H8)/2</f>
        <v>11121.1</v>
      </c>
      <c r="I7" s="16">
        <f>(I6+I8)/2</f>
        <v>11135.575000000001</v>
      </c>
      <c r="J7" s="16">
        <f>(J6+J8)/2</f>
        <v>11082.25</v>
      </c>
    </row>
    <row r="8" spans="1:10" ht="14.55" customHeight="1" x14ac:dyDescent="0.3">
      <c r="A8" s="12"/>
      <c r="B8" s="13"/>
      <c r="C8" s="13"/>
      <c r="D8" s="14" t="s">
        <v>8</v>
      </c>
      <c r="E8" s="17">
        <f t="shared" ref="E8:F8" si="2">E14+E50</f>
        <v>11364.533333333335</v>
      </c>
      <c r="F8" s="17">
        <f t="shared" si="2"/>
        <v>11252.533333333331</v>
      </c>
      <c r="G8" s="17">
        <f>G14+G50</f>
        <v>11111.016666666668</v>
      </c>
      <c r="H8" s="17">
        <f>H14+H50</f>
        <v>11101.5</v>
      </c>
      <c r="I8" s="17">
        <f>I14+I50</f>
        <v>11120.066666666668</v>
      </c>
      <c r="J8" s="17">
        <f>J14+J50</f>
        <v>11071.166666666666</v>
      </c>
    </row>
    <row r="9" spans="1:10" ht="14.55" hidden="1" customHeight="1" x14ac:dyDescent="0.3">
      <c r="A9" s="12"/>
      <c r="B9" s="13"/>
      <c r="C9" s="13"/>
      <c r="D9" s="14" t="s">
        <v>9</v>
      </c>
      <c r="E9" s="16">
        <f t="shared" ref="E9:F9" si="3">(E8+E10)/2</f>
        <v>11221.525000000001</v>
      </c>
      <c r="F9" s="16">
        <f t="shared" si="3"/>
        <v>11198.249999999996</v>
      </c>
      <c r="G9" s="16">
        <f>(G8+G10)/2</f>
        <v>11080.125000000004</v>
      </c>
      <c r="H9" s="16">
        <f>(H8+H10)/2</f>
        <v>11089.375</v>
      </c>
      <c r="I9" s="16">
        <f>(I8+I10)/2</f>
        <v>11104.600000000002</v>
      </c>
      <c r="J9" s="16">
        <f>(J8+J10)/2</f>
        <v>11062.224999999999</v>
      </c>
    </row>
    <row r="10" spans="1:10" ht="14.55" customHeight="1" x14ac:dyDescent="0.3">
      <c r="A10" s="12"/>
      <c r="B10" s="13"/>
      <c r="C10" s="13"/>
      <c r="D10" s="14" t="s">
        <v>10</v>
      </c>
      <c r="E10" s="18">
        <f t="shared" ref="E10:F10" si="4">(2*E14)-E3</f>
        <v>11078.516666666668</v>
      </c>
      <c r="F10" s="18">
        <f t="shared" si="4"/>
        <v>11143.966666666664</v>
      </c>
      <c r="G10" s="18">
        <f>(2*G14)-G3</f>
        <v>11049.233333333337</v>
      </c>
      <c r="H10" s="18">
        <f>(2*H14)-H3</f>
        <v>11077.250000000002</v>
      </c>
      <c r="I10" s="18">
        <f>(2*I14)-I3</f>
        <v>11089.133333333337</v>
      </c>
      <c r="J10" s="18">
        <f>(2*J14)-J3</f>
        <v>11053.283333333333</v>
      </c>
    </row>
    <row r="11" spans="1:10" ht="14.55" hidden="1" customHeight="1" x14ac:dyDescent="0.3">
      <c r="A11" s="12"/>
      <c r="B11" s="13"/>
      <c r="C11" s="13"/>
      <c r="D11" s="14" t="s">
        <v>11</v>
      </c>
      <c r="E11" s="16">
        <f t="shared" ref="E11:F11" si="5">(E10+E14)/2</f>
        <v>10955.300000000001</v>
      </c>
      <c r="F11" s="16">
        <f t="shared" si="5"/>
        <v>11062.224999999999</v>
      </c>
      <c r="G11" s="16">
        <f>(G10+G14)/2</f>
        <v>10991.175000000003</v>
      </c>
      <c r="H11" s="16">
        <f>(H10+H14)/2</f>
        <v>11057.650000000001</v>
      </c>
      <c r="I11" s="16">
        <f>(I10+I14)/2</f>
        <v>11073.625000000004</v>
      </c>
      <c r="J11" s="16">
        <f>(J10+J14)/2</f>
        <v>11042.2</v>
      </c>
    </row>
    <row r="12" spans="1:10" ht="8.1" customHeight="1" x14ac:dyDescent="0.3">
      <c r="A12" s="12"/>
      <c r="B12" s="13"/>
      <c r="C12" s="13"/>
      <c r="D12" s="19"/>
      <c r="E12" s="11"/>
      <c r="F12" s="11"/>
      <c r="G12" s="11"/>
      <c r="H12" s="11"/>
      <c r="I12" s="11"/>
      <c r="J12" s="11"/>
    </row>
    <row r="13" spans="1:10" ht="14.55" customHeight="1" x14ac:dyDescent="0.3">
      <c r="A13" s="12"/>
      <c r="B13" s="13"/>
      <c r="C13" s="13"/>
      <c r="D13" s="14" t="s">
        <v>12</v>
      </c>
      <c r="E13" s="20">
        <f t="shared" ref="E13:F13" si="6">E14+E57/2</f>
        <v>10812.291666666668</v>
      </c>
      <c r="F13" s="20">
        <f t="shared" si="6"/>
        <v>11007.941666666664</v>
      </c>
      <c r="G13" s="20">
        <f>G14+G57/2</f>
        <v>10960.283333333336</v>
      </c>
      <c r="H13" s="20">
        <f>H14+H57/2</f>
        <v>11045.525000000001</v>
      </c>
      <c r="I13" s="20">
        <f>I14+I57/2</f>
        <v>11058.158333333336</v>
      </c>
      <c r="J13" s="20">
        <f>J14+J57/2</f>
        <v>11033.258333333333</v>
      </c>
    </row>
    <row r="14" spans="1:10" ht="14.55" customHeight="1" x14ac:dyDescent="0.3">
      <c r="A14" s="12"/>
      <c r="B14" s="13"/>
      <c r="C14" s="13"/>
      <c r="D14" s="14" t="s">
        <v>13</v>
      </c>
      <c r="E14" s="11">
        <f t="shared" ref="E14:F14" si="7">(E2+E3+E4)/3</f>
        <v>10832.083333333334</v>
      </c>
      <c r="F14" s="11">
        <f t="shared" si="7"/>
        <v>10980.483333333332</v>
      </c>
      <c r="G14" s="11">
        <f>(G2+G3+G4)/3</f>
        <v>10933.116666666669</v>
      </c>
      <c r="H14" s="11">
        <f>(H2+H3+H4)/3</f>
        <v>11038.050000000001</v>
      </c>
      <c r="I14" s="11">
        <f>(I2+I3+I4)/3</f>
        <v>11058.116666666669</v>
      </c>
      <c r="J14" s="11">
        <f>(J2+J3+J4)/3</f>
        <v>11031.116666666667</v>
      </c>
    </row>
    <row r="15" spans="1:10" ht="14.55" customHeight="1" x14ac:dyDescent="0.3">
      <c r="A15" s="12"/>
      <c r="B15" s="13"/>
      <c r="C15" s="13"/>
      <c r="D15" s="14" t="s">
        <v>14</v>
      </c>
      <c r="E15" s="21">
        <f t="shared" ref="E15:F15" si="8">E14-E57/2</f>
        <v>10851.875</v>
      </c>
      <c r="F15" s="21">
        <f t="shared" si="8"/>
        <v>10953.025</v>
      </c>
      <c r="G15" s="21">
        <f>G14-G57/2</f>
        <v>10905.95</v>
      </c>
      <c r="H15" s="21">
        <f>H14-H57/2</f>
        <v>11030.575000000001</v>
      </c>
      <c r="I15" s="21">
        <f>I14-I57/2</f>
        <v>11058.075000000001</v>
      </c>
      <c r="J15" s="21">
        <f>J14-J57/2</f>
        <v>11028.975</v>
      </c>
    </row>
    <row r="16" spans="1:10" ht="8.1" customHeight="1" x14ac:dyDescent="0.3">
      <c r="A16" s="12"/>
      <c r="B16" s="13"/>
      <c r="C16" s="13"/>
      <c r="D16" s="19"/>
      <c r="E16" s="11"/>
      <c r="F16" s="11"/>
      <c r="G16" s="11"/>
      <c r="H16" s="11"/>
      <c r="I16" s="11"/>
      <c r="J16" s="11"/>
    </row>
    <row r="17" spans="1:10" ht="14.55" hidden="1" customHeight="1" x14ac:dyDescent="0.3">
      <c r="A17" s="12"/>
      <c r="B17" s="13"/>
      <c r="C17" s="13"/>
      <c r="D17" s="14" t="s">
        <v>15</v>
      </c>
      <c r="E17" s="16">
        <f t="shared" ref="E17:F17" si="9">(E14+E18)/2</f>
        <v>10689.075000000001</v>
      </c>
      <c r="F17" s="16">
        <f t="shared" si="9"/>
        <v>10926.199999999997</v>
      </c>
      <c r="G17" s="16">
        <f>(G14+G18)/2</f>
        <v>10902.225000000002</v>
      </c>
      <c r="H17" s="16">
        <f>(H14+H18)/2</f>
        <v>11025.925000000003</v>
      </c>
      <c r="I17" s="16">
        <f>(I14+I18)/2</f>
        <v>11042.650000000003</v>
      </c>
      <c r="J17" s="16">
        <f>(J14+J18)/2</f>
        <v>11022.174999999999</v>
      </c>
    </row>
    <row r="18" spans="1:10" ht="14.55" customHeight="1" x14ac:dyDescent="0.3">
      <c r="A18" s="12"/>
      <c r="B18" s="13"/>
      <c r="C18" s="13"/>
      <c r="D18" s="14" t="s">
        <v>16</v>
      </c>
      <c r="E18" s="22">
        <f t="shared" ref="E18:F18" si="10">2*E14-E2</f>
        <v>10546.066666666668</v>
      </c>
      <c r="F18" s="22">
        <f t="shared" si="10"/>
        <v>10871.916666666664</v>
      </c>
      <c r="G18" s="22">
        <f>2*G14-G2</f>
        <v>10871.333333333338</v>
      </c>
      <c r="H18" s="22">
        <f>2*H14-H2</f>
        <v>11013.800000000003</v>
      </c>
      <c r="I18" s="22">
        <f>2*I14-I2</f>
        <v>11027.183333333338</v>
      </c>
      <c r="J18" s="22">
        <f>2*J14-J2</f>
        <v>11013.233333333334</v>
      </c>
    </row>
    <row r="19" spans="1:10" ht="14.55" hidden="1" customHeight="1" x14ac:dyDescent="0.3">
      <c r="A19" s="12"/>
      <c r="B19" s="13"/>
      <c r="C19" s="13"/>
      <c r="D19" s="14" t="s">
        <v>17</v>
      </c>
      <c r="E19" s="16">
        <f t="shared" ref="E19:F19" si="11">(E18+E20)/2</f>
        <v>10422.85</v>
      </c>
      <c r="F19" s="16">
        <f t="shared" si="11"/>
        <v>10790.174999999999</v>
      </c>
      <c r="G19" s="16">
        <f>(G18+G20)/2</f>
        <v>10813.275000000003</v>
      </c>
      <c r="H19" s="16">
        <f>(H18+H20)/2</f>
        <v>10994.200000000003</v>
      </c>
      <c r="I19" s="16">
        <f>(I18+I20)/2</f>
        <v>11011.675000000003</v>
      </c>
      <c r="J19" s="16">
        <f>(J18+J20)/2</f>
        <v>11002.150000000001</v>
      </c>
    </row>
    <row r="20" spans="1:10" ht="14.55" customHeight="1" x14ac:dyDescent="0.3">
      <c r="A20" s="12"/>
      <c r="B20" s="13"/>
      <c r="C20" s="13"/>
      <c r="D20" s="14" t="s">
        <v>18</v>
      </c>
      <c r="E20" s="23">
        <f t="shared" ref="E20:F20" si="12">E14-E50</f>
        <v>10299.633333333333</v>
      </c>
      <c r="F20" s="23">
        <f t="shared" si="12"/>
        <v>10708.433333333332</v>
      </c>
      <c r="G20" s="23">
        <f>G14-G50</f>
        <v>10755.216666666669</v>
      </c>
      <c r="H20" s="23">
        <f>H14-H50</f>
        <v>10974.600000000002</v>
      </c>
      <c r="I20" s="23">
        <f>I14-I50</f>
        <v>10996.16666666667</v>
      </c>
      <c r="J20" s="23">
        <f>J14-J50</f>
        <v>10991.066666666668</v>
      </c>
    </row>
    <row r="21" spans="1:10" ht="14.55" hidden="1" customHeight="1" x14ac:dyDescent="0.3">
      <c r="A21" s="12"/>
      <c r="B21" s="13"/>
      <c r="C21" s="13"/>
      <c r="D21" s="14" t="s">
        <v>19</v>
      </c>
      <c r="E21" s="16">
        <f t="shared" ref="E21:F21" si="13">(E20+E22)/2</f>
        <v>10156.625</v>
      </c>
      <c r="F21" s="16">
        <f t="shared" si="13"/>
        <v>10654.149999999998</v>
      </c>
      <c r="G21" s="16">
        <f>(G20+G22)/2</f>
        <v>10724.325000000004</v>
      </c>
      <c r="H21" s="16">
        <f>(H20+H22)/2</f>
        <v>10962.475000000002</v>
      </c>
      <c r="I21" s="16">
        <f>(I20+I22)/2</f>
        <v>10980.700000000004</v>
      </c>
      <c r="J21" s="16">
        <f>(J20+J22)/2</f>
        <v>10982.125</v>
      </c>
    </row>
    <row r="22" spans="1:10" ht="14.55" customHeight="1" x14ac:dyDescent="0.3">
      <c r="A22" s="12"/>
      <c r="B22" s="13"/>
      <c r="C22" s="13"/>
      <c r="D22" s="14" t="s">
        <v>20</v>
      </c>
      <c r="E22" s="24">
        <f t="shared" ref="E22:F22" si="14">E18-E50</f>
        <v>10013.616666666667</v>
      </c>
      <c r="F22" s="24">
        <f t="shared" si="14"/>
        <v>10599.866666666665</v>
      </c>
      <c r="G22" s="24">
        <f>G18-G50</f>
        <v>10693.433333333338</v>
      </c>
      <c r="H22" s="24">
        <f>H18-H50</f>
        <v>10950.350000000004</v>
      </c>
      <c r="I22" s="24">
        <f>I18-I50</f>
        <v>10965.233333333339</v>
      </c>
      <c r="J22" s="24">
        <f>J18-J50</f>
        <v>10973.183333333334</v>
      </c>
    </row>
    <row r="23" spans="1:10" ht="14.55" customHeight="1" x14ac:dyDescent="0.3">
      <c r="A23" s="214" t="s">
        <v>21</v>
      </c>
      <c r="B23" s="215"/>
      <c r="C23" s="215"/>
      <c r="D23" s="215"/>
      <c r="E23" s="25"/>
      <c r="F23" s="25"/>
      <c r="G23" s="25"/>
      <c r="H23" s="25"/>
      <c r="I23" s="25"/>
      <c r="J23" s="25"/>
    </row>
    <row r="24" spans="1:10" ht="14.55" customHeight="1" x14ac:dyDescent="0.3">
      <c r="A24" s="12"/>
      <c r="B24" s="13"/>
      <c r="C24" s="13"/>
      <c r="D24" s="14" t="s">
        <v>22</v>
      </c>
      <c r="E24" s="17">
        <f t="shared" ref="E24:F24" si="15">(E2/E3)*E4</f>
        <v>11335.354394864748</v>
      </c>
      <c r="F24" s="17">
        <f t="shared" si="15"/>
        <v>11312.94280946658</v>
      </c>
      <c r="G24" s="17">
        <f>(G2/G3)*G4</f>
        <v>11168.153277711011</v>
      </c>
      <c r="H24" s="17">
        <f>(H2/H3)*H4</f>
        <v>11116.76237970333</v>
      </c>
      <c r="I24" s="17">
        <f>(I2/I3)*I4</f>
        <v>11120.324719101123</v>
      </c>
      <c r="J24" s="17">
        <f>(J2/J3)*J4</f>
        <v>11075.546223754307</v>
      </c>
    </row>
    <row r="25" spans="1:10" ht="14.55" hidden="1" customHeight="1" x14ac:dyDescent="0.3">
      <c r="A25" s="12"/>
      <c r="B25" s="13"/>
      <c r="C25" s="13"/>
      <c r="D25" s="14" t="s">
        <v>23</v>
      </c>
      <c r="E25" s="16">
        <f t="shared" ref="E25:F25" si="16">E26+1.168*(E26-E27)</f>
        <v>11256.370440000001</v>
      </c>
      <c r="F25" s="16">
        <f t="shared" si="16"/>
        <v>11272.409960000001</v>
      </c>
      <c r="G25" s="16">
        <f>G26+1.168*(G26-G27)</f>
        <v>11142.436479999998</v>
      </c>
      <c r="H25" s="16">
        <f>H26+1.168*(H26-H27)</f>
        <v>11108.277639999998</v>
      </c>
      <c r="I25" s="16">
        <f>I26+1.168*(I26-I27)</f>
        <v>11112.170840000002</v>
      </c>
      <c r="J25" s="16">
        <f>J26+1.168*(J26-J27)</f>
        <v>11070.29156</v>
      </c>
    </row>
    <row r="26" spans="1:10" ht="14.55" customHeight="1" x14ac:dyDescent="0.3">
      <c r="A26" s="12"/>
      <c r="B26" s="13"/>
      <c r="C26" s="13"/>
      <c r="D26" s="14" t="s">
        <v>24</v>
      </c>
      <c r="E26" s="18">
        <f t="shared" ref="E26:F26" si="17">E4+E51/2</f>
        <v>11085.3475</v>
      </c>
      <c r="F26" s="18">
        <f t="shared" si="17"/>
        <v>11185.0275</v>
      </c>
      <c r="G26" s="18">
        <f>G4+G51/2</f>
        <v>11085.295</v>
      </c>
      <c r="H26" s="18">
        <f>H4+H51/2</f>
        <v>11087.897499999999</v>
      </c>
      <c r="I26" s="18">
        <f>I4+I51/2</f>
        <v>11092.272500000001</v>
      </c>
      <c r="J26" s="18">
        <f>J4+J51/2</f>
        <v>11057.4275</v>
      </c>
    </row>
    <row r="27" spans="1:10" ht="14.55" customHeight="1" x14ac:dyDescent="0.3">
      <c r="A27" s="12"/>
      <c r="B27" s="13"/>
      <c r="C27" s="13"/>
      <c r="D27" s="14" t="s">
        <v>25</v>
      </c>
      <c r="E27" s="7">
        <f t="shared" ref="E27:F27" si="18">E4+E51/4</f>
        <v>10938.92375</v>
      </c>
      <c r="F27" s="7">
        <f t="shared" si="18"/>
        <v>11110.213749999999</v>
      </c>
      <c r="G27" s="7">
        <f>G4+G51/4</f>
        <v>11036.372500000001</v>
      </c>
      <c r="H27" s="7">
        <f>H4+H51/4</f>
        <v>11070.44875</v>
      </c>
      <c r="I27" s="7">
        <f>I4+I51/4</f>
        <v>11075.23625</v>
      </c>
      <c r="J27" s="7">
        <f>J4+J51/4</f>
        <v>11046.41375</v>
      </c>
    </row>
    <row r="28" spans="1:10" ht="14.55" hidden="1" customHeight="1" x14ac:dyDescent="0.3">
      <c r="A28" s="12"/>
      <c r="B28" s="13"/>
      <c r="C28" s="13"/>
      <c r="D28" s="14" t="s">
        <v>26</v>
      </c>
      <c r="E28" s="16">
        <f t="shared" ref="E28:F28" si="19">E4+E51/6</f>
        <v>10890.115833333333</v>
      </c>
      <c r="F28" s="16">
        <f t="shared" si="19"/>
        <v>11085.275833333333</v>
      </c>
      <c r="G28" s="16">
        <f>G4+G51/6</f>
        <v>11020.065000000001</v>
      </c>
      <c r="H28" s="16">
        <f>H4+H51/6</f>
        <v>11064.6325</v>
      </c>
      <c r="I28" s="16">
        <f>I4+I51/6</f>
        <v>11069.557500000001</v>
      </c>
      <c r="J28" s="16">
        <f>J4+J51/6</f>
        <v>11042.7425</v>
      </c>
    </row>
    <row r="29" spans="1:10" ht="14.55" hidden="1" customHeight="1" x14ac:dyDescent="0.3">
      <c r="A29" s="12"/>
      <c r="B29" s="13"/>
      <c r="C29" s="13"/>
      <c r="D29" s="14" t="s">
        <v>27</v>
      </c>
      <c r="E29" s="16">
        <f t="shared" ref="E29:F29" si="20">E4+E51/12</f>
        <v>10841.307916666667</v>
      </c>
      <c r="F29" s="16">
        <f t="shared" si="20"/>
        <v>11060.337916666665</v>
      </c>
      <c r="G29" s="16">
        <f>G4+G51/12</f>
        <v>11003.757500000002</v>
      </c>
      <c r="H29" s="16">
        <f>H4+H51/12</f>
        <v>11058.81625</v>
      </c>
      <c r="I29" s="16">
        <f>I4+I51/12</f>
        <v>11063.87875</v>
      </c>
      <c r="J29" s="16">
        <f>J4+J51/12</f>
        <v>11039.071249999999</v>
      </c>
    </row>
    <row r="30" spans="1:10" ht="14.55" customHeight="1" x14ac:dyDescent="0.3">
      <c r="A30" s="12"/>
      <c r="B30" s="13"/>
      <c r="C30" s="13"/>
      <c r="D30" s="14" t="s">
        <v>4</v>
      </c>
      <c r="E30" s="11">
        <f t="shared" ref="E30:F30" si="21">E4</f>
        <v>10792.5</v>
      </c>
      <c r="F30" s="11">
        <f t="shared" si="21"/>
        <v>11035.4</v>
      </c>
      <c r="G30" s="11">
        <f>G4</f>
        <v>10987.45</v>
      </c>
      <c r="H30" s="11">
        <f>H4</f>
        <v>11053</v>
      </c>
      <c r="I30" s="11">
        <f>I4</f>
        <v>11058.2</v>
      </c>
      <c r="J30" s="11">
        <f>J4</f>
        <v>11035.4</v>
      </c>
    </row>
    <row r="31" spans="1:10" ht="14.55" hidden="1" customHeight="1" x14ac:dyDescent="0.3">
      <c r="A31" s="12"/>
      <c r="B31" s="13"/>
      <c r="C31" s="13"/>
      <c r="D31" s="14" t="s">
        <v>28</v>
      </c>
      <c r="E31" s="16">
        <f t="shared" ref="E31:F31" si="22">E4-E51/12</f>
        <v>10743.692083333333</v>
      </c>
      <c r="F31" s="16">
        <f t="shared" si="22"/>
        <v>11010.462083333334</v>
      </c>
      <c r="G31" s="16">
        <f>G4-G51/12</f>
        <v>10971.1425</v>
      </c>
      <c r="H31" s="16">
        <f>H4-H51/12</f>
        <v>11047.18375</v>
      </c>
      <c r="I31" s="16">
        <f>I4-I51/12</f>
        <v>11052.521250000002</v>
      </c>
      <c r="J31" s="16">
        <f>J4-J51/12</f>
        <v>11031.72875</v>
      </c>
    </row>
    <row r="32" spans="1:10" ht="14.55" hidden="1" customHeight="1" x14ac:dyDescent="0.3">
      <c r="A32" s="12"/>
      <c r="B32" s="13"/>
      <c r="C32" s="13"/>
      <c r="D32" s="14" t="s">
        <v>29</v>
      </c>
      <c r="E32" s="16">
        <f t="shared" ref="E32:F32" si="23">E4-E51/6</f>
        <v>10694.884166666667</v>
      </c>
      <c r="F32" s="16">
        <f t="shared" si="23"/>
        <v>10985.524166666666</v>
      </c>
      <c r="G32" s="16">
        <f>G4-G51/6</f>
        <v>10954.835000000001</v>
      </c>
      <c r="H32" s="16">
        <f>H4-H51/6</f>
        <v>11041.3675</v>
      </c>
      <c r="I32" s="16">
        <f>I4-I51/6</f>
        <v>11046.842500000001</v>
      </c>
      <c r="J32" s="16">
        <f>J4-J51/6</f>
        <v>11028.057499999999</v>
      </c>
    </row>
    <row r="33" spans="1:16" ht="14.55" customHeight="1" x14ac:dyDescent="0.3">
      <c r="A33" s="12"/>
      <c r="B33" s="13"/>
      <c r="C33" s="13"/>
      <c r="D33" s="14" t="s">
        <v>30</v>
      </c>
      <c r="E33" s="10">
        <f t="shared" ref="E33:F33" si="24">E4-E51/4</f>
        <v>10646.07625</v>
      </c>
      <c r="F33" s="10">
        <f t="shared" si="24"/>
        <v>10960.58625</v>
      </c>
      <c r="G33" s="10">
        <f>G4-G51/4</f>
        <v>10938.5275</v>
      </c>
      <c r="H33" s="10">
        <f>H4-H51/4</f>
        <v>11035.55125</v>
      </c>
      <c r="I33" s="10">
        <f>I4-I51/4</f>
        <v>11041.163750000002</v>
      </c>
      <c r="J33" s="10">
        <f>J4-J51/4</f>
        <v>11024.38625</v>
      </c>
    </row>
    <row r="34" spans="1:16" ht="14.55" customHeight="1" x14ac:dyDescent="0.3">
      <c r="A34" s="12"/>
      <c r="B34" s="13"/>
      <c r="C34" s="13"/>
      <c r="D34" s="14" t="s">
        <v>31</v>
      </c>
      <c r="E34" s="22">
        <f t="shared" ref="E34:F34" si="25">E4-E51/2</f>
        <v>10499.6525</v>
      </c>
      <c r="F34" s="22">
        <f t="shared" si="25"/>
        <v>10885.772499999999</v>
      </c>
      <c r="G34" s="22">
        <f>G4-G51/2</f>
        <v>10889.605000000001</v>
      </c>
      <c r="H34" s="22">
        <f>H4-H51/2</f>
        <v>11018.102500000001</v>
      </c>
      <c r="I34" s="22">
        <f>I4-I51/2</f>
        <v>11024.127500000001</v>
      </c>
      <c r="J34" s="22">
        <f>J4-J51/2</f>
        <v>11013.372499999999</v>
      </c>
      <c r="P34" s="120"/>
    </row>
    <row r="35" spans="1:16" ht="14.55" hidden="1" customHeight="1" x14ac:dyDescent="0.3">
      <c r="A35" s="12"/>
      <c r="B35" s="13"/>
      <c r="C35" s="13"/>
      <c r="D35" s="14" t="s">
        <v>32</v>
      </c>
      <c r="E35" s="16">
        <f t="shared" ref="E35:F35" si="26">E34-1.168*(E33-E34)</f>
        <v>10328.629559999999</v>
      </c>
      <c r="F35" s="16">
        <f t="shared" si="26"/>
        <v>10798.390039999998</v>
      </c>
      <c r="G35" s="16">
        <f>G34-1.168*(G33-G34)</f>
        <v>10832.463520000003</v>
      </c>
      <c r="H35" s="16">
        <f>H34-1.168*(H33-H34)</f>
        <v>10997.722360000002</v>
      </c>
      <c r="I35" s="16">
        <f>I34-1.168*(I33-I34)</f>
        <v>11004.229159999999</v>
      </c>
      <c r="J35" s="16">
        <f>J34-1.168*(J33-J34)</f>
        <v>11000.50844</v>
      </c>
    </row>
    <row r="36" spans="1:16" ht="14.55" customHeight="1" x14ac:dyDescent="0.3">
      <c r="A36" s="12"/>
      <c r="B36" s="13"/>
      <c r="C36" s="13"/>
      <c r="D36" s="14" t="s">
        <v>33</v>
      </c>
      <c r="E36" s="23">
        <f t="shared" ref="E36:F36" si="27">E4-(E24-E4)</f>
        <v>10249.645605135252</v>
      </c>
      <c r="F36" s="23">
        <f t="shared" si="27"/>
        <v>10757.857190533419</v>
      </c>
      <c r="G36" s="23">
        <f>G4-(G24-G4)</f>
        <v>10806.74672228899</v>
      </c>
      <c r="H36" s="23">
        <f>H4-(H24-H4)</f>
        <v>10989.23762029667</v>
      </c>
      <c r="I36" s="23">
        <f>I4-(I24-I4)</f>
        <v>10996.075280898878</v>
      </c>
      <c r="J36" s="23">
        <f>J4-(J24-J4)</f>
        <v>10995.253776245692</v>
      </c>
      <c r="P36" s="120"/>
    </row>
    <row r="37" spans="1:16" ht="14.55" customHeight="1" x14ac:dyDescent="0.3">
      <c r="A37" s="214" t="s">
        <v>34</v>
      </c>
      <c r="B37" s="215"/>
      <c r="C37" s="215"/>
      <c r="D37" s="215"/>
      <c r="E37" s="26" t="s">
        <v>35</v>
      </c>
      <c r="F37" s="9"/>
      <c r="G37" s="27"/>
      <c r="H37" s="27"/>
      <c r="I37" s="27"/>
      <c r="J37" s="27"/>
    </row>
    <row r="38" spans="1:16" ht="14.55" customHeight="1" x14ac:dyDescent="0.3">
      <c r="A38" s="30"/>
      <c r="B38" s="19"/>
      <c r="C38" s="19"/>
      <c r="D38" s="14" t="s">
        <v>36</v>
      </c>
      <c r="E38" s="15"/>
      <c r="F38" s="15"/>
      <c r="G38" s="15"/>
      <c r="H38" s="15">
        <v>12170.559100000002</v>
      </c>
      <c r="I38" s="15"/>
      <c r="J38" s="15">
        <v>12170.559100000002</v>
      </c>
      <c r="K38" s="117" t="s">
        <v>70</v>
      </c>
    </row>
    <row r="39" spans="1:16" ht="14.55" customHeight="1" x14ac:dyDescent="0.3">
      <c r="A39" s="30"/>
      <c r="B39" s="19"/>
      <c r="C39" s="19"/>
      <c r="D39" s="14" t="s">
        <v>37</v>
      </c>
      <c r="E39" s="17"/>
      <c r="F39" s="17"/>
      <c r="G39" s="128"/>
      <c r="H39" s="128"/>
      <c r="I39" s="128"/>
      <c r="J39" s="128"/>
      <c r="K39" s="117"/>
      <c r="P39" s="116"/>
    </row>
    <row r="40" spans="1:16" ht="14.55" customHeight="1" x14ac:dyDescent="0.3">
      <c r="A40" s="12"/>
      <c r="B40" s="19"/>
      <c r="C40" s="13"/>
      <c r="D40" s="14" t="s">
        <v>38</v>
      </c>
      <c r="E40" s="18"/>
      <c r="F40" s="18"/>
      <c r="G40" s="129"/>
      <c r="H40" s="129"/>
      <c r="I40" s="129"/>
      <c r="J40" s="129"/>
      <c r="K40" s="117"/>
    </row>
    <row r="41" spans="1:16" ht="14.55" customHeight="1" x14ac:dyDescent="0.3">
      <c r="A41" s="12"/>
      <c r="B41" s="13"/>
      <c r="C41" s="13"/>
      <c r="D41" s="14" t="s">
        <v>39</v>
      </c>
      <c r="E41" s="7"/>
      <c r="F41" s="7"/>
      <c r="G41" s="7">
        <v>11189.609200000001</v>
      </c>
      <c r="H41" s="7">
        <v>11189.609200000001</v>
      </c>
      <c r="I41" s="7"/>
      <c r="J41" s="7">
        <v>11189.609200000001</v>
      </c>
      <c r="K41" s="117" t="s">
        <v>66</v>
      </c>
    </row>
    <row r="42" spans="1:16" ht="14.55" customHeight="1" x14ac:dyDescent="0.3">
      <c r="A42" s="12"/>
      <c r="B42" s="13"/>
      <c r="C42" s="13"/>
      <c r="D42" s="213" t="s">
        <v>71</v>
      </c>
      <c r="E42" s="20"/>
      <c r="F42" s="20"/>
      <c r="G42" s="20">
        <v>11105.900000000001</v>
      </c>
      <c r="H42" s="20">
        <v>11105.900000000001</v>
      </c>
      <c r="I42" s="20"/>
      <c r="J42" s="20">
        <v>11105.900000000001</v>
      </c>
      <c r="K42" s="117" t="s">
        <v>72</v>
      </c>
      <c r="P42" s="97"/>
    </row>
    <row r="43" spans="1:16" ht="14.55" customHeight="1" x14ac:dyDescent="0.3">
      <c r="A43" s="12"/>
      <c r="B43" s="13"/>
      <c r="C43" s="13"/>
      <c r="D43" s="14" t="s">
        <v>4</v>
      </c>
      <c r="E43" s="11">
        <f t="shared" ref="E43:F43" si="28">E4</f>
        <v>10792.5</v>
      </c>
      <c r="F43" s="11">
        <f t="shared" si="28"/>
        <v>11035.4</v>
      </c>
      <c r="G43" s="11">
        <f>G4</f>
        <v>10987.45</v>
      </c>
      <c r="H43" s="11">
        <f>H4</f>
        <v>11053</v>
      </c>
      <c r="I43" s="11"/>
      <c r="J43" s="11">
        <f>J4</f>
        <v>11035.4</v>
      </c>
    </row>
    <row r="44" spans="1:16" ht="14.55" customHeight="1" x14ac:dyDescent="0.3">
      <c r="A44" s="12"/>
      <c r="B44" s="13"/>
      <c r="C44" s="13"/>
      <c r="D44" s="14" t="s">
        <v>40</v>
      </c>
      <c r="E44" s="21"/>
      <c r="F44" s="21"/>
      <c r="G44" s="191">
        <v>10945.363600000001</v>
      </c>
      <c r="H44" s="191">
        <v>10989.143599999999</v>
      </c>
      <c r="I44" s="191"/>
      <c r="J44" s="191">
        <v>10989.143599999999</v>
      </c>
      <c r="K44" s="120" t="s">
        <v>67</v>
      </c>
    </row>
    <row r="45" spans="1:16" ht="14.55" customHeight="1" x14ac:dyDescent="0.3">
      <c r="A45" s="12"/>
      <c r="B45" s="13"/>
      <c r="C45" s="13"/>
      <c r="D45" s="14" t="s">
        <v>41</v>
      </c>
      <c r="E45" s="10"/>
      <c r="F45" s="10"/>
      <c r="G45" s="131">
        <v>10914.718199999999</v>
      </c>
      <c r="H45" s="131">
        <v>10950.1032</v>
      </c>
      <c r="I45" s="131"/>
      <c r="J45" s="131">
        <v>10950.1032</v>
      </c>
      <c r="K45" s="120" t="s">
        <v>68</v>
      </c>
      <c r="P45" s="97"/>
    </row>
    <row r="46" spans="1:16" ht="14.55" customHeight="1" x14ac:dyDescent="0.3">
      <c r="A46" s="12"/>
      <c r="B46" s="13"/>
      <c r="C46" s="13"/>
      <c r="D46" s="14" t="s">
        <v>42</v>
      </c>
      <c r="E46" s="22"/>
      <c r="F46" s="22"/>
      <c r="G46" s="135"/>
      <c r="H46" s="135"/>
      <c r="I46" s="135"/>
      <c r="J46" s="135"/>
      <c r="K46" s="117"/>
      <c r="P46" s="97"/>
    </row>
    <row r="47" spans="1:16" ht="14.55" customHeight="1" x14ac:dyDescent="0.3">
      <c r="A47" s="12"/>
      <c r="B47" s="13"/>
      <c r="C47" s="13"/>
      <c r="D47" s="14" t="s">
        <v>43</v>
      </c>
      <c r="E47" s="23"/>
      <c r="F47" s="23"/>
      <c r="G47" s="23"/>
      <c r="H47" s="23"/>
      <c r="I47" s="23"/>
      <c r="J47" s="23"/>
      <c r="K47" s="120"/>
    </row>
    <row r="48" spans="1:16" ht="14.55" customHeight="1" x14ac:dyDescent="0.3">
      <c r="A48" s="12"/>
      <c r="B48" s="13"/>
      <c r="C48" s="13"/>
      <c r="D48" s="14" t="s">
        <v>44</v>
      </c>
      <c r="E48" s="24"/>
      <c r="F48" s="24"/>
      <c r="G48" s="24"/>
      <c r="H48" s="24">
        <v>10199.744199999999</v>
      </c>
      <c r="I48" s="24"/>
      <c r="J48" s="24">
        <v>10199.744199999999</v>
      </c>
      <c r="K48" s="117" t="s">
        <v>69</v>
      </c>
    </row>
    <row r="49" spans="1:10" ht="14.55" customHeight="1" x14ac:dyDescent="0.3">
      <c r="A49" s="214" t="s">
        <v>45</v>
      </c>
      <c r="B49" s="215"/>
      <c r="C49" s="215"/>
      <c r="D49" s="215"/>
      <c r="E49" s="25"/>
      <c r="F49" s="25"/>
      <c r="G49" s="25"/>
      <c r="H49" s="25"/>
      <c r="I49" s="25"/>
      <c r="J49" s="25"/>
    </row>
    <row r="50" spans="1:10" ht="14.55" customHeight="1" x14ac:dyDescent="0.3">
      <c r="A50" s="12"/>
      <c r="B50" s="13"/>
      <c r="C50" s="13"/>
      <c r="D50" s="14" t="s">
        <v>46</v>
      </c>
      <c r="E50" s="16">
        <f t="shared" ref="E50:F50" si="29">ABS(E2-E3)</f>
        <v>532.45000000000073</v>
      </c>
      <c r="F50" s="16">
        <f t="shared" si="29"/>
        <v>272.04999999999927</v>
      </c>
      <c r="G50" s="16">
        <f>ABS(G2-G3)</f>
        <v>177.89999999999964</v>
      </c>
      <c r="H50" s="16">
        <f>ABS(H2-H3)</f>
        <v>63.449999999998909</v>
      </c>
      <c r="I50" s="16">
        <f>ABS(I2-I3)</f>
        <v>61.949999999998909</v>
      </c>
      <c r="J50" s="16">
        <f>ABS(J2-J3)</f>
        <v>40.049999999999272</v>
      </c>
    </row>
    <row r="51" spans="1:10" ht="14.55" customHeight="1" x14ac:dyDescent="0.3">
      <c r="A51" s="12"/>
      <c r="B51" s="13"/>
      <c r="C51" s="13"/>
      <c r="D51" s="14" t="s">
        <v>47</v>
      </c>
      <c r="E51" s="16">
        <f t="shared" ref="E51:F51" si="30">E50*1.1</f>
        <v>585.69500000000085</v>
      </c>
      <c r="F51" s="16">
        <f t="shared" si="30"/>
        <v>299.2549999999992</v>
      </c>
      <c r="G51" s="16">
        <f>G50*1.1</f>
        <v>195.68999999999963</v>
      </c>
      <c r="H51" s="16">
        <f>H50*1.1</f>
        <v>69.794999999998808</v>
      </c>
      <c r="I51" s="16">
        <f>I50*1.1</f>
        <v>68.144999999998802</v>
      </c>
      <c r="J51" s="16">
        <f>J50*1.1</f>
        <v>44.054999999999204</v>
      </c>
    </row>
    <row r="52" spans="1:10" ht="14.55" customHeight="1" x14ac:dyDescent="0.3">
      <c r="A52" s="12"/>
      <c r="B52" s="13"/>
      <c r="C52" s="13"/>
      <c r="D52" s="14" t="s">
        <v>48</v>
      </c>
      <c r="E52" s="16">
        <f t="shared" ref="E52:F52" si="31">(E2+E3)</f>
        <v>21703.75</v>
      </c>
      <c r="F52" s="16">
        <f t="shared" si="31"/>
        <v>21906.05</v>
      </c>
      <c r="G52" s="16">
        <f>(G2+G3)</f>
        <v>21811.9</v>
      </c>
      <c r="H52" s="16">
        <f>(H2+H3)</f>
        <v>22061.15</v>
      </c>
      <c r="I52" s="16">
        <f>(I2+I3)</f>
        <v>22116.15</v>
      </c>
      <c r="J52" s="16">
        <f>(J2+J3)</f>
        <v>22057.95</v>
      </c>
    </row>
    <row r="53" spans="1:10" ht="14.55" customHeight="1" x14ac:dyDescent="0.3">
      <c r="A53" s="12"/>
      <c r="B53" s="13"/>
      <c r="C53" s="13"/>
      <c r="D53" s="14" t="s">
        <v>49</v>
      </c>
      <c r="E53" s="16">
        <f t="shared" ref="E53:F53" si="32">(E2+E3)/2</f>
        <v>10851.875</v>
      </c>
      <c r="F53" s="16">
        <f t="shared" si="32"/>
        <v>10953.025</v>
      </c>
      <c r="G53" s="16">
        <f>(G2+G3)/2</f>
        <v>10905.95</v>
      </c>
      <c r="H53" s="16">
        <f>(H2+H3)/2</f>
        <v>11030.575000000001</v>
      </c>
      <c r="I53" s="16">
        <f>(I2+I3)/2</f>
        <v>11058.075000000001</v>
      </c>
      <c r="J53" s="16">
        <f>(J2+J3)/2</f>
        <v>11028.975</v>
      </c>
    </row>
    <row r="54" spans="1:10" ht="14.55" customHeight="1" x14ac:dyDescent="0.3">
      <c r="A54" s="12"/>
      <c r="B54" s="13"/>
      <c r="C54" s="13"/>
      <c r="D54" s="14" t="s">
        <v>12</v>
      </c>
      <c r="E54" s="16">
        <f t="shared" ref="E54:F54" si="33">E55-E56+E55</f>
        <v>10812.291666666668</v>
      </c>
      <c r="F54" s="16">
        <f t="shared" si="33"/>
        <v>11007.941666666664</v>
      </c>
      <c r="G54" s="16">
        <f>G55-G56+G55</f>
        <v>10960.283333333336</v>
      </c>
      <c r="H54" s="16">
        <f>H55-H56+H55</f>
        <v>11045.525000000001</v>
      </c>
      <c r="I54" s="16">
        <f>I55-I56+I55</f>
        <v>11058.158333333336</v>
      </c>
      <c r="J54" s="16">
        <f>J55-J56+J55</f>
        <v>11033.258333333333</v>
      </c>
    </row>
    <row r="55" spans="1:10" ht="14.55" customHeight="1" x14ac:dyDescent="0.3">
      <c r="A55" s="12"/>
      <c r="B55" s="13"/>
      <c r="C55" s="13"/>
      <c r="D55" s="14" t="s">
        <v>50</v>
      </c>
      <c r="E55" s="16">
        <f t="shared" ref="E55:F55" si="34">(E2+E3+E4)/3</f>
        <v>10832.083333333334</v>
      </c>
      <c r="F55" s="16">
        <f t="shared" si="34"/>
        <v>10980.483333333332</v>
      </c>
      <c r="G55" s="16">
        <f>(G2+G3+G4)/3</f>
        <v>10933.116666666669</v>
      </c>
      <c r="H55" s="16">
        <f>(H2+H3+H4)/3</f>
        <v>11038.050000000001</v>
      </c>
      <c r="I55" s="16">
        <f>(I2+I3+I4)/3</f>
        <v>11058.116666666669</v>
      </c>
      <c r="J55" s="16">
        <f>(J2+J3+J4)/3</f>
        <v>11031.116666666667</v>
      </c>
    </row>
    <row r="56" spans="1:10" ht="14.55" customHeight="1" x14ac:dyDescent="0.3">
      <c r="A56" s="12"/>
      <c r="B56" s="13"/>
      <c r="C56" s="13"/>
      <c r="D56" s="14" t="s">
        <v>14</v>
      </c>
      <c r="E56" s="16">
        <f t="shared" ref="E56:F56" si="35">E53</f>
        <v>10851.875</v>
      </c>
      <c r="F56" s="16">
        <f t="shared" si="35"/>
        <v>10953.025</v>
      </c>
      <c r="G56" s="16">
        <f>G53</f>
        <v>10905.95</v>
      </c>
      <c r="H56" s="16">
        <f>H53</f>
        <v>11030.575000000001</v>
      </c>
      <c r="I56" s="16">
        <f>I53</f>
        <v>11058.075000000001</v>
      </c>
      <c r="J56" s="16">
        <f>J53</f>
        <v>11028.975</v>
      </c>
    </row>
    <row r="57" spans="1:10" ht="14.55" customHeight="1" x14ac:dyDescent="0.3">
      <c r="A57" s="12"/>
      <c r="B57" s="13"/>
      <c r="C57" s="13"/>
      <c r="D57" s="14" t="s">
        <v>51</v>
      </c>
      <c r="E57" s="31">
        <f>(E54-E56)</f>
        <v>-39.583333333332121</v>
      </c>
      <c r="F57" s="31">
        <f t="shared" ref="F57" si="36">ABS(F54-F56)</f>
        <v>54.916666666664241</v>
      </c>
      <c r="G57" s="31">
        <f>ABS(G54-G56)</f>
        <v>54.333333333335759</v>
      </c>
      <c r="H57" s="31">
        <f>ABS(H54-H56)</f>
        <v>14.950000000000728</v>
      </c>
      <c r="I57" s="31">
        <f>ABS(I54-I56)</f>
        <v>8.3333333335758653E-2</v>
      </c>
      <c r="J57" s="31">
        <f>ABS(J54-J56)</f>
        <v>4.2833333333328483</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2"/>
  <sheetViews>
    <sheetView showGridLines="0" zoomScaleNormal="100" workbookViewId="0">
      <selection activeCell="B6" sqref="B6"/>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97" customWidth="1"/>
    <col min="8" max="8" width="12.77734375" style="97" customWidth="1"/>
    <col min="9" max="9" width="5.77734375" style="97" customWidth="1"/>
    <col min="10" max="10" width="12.77734375" style="97" customWidth="1"/>
    <col min="11" max="11" width="5.77734375" style="97" customWidth="1"/>
    <col min="12" max="12" width="12.77734375" style="97" customWidth="1"/>
    <col min="13" max="13" width="5.77734375" style="97" customWidth="1"/>
    <col min="14" max="14" width="12.77734375" style="97" customWidth="1"/>
    <col min="15" max="15" width="5.77734375" style="97" customWidth="1"/>
    <col min="16" max="16" width="12.77734375" style="97" customWidth="1"/>
    <col min="17" max="17" width="5.77734375" style="97" customWidth="1"/>
    <col min="18" max="18" width="12.77734375" style="97" customWidth="1"/>
    <col min="19" max="254" width="8.77734375" style="33" customWidth="1"/>
  </cols>
  <sheetData>
    <row r="1" spans="1:19" ht="14.55" customHeight="1" x14ac:dyDescent="0.3">
      <c r="A1" s="98"/>
      <c r="B1" s="28"/>
      <c r="C1" s="98"/>
      <c r="D1" s="28"/>
      <c r="E1" s="98"/>
      <c r="F1" s="28"/>
      <c r="G1" s="28"/>
      <c r="H1" s="28"/>
      <c r="I1" s="98"/>
      <c r="J1" s="28"/>
      <c r="K1" s="98"/>
      <c r="L1" s="28"/>
      <c r="M1" s="28"/>
      <c r="N1" s="28"/>
      <c r="O1" s="98"/>
      <c r="P1" s="28"/>
      <c r="Q1" s="98"/>
      <c r="R1" s="28"/>
    </row>
    <row r="2" spans="1:19" ht="23.55" customHeight="1" x14ac:dyDescent="0.4">
      <c r="A2" s="34" t="s">
        <v>63</v>
      </c>
      <c r="B2" s="35"/>
      <c r="C2" s="35"/>
      <c r="D2" s="35"/>
      <c r="E2" s="35"/>
      <c r="F2" s="35"/>
      <c r="G2" s="35"/>
      <c r="H2" s="35"/>
      <c r="I2" s="35"/>
      <c r="J2" s="35"/>
      <c r="K2" s="35"/>
      <c r="L2" s="35"/>
      <c r="M2" s="35"/>
      <c r="N2" s="35"/>
      <c r="O2" s="35"/>
      <c r="P2" s="35"/>
      <c r="Q2" s="35"/>
      <c r="R2" s="35"/>
    </row>
    <row r="3" spans="1:19" ht="14.55" customHeight="1" x14ac:dyDescent="0.3">
      <c r="A3" s="98"/>
      <c r="B3" s="28"/>
      <c r="C3" s="98"/>
      <c r="D3" s="28"/>
      <c r="E3" s="98"/>
      <c r="F3" s="28"/>
      <c r="G3" s="28"/>
      <c r="H3" s="28"/>
      <c r="I3" s="98"/>
      <c r="J3" s="28"/>
      <c r="K3" s="98"/>
      <c r="L3" s="28"/>
      <c r="M3" s="28"/>
      <c r="N3" s="28"/>
      <c r="O3" s="98"/>
      <c r="P3" s="28"/>
      <c r="Q3" s="98"/>
      <c r="R3" s="28"/>
    </row>
    <row r="4" spans="1:19" ht="14.55" customHeight="1" x14ac:dyDescent="0.3">
      <c r="A4" s="98"/>
      <c r="B4" s="99" t="s">
        <v>52</v>
      </c>
      <c r="C4" s="100"/>
      <c r="D4" s="101" t="s">
        <v>53</v>
      </c>
      <c r="E4" s="100"/>
      <c r="F4" s="102" t="s">
        <v>54</v>
      </c>
      <c r="G4" s="102"/>
      <c r="H4" s="99" t="s">
        <v>52</v>
      </c>
      <c r="I4" s="100"/>
      <c r="J4" s="101" t="s">
        <v>53</v>
      </c>
      <c r="K4" s="100"/>
      <c r="L4" s="102" t="s">
        <v>54</v>
      </c>
      <c r="M4" s="102" t="s">
        <v>58</v>
      </c>
      <c r="N4" s="99" t="s">
        <v>52</v>
      </c>
      <c r="O4" s="100"/>
      <c r="P4" s="101" t="s">
        <v>53</v>
      </c>
      <c r="Q4" s="100"/>
      <c r="R4" s="102" t="s">
        <v>54</v>
      </c>
    </row>
    <row r="5" spans="1:19" ht="15" customHeight="1" thickBot="1" x14ac:dyDescent="0.35">
      <c r="A5" s="98"/>
      <c r="B5" s="28"/>
      <c r="C5" s="98"/>
      <c r="D5" s="28"/>
      <c r="E5" s="98"/>
      <c r="F5" s="28"/>
      <c r="G5" s="28"/>
      <c r="H5" s="28"/>
      <c r="I5" s="98"/>
      <c r="J5" s="28"/>
      <c r="K5" s="98"/>
      <c r="L5" s="28"/>
      <c r="M5" s="28"/>
      <c r="N5" s="28"/>
      <c r="O5" s="98"/>
      <c r="P5" s="28"/>
      <c r="Q5" s="98"/>
      <c r="R5" s="28"/>
    </row>
    <row r="6" spans="1:19" ht="15" customHeight="1" thickBot="1" x14ac:dyDescent="0.35">
      <c r="A6" s="103" t="s">
        <v>55</v>
      </c>
      <c r="B6" s="36">
        <v>11118.1</v>
      </c>
      <c r="C6" s="113"/>
      <c r="D6" s="37">
        <v>10004.799999999999</v>
      </c>
      <c r="E6" s="114"/>
      <c r="F6" s="38">
        <v>10585</v>
      </c>
      <c r="G6" s="104"/>
      <c r="H6" s="36">
        <v>10751.2</v>
      </c>
      <c r="I6" s="113"/>
      <c r="J6" s="37">
        <v>10751.2</v>
      </c>
      <c r="K6" s="114"/>
      <c r="L6" s="38">
        <v>10784.85</v>
      </c>
      <c r="M6" s="104"/>
      <c r="N6" s="36"/>
      <c r="O6" s="113"/>
      <c r="P6" s="38"/>
      <c r="Q6" s="114"/>
      <c r="R6" s="38"/>
    </row>
    <row r="7" spans="1:19" ht="14.55" customHeight="1" x14ac:dyDescent="0.3">
      <c r="A7" s="98"/>
      <c r="B7" s="107"/>
      <c r="C7" s="98"/>
      <c r="D7" s="108"/>
      <c r="E7" s="98"/>
      <c r="F7" s="109"/>
      <c r="G7" s="28"/>
      <c r="H7" s="107"/>
      <c r="I7" s="98"/>
      <c r="J7" s="108"/>
      <c r="K7" s="98"/>
      <c r="L7" s="109"/>
      <c r="M7" s="28"/>
      <c r="N7" s="107"/>
      <c r="O7" s="98"/>
      <c r="P7" s="108"/>
      <c r="Q7" s="98"/>
      <c r="R7" s="109"/>
    </row>
    <row r="8" spans="1:19" ht="15" customHeight="1" thickBot="1" x14ac:dyDescent="0.35">
      <c r="A8" s="98"/>
      <c r="B8" s="110"/>
      <c r="C8" s="98"/>
      <c r="D8" s="111"/>
      <c r="E8" s="98"/>
      <c r="F8" s="112"/>
      <c r="G8" s="28"/>
      <c r="H8" s="110"/>
      <c r="I8" s="98"/>
      <c r="J8" s="111"/>
      <c r="K8" s="98"/>
      <c r="L8" s="112"/>
      <c r="M8" s="28"/>
      <c r="N8" s="110"/>
      <c r="O8" s="98"/>
      <c r="P8" s="111"/>
      <c r="Q8" s="98"/>
      <c r="R8" s="112"/>
    </row>
    <row r="9" spans="1:19" ht="15" customHeight="1" thickBot="1" x14ac:dyDescent="0.35">
      <c r="A9" s="103" t="s">
        <v>56</v>
      </c>
      <c r="B9" s="36">
        <v>10585</v>
      </c>
      <c r="C9" s="113"/>
      <c r="D9" s="37">
        <v>10984.75</v>
      </c>
      <c r="E9" s="114"/>
      <c r="F9" s="38">
        <v>10939.7</v>
      </c>
      <c r="G9" s="104"/>
      <c r="H9" s="36">
        <v>10784.85</v>
      </c>
      <c r="I9" s="113"/>
      <c r="J9" s="37">
        <v>11052.25</v>
      </c>
      <c r="K9" s="114"/>
      <c r="L9" s="38">
        <v>11052.25</v>
      </c>
      <c r="M9" s="124"/>
      <c r="N9" s="36"/>
      <c r="O9" s="125"/>
      <c r="P9" s="37"/>
      <c r="Q9" s="122"/>
      <c r="R9" s="37"/>
      <c r="S9" s="127"/>
    </row>
    <row r="10" spans="1:19" ht="14.55" customHeight="1" x14ac:dyDescent="0.3">
      <c r="A10" s="98"/>
      <c r="B10" s="107"/>
      <c r="C10" s="98"/>
      <c r="D10" s="108"/>
      <c r="E10" s="98"/>
      <c r="F10" s="109"/>
      <c r="G10" s="28"/>
      <c r="H10" s="107"/>
      <c r="I10" s="98"/>
      <c r="J10" s="108"/>
      <c r="K10" s="98"/>
      <c r="L10" s="109"/>
      <c r="M10" s="28"/>
      <c r="N10" s="107"/>
      <c r="O10" s="98"/>
      <c r="P10" s="108"/>
      <c r="Q10" s="98"/>
      <c r="R10" s="109"/>
    </row>
    <row r="11" spans="1:19" ht="15" customHeight="1" thickBot="1" x14ac:dyDescent="0.35">
      <c r="A11" s="98"/>
      <c r="B11" s="110"/>
      <c r="C11" s="98"/>
      <c r="D11" s="111"/>
      <c r="E11" s="98"/>
      <c r="F11" s="112"/>
      <c r="G11" s="28"/>
      <c r="H11" s="110"/>
      <c r="I11" s="98"/>
      <c r="J11" s="111"/>
      <c r="K11" s="98"/>
      <c r="L11" s="112"/>
      <c r="M11" s="28"/>
      <c r="N11" s="110"/>
      <c r="O11" s="98"/>
      <c r="P11" s="111"/>
      <c r="Q11" s="98"/>
      <c r="R11" s="112"/>
    </row>
    <row r="12" spans="1:19" ht="15" customHeight="1" thickBot="1" x14ac:dyDescent="0.35">
      <c r="A12" s="103" t="s">
        <v>57</v>
      </c>
      <c r="B12" s="36">
        <v>11062.3</v>
      </c>
      <c r="C12" s="113"/>
      <c r="D12" s="37">
        <v>10585</v>
      </c>
      <c r="E12" s="114" t="s">
        <v>58</v>
      </c>
      <c r="F12" s="38">
        <v>10751.2</v>
      </c>
      <c r="G12" s="104"/>
      <c r="H12" s="36">
        <v>10823</v>
      </c>
      <c r="I12" s="113"/>
      <c r="J12" s="37">
        <v>10998.85</v>
      </c>
      <c r="K12" s="122" t="s">
        <v>58</v>
      </c>
      <c r="L12" s="38"/>
      <c r="M12" s="104"/>
      <c r="N12" s="36"/>
      <c r="O12" s="125"/>
      <c r="P12" s="37"/>
      <c r="Q12" s="122"/>
      <c r="R12" s="38"/>
    </row>
    <row r="13" spans="1:19" ht="14.55" customHeight="1" x14ac:dyDescent="0.3">
      <c r="A13" s="98"/>
      <c r="B13" s="28"/>
      <c r="C13" s="98"/>
      <c r="D13" s="28"/>
      <c r="E13" s="98"/>
      <c r="F13" s="28"/>
      <c r="G13" s="28"/>
      <c r="H13" s="28"/>
      <c r="I13" s="98"/>
      <c r="J13" s="28"/>
      <c r="K13" s="98"/>
      <c r="L13" s="28"/>
      <c r="M13" s="28"/>
      <c r="N13" s="28"/>
      <c r="O13" s="98"/>
      <c r="P13" s="28"/>
      <c r="Q13" s="98"/>
      <c r="R13" s="28"/>
    </row>
    <row r="14" spans="1:19" ht="14.55" customHeight="1" x14ac:dyDescent="0.3">
      <c r="A14" s="98"/>
      <c r="B14" s="28"/>
      <c r="C14" s="98"/>
      <c r="D14" s="28"/>
      <c r="E14" s="98"/>
      <c r="F14" s="28"/>
      <c r="G14" s="28"/>
      <c r="H14" s="28"/>
      <c r="I14" s="98"/>
      <c r="J14" s="28"/>
      <c r="K14" s="98"/>
      <c r="L14" s="28"/>
      <c r="M14" s="28"/>
      <c r="N14" s="28"/>
      <c r="O14" s="98"/>
      <c r="P14" s="28"/>
      <c r="Q14" s="98"/>
      <c r="R14" s="28"/>
    </row>
    <row r="15" spans="1:19" ht="14.55" customHeight="1" x14ac:dyDescent="0.3">
      <c r="A15" s="105" t="s">
        <v>59</v>
      </c>
      <c r="B15" s="106"/>
      <c r="C15" s="98"/>
      <c r="D15" s="28"/>
      <c r="E15" s="98"/>
      <c r="F15" s="28"/>
      <c r="G15" s="28"/>
      <c r="H15" s="106"/>
      <c r="I15" s="98"/>
      <c r="J15" s="28"/>
      <c r="K15" s="98"/>
      <c r="L15" s="28"/>
      <c r="M15" s="28"/>
      <c r="N15" s="106"/>
      <c r="O15" s="98"/>
      <c r="P15" s="28"/>
      <c r="Q15" s="98"/>
      <c r="R15" s="28"/>
    </row>
    <row r="16" spans="1:19" ht="14.55" customHeight="1" x14ac:dyDescent="0.3">
      <c r="A16" s="192">
        <v>0.23599999999999999</v>
      </c>
      <c r="B16" s="193">
        <f>VALUE(23.6/100*(B6-B9)+B9)</f>
        <v>10710.811600000001</v>
      </c>
      <c r="C16" s="194"/>
      <c r="D16" s="193">
        <f>VALUE(23.6/100*(D6-D9)+D9)</f>
        <v>10753.4818</v>
      </c>
      <c r="E16" s="193"/>
      <c r="F16" s="193">
        <f>VALUE(23.6/100*(F6-F9)+F9)</f>
        <v>10855.990800000001</v>
      </c>
      <c r="G16" s="193"/>
      <c r="H16" s="193">
        <f>VALUE(23.6/100*(H6-H9)+H9)</f>
        <v>10776.908600000001</v>
      </c>
      <c r="I16" s="194"/>
      <c r="J16" s="193">
        <f>VALUE(23.6/100*(J6-J9)+J9)</f>
        <v>10981.2022</v>
      </c>
      <c r="K16" s="193"/>
      <c r="L16" s="123">
        <f>VALUE(23.6/100*(L6-L9)+L9)</f>
        <v>10989.143599999999</v>
      </c>
      <c r="M16" s="193"/>
      <c r="N16" s="193">
        <f>VALUE(23.6/100*(N6-N9)+N9)</f>
        <v>0</v>
      </c>
      <c r="O16" s="194"/>
      <c r="P16" s="193">
        <f>VALUE(23.6/100*(P6-P9)+P9)</f>
        <v>0</v>
      </c>
      <c r="Q16" s="193"/>
      <c r="R16" s="193">
        <f>VALUE(23.6/100*(R6-R9)+R9)</f>
        <v>0</v>
      </c>
    </row>
    <row r="17" spans="1:18" ht="14.55" customHeight="1" x14ac:dyDescent="0.3">
      <c r="A17" s="195">
        <v>0.38200000000000001</v>
      </c>
      <c r="B17" s="196">
        <f>38.2/100*(B6-B9)+B9</f>
        <v>10788.644200000001</v>
      </c>
      <c r="C17" s="197"/>
      <c r="D17" s="196">
        <f>VALUE(38.2/100*(D6-D9)+D9)</f>
        <v>10610.409099999999</v>
      </c>
      <c r="E17" s="196"/>
      <c r="F17" s="196">
        <f>VALUE(38.2/100*(F6-F9)+F9)</f>
        <v>10804.204600000001</v>
      </c>
      <c r="G17" s="196"/>
      <c r="H17" s="196">
        <f>38.2/100*(H6-H9)+H9</f>
        <v>10771.995700000001</v>
      </c>
      <c r="I17" s="197"/>
      <c r="J17" s="196">
        <f>VALUE(38.2/100*(J6-J9)+J9)</f>
        <v>10937.248900000001</v>
      </c>
      <c r="K17" s="196"/>
      <c r="L17" s="121">
        <f>VALUE(38.2/100*(L6-L9)+L9)</f>
        <v>10950.1032</v>
      </c>
      <c r="M17" s="196"/>
      <c r="N17" s="196">
        <f>38.2/100*(N6-N9)+N9</f>
        <v>0</v>
      </c>
      <c r="O17" s="197"/>
      <c r="P17" s="196">
        <f>VALUE(38.2/100*(P6-P9)+P9)</f>
        <v>0</v>
      </c>
      <c r="Q17" s="196"/>
      <c r="R17" s="196">
        <f>VALUE(38.2/100*(R6-R9)+R9)</f>
        <v>0</v>
      </c>
    </row>
    <row r="18" spans="1:18" ht="14.55" customHeight="1" x14ac:dyDescent="0.3">
      <c r="A18" s="192">
        <v>0.5</v>
      </c>
      <c r="B18" s="193">
        <f>VALUE(50/100*(B6-B9)+B9)</f>
        <v>10851.55</v>
      </c>
      <c r="C18" s="194"/>
      <c r="D18" s="193">
        <f>VALUE(50/100*(D6-D9)+D9)</f>
        <v>10494.775</v>
      </c>
      <c r="E18" s="193"/>
      <c r="F18" s="193">
        <f>VALUE(50/100*(F6-F9)+F9)</f>
        <v>10762.35</v>
      </c>
      <c r="G18" s="193"/>
      <c r="H18" s="193">
        <f>VALUE(50/100*(H6-H9)+H9)</f>
        <v>10768.025000000001</v>
      </c>
      <c r="I18" s="194"/>
      <c r="J18" s="193">
        <f>VALUE(50/100*(J6-J9)+J9)</f>
        <v>10901.725</v>
      </c>
      <c r="K18" s="193"/>
      <c r="L18" s="193">
        <f>VALUE(50/100*(L6-L9)+L9)</f>
        <v>10918.55</v>
      </c>
      <c r="M18" s="193"/>
      <c r="N18" s="193">
        <f>VALUE(50/100*(N6-N9)+N9)</f>
        <v>0</v>
      </c>
      <c r="O18" s="194"/>
      <c r="P18" s="193">
        <f>VALUE(50/100*(P6-P9)+P9)</f>
        <v>0</v>
      </c>
      <c r="Q18" s="193"/>
      <c r="R18" s="193">
        <f>VALUE(50/100*(R6-R9)+R9)</f>
        <v>0</v>
      </c>
    </row>
    <row r="19" spans="1:18" ht="14.55" customHeight="1" x14ac:dyDescent="0.3">
      <c r="A19" s="192">
        <v>0.61799999999999999</v>
      </c>
      <c r="B19" s="193">
        <f>VALUE(61.8/100*(B6-B9)+B9)</f>
        <v>10914.4558</v>
      </c>
      <c r="C19" s="194"/>
      <c r="D19" s="193">
        <f>VALUE(61.8/100*(D6-D9)+D9)</f>
        <v>10379.1409</v>
      </c>
      <c r="E19" s="193"/>
      <c r="F19" s="193">
        <f>VALUE(61.8/100*(F6-F9)+F9)</f>
        <v>10720.4954</v>
      </c>
      <c r="G19" s="193"/>
      <c r="H19" s="193">
        <f>VALUE(61.8/100*(H6-H9)+H9)</f>
        <v>10764.0543</v>
      </c>
      <c r="I19" s="194"/>
      <c r="J19" s="193">
        <f>VALUE(61.8/100*(J6-J9)+J9)</f>
        <v>10866.2011</v>
      </c>
      <c r="K19" s="193"/>
      <c r="L19" s="193">
        <f>VALUE(61.8/100*(L6-L9)+L9)</f>
        <v>10886.996800000001</v>
      </c>
      <c r="M19" s="193"/>
      <c r="N19" s="193">
        <f>VALUE(61.8/100*(N6-N9)+N9)</f>
        <v>0</v>
      </c>
      <c r="O19" s="194"/>
      <c r="P19" s="193">
        <f>VALUE(61.8/100*(P6-P9)+P9)</f>
        <v>0</v>
      </c>
      <c r="Q19" s="193"/>
      <c r="R19" s="193">
        <f>VALUE(61.8/100*(R6-R9)+R9)</f>
        <v>0</v>
      </c>
    </row>
    <row r="20" spans="1:18" ht="14.55" customHeight="1" x14ac:dyDescent="0.3">
      <c r="A20" s="198">
        <v>0.70699999999999996</v>
      </c>
      <c r="B20" s="199">
        <f>VALUE(70.7/100*(B6-B9)+B9)</f>
        <v>10961.9017</v>
      </c>
      <c r="C20" s="200"/>
      <c r="D20" s="199">
        <f>VALUE(70.7/100*(D6-D9)+D9)</f>
        <v>10291.92535</v>
      </c>
      <c r="E20" s="201"/>
      <c r="F20" s="199">
        <f>VALUE(70.7/100*(F6-F9)+F9)</f>
        <v>10688.927100000001</v>
      </c>
      <c r="G20" s="199"/>
      <c r="H20" s="199">
        <f>VALUE(70.7/100*(H6-H9)+H9)</f>
        <v>10761.059450000001</v>
      </c>
      <c r="I20" s="200"/>
      <c r="J20" s="199">
        <f>VALUE(70.7/100*(J6-J9)+J9)</f>
        <v>10839.407650000001</v>
      </c>
      <c r="K20" s="201"/>
      <c r="L20" s="199">
        <f>VALUE(70.7/100*(L6-L9)+L9)</f>
        <v>10863.198200000001</v>
      </c>
      <c r="M20" s="199"/>
      <c r="N20" s="199">
        <f>VALUE(70.7/100*(N6-N9)+N9)</f>
        <v>0</v>
      </c>
      <c r="O20" s="200"/>
      <c r="P20" s="199">
        <f>VALUE(70.7/100*(P6-P9)+P9)</f>
        <v>0</v>
      </c>
      <c r="Q20" s="201"/>
      <c r="R20" s="199">
        <f>VALUE(70.7/100*(R6-R9)+R9)</f>
        <v>0</v>
      </c>
    </row>
    <row r="21" spans="1:18" ht="14.55" customHeight="1" x14ac:dyDescent="0.3">
      <c r="A21" s="192">
        <v>0.78600000000000003</v>
      </c>
      <c r="B21" s="193">
        <f>VALUE(78.6/100*(B6-B9)+B9)</f>
        <v>11004.016600000001</v>
      </c>
      <c r="C21" s="194"/>
      <c r="D21" s="193">
        <f>VALUE(78.6/100*(D6-D9)+D9)</f>
        <v>10214.5093</v>
      </c>
      <c r="E21" s="193"/>
      <c r="F21" s="193">
        <f>VALUE(78.6/100*(F6-F9)+F9)</f>
        <v>10660.9058</v>
      </c>
      <c r="G21" s="193"/>
      <c r="H21" s="193">
        <f>VALUE(78.6/100*(H6-H9)+H9)</f>
        <v>10758.401100000001</v>
      </c>
      <c r="I21" s="194"/>
      <c r="J21" s="193">
        <f>VALUE(78.6/100*(J6-J9)+J9)</f>
        <v>10815.6247</v>
      </c>
      <c r="K21" s="193"/>
      <c r="L21" s="193">
        <f>VALUE(78.6/100*(L6-L9)+L9)</f>
        <v>10842.0736</v>
      </c>
      <c r="M21" s="193"/>
      <c r="N21" s="193">
        <f>VALUE(78.6/100*(N6-N9)+N9)</f>
        <v>0</v>
      </c>
      <c r="O21" s="194"/>
      <c r="P21" s="193">
        <f>VALUE(78.6/100*(P6-P9)+P9)</f>
        <v>0</v>
      </c>
      <c r="Q21" s="193"/>
      <c r="R21" s="193">
        <f>VALUE(78.6/100*(R6-R9)+R9)</f>
        <v>0</v>
      </c>
    </row>
    <row r="22" spans="1:18" ht="14.55" customHeight="1" x14ac:dyDescent="0.3">
      <c r="A22" s="198">
        <v>1</v>
      </c>
      <c r="B22" s="199">
        <f>VALUE(100/100*(B6-B9)+B9)</f>
        <v>11118.1</v>
      </c>
      <c r="C22" s="200"/>
      <c r="D22" s="199">
        <f>VALUE(100/100*(D6-D9)+D9)</f>
        <v>10004.799999999999</v>
      </c>
      <c r="E22" s="201"/>
      <c r="F22" s="199">
        <f>VALUE(100/100*(F6-F9)+F9)</f>
        <v>10585</v>
      </c>
      <c r="G22" s="199"/>
      <c r="H22" s="199">
        <f>VALUE(100/100*(H6-H9)+H9)</f>
        <v>10751.2</v>
      </c>
      <c r="I22" s="200"/>
      <c r="J22" s="199">
        <f>VALUE(100/100*(J6-J9)+J9)</f>
        <v>10751.2</v>
      </c>
      <c r="K22" s="201"/>
      <c r="L22" s="199">
        <f>VALUE(100/100*(L6-L9)+L9)</f>
        <v>10784.85</v>
      </c>
      <c r="M22" s="199"/>
      <c r="N22" s="199">
        <f>VALUE(100/100*(N6-N9)+N9)</f>
        <v>0</v>
      </c>
      <c r="O22" s="200"/>
      <c r="P22" s="199">
        <f>VALUE(100/100*(P6-P9)+P9)</f>
        <v>0</v>
      </c>
      <c r="Q22" s="201"/>
      <c r="R22" s="199">
        <f>VALUE(100/100*(R6-R9)+R9)</f>
        <v>0</v>
      </c>
    </row>
    <row r="23" spans="1:18" ht="14.55" customHeight="1" x14ac:dyDescent="0.3">
      <c r="A23" s="200"/>
      <c r="B23" s="199"/>
      <c r="C23" s="200"/>
      <c r="D23" s="199"/>
      <c r="E23" s="201"/>
      <c r="F23" s="199"/>
      <c r="G23" s="199"/>
      <c r="H23" s="199"/>
      <c r="I23" s="200"/>
      <c r="J23" s="199"/>
      <c r="K23" s="201"/>
      <c r="L23" s="199"/>
      <c r="M23" s="199"/>
      <c r="N23" s="199"/>
      <c r="O23" s="200"/>
      <c r="P23" s="199"/>
      <c r="Q23" s="201"/>
      <c r="R23" s="199"/>
    </row>
    <row r="24" spans="1:18" ht="14.55" customHeight="1" x14ac:dyDescent="0.3">
      <c r="A24" s="202" t="s">
        <v>60</v>
      </c>
      <c r="B24" s="199"/>
      <c r="C24" s="200"/>
      <c r="D24" s="199"/>
      <c r="E24" s="201"/>
      <c r="F24" s="199"/>
      <c r="G24" s="199"/>
      <c r="H24" s="199"/>
      <c r="I24" s="200"/>
      <c r="J24" s="199"/>
      <c r="K24" s="201"/>
      <c r="L24" s="199"/>
      <c r="M24" s="199"/>
      <c r="N24" s="199"/>
      <c r="O24" s="200"/>
      <c r="P24" s="199"/>
      <c r="Q24" s="201"/>
      <c r="R24" s="199"/>
    </row>
    <row r="25" spans="1:18" ht="14.55" customHeight="1" x14ac:dyDescent="0.3">
      <c r="A25" s="203">
        <v>0.38200000000000001</v>
      </c>
      <c r="B25" s="204">
        <f>VALUE(B12-38.2/100*(B6-B9))</f>
        <v>10858.655799999999</v>
      </c>
      <c r="C25" s="205"/>
      <c r="D25" s="204">
        <f>VALUE(D12-38.2/100*(D6-D9))</f>
        <v>10959.340900000001</v>
      </c>
      <c r="E25" s="204"/>
      <c r="F25" s="204">
        <f>VALUE(F12-38.2/100*(F6-F9))</f>
        <v>10886.695400000001</v>
      </c>
      <c r="G25" s="204"/>
      <c r="H25" s="204">
        <f>VALUE(H12-38.2/100*(H6-H9))</f>
        <v>10835.854299999999</v>
      </c>
      <c r="I25" s="205"/>
      <c r="J25" s="204">
        <f>VALUE(J12-38.2/100*(J6-J9))</f>
        <v>11113.8511</v>
      </c>
      <c r="K25" s="204"/>
      <c r="L25" s="206">
        <f>VALUE(L12-38.2/100*(L6-L9))</f>
        <v>102.14679999999986</v>
      </c>
      <c r="M25" s="204"/>
      <c r="N25" s="204">
        <f>VALUE(N12-38.2/100*(N6-N9))</f>
        <v>0</v>
      </c>
      <c r="O25" s="205"/>
      <c r="P25" s="204">
        <f>VALUE(P12-38.2/100*(P6-P9))</f>
        <v>0</v>
      </c>
      <c r="Q25" s="204"/>
      <c r="R25" s="204">
        <f>VALUE(R12-38.2/100*(R6-R9))</f>
        <v>0</v>
      </c>
    </row>
    <row r="26" spans="1:18" ht="14.55" customHeight="1" x14ac:dyDescent="0.3">
      <c r="A26" s="203">
        <v>0.5</v>
      </c>
      <c r="B26" s="204">
        <f>VALUE(B12-50/100*(B6-B9))</f>
        <v>10795.75</v>
      </c>
      <c r="C26" s="205"/>
      <c r="D26" s="204">
        <f>VALUE(D12-50/100*(D6-D9))</f>
        <v>11074.975</v>
      </c>
      <c r="E26" s="204"/>
      <c r="F26" s="204">
        <f>VALUE(F12-50/100*(F6-F9))</f>
        <v>10928.550000000001</v>
      </c>
      <c r="G26" s="204"/>
      <c r="H26" s="204">
        <f>VALUE(H12-50/100*(H6-H9))</f>
        <v>10839.825000000001</v>
      </c>
      <c r="I26" s="205"/>
      <c r="J26" s="204">
        <f>VALUE(J12-50/100*(J6-J9))</f>
        <v>11149.375</v>
      </c>
      <c r="K26" s="204"/>
      <c r="L26" s="204">
        <f>VALUE(L12-50/100*(L6-L9))</f>
        <v>133.69999999999982</v>
      </c>
      <c r="M26" s="204"/>
      <c r="N26" s="204">
        <f>VALUE(N12-50/100*(N6-N9))</f>
        <v>0</v>
      </c>
      <c r="O26" s="205"/>
      <c r="P26" s="204">
        <f>VALUE(P12-50/100*(P6-P9))</f>
        <v>0</v>
      </c>
      <c r="Q26" s="204"/>
      <c r="R26" s="204">
        <f>VALUE(R12-50/100*(R6-R9))</f>
        <v>0</v>
      </c>
    </row>
    <row r="27" spans="1:18" ht="14.55" customHeight="1" x14ac:dyDescent="0.3">
      <c r="A27" s="207">
        <v>0.61799999999999999</v>
      </c>
      <c r="B27" s="208">
        <f>VALUE(B12-61.8/100*(B6-B9))</f>
        <v>10732.8442</v>
      </c>
      <c r="C27" s="209"/>
      <c r="D27" s="208">
        <f>VALUE(D12-61.8/100*(D6-D9))</f>
        <v>11190.6091</v>
      </c>
      <c r="E27" s="208"/>
      <c r="F27" s="208">
        <f>VALUE(F12-61.8/100*(F6-F9))</f>
        <v>10970.404600000002</v>
      </c>
      <c r="G27" s="208"/>
      <c r="H27" s="208">
        <f>VALUE(H12-61.8/100*(H6-H9))</f>
        <v>10843.795700000001</v>
      </c>
      <c r="I27" s="209"/>
      <c r="J27" s="133">
        <f>VALUE(J12-61.8/100*(J6-J9))</f>
        <v>11184.8989</v>
      </c>
      <c r="K27" s="208"/>
      <c r="L27" s="208">
        <f>VALUE(L12-61.8/100*(L6-L9))</f>
        <v>165.25319999999977</v>
      </c>
      <c r="M27" s="208"/>
      <c r="N27" s="208">
        <f>VALUE(N12-61.8/100*(N6-N9))</f>
        <v>0</v>
      </c>
      <c r="O27" s="209"/>
      <c r="P27" s="208">
        <f>VALUE(P12-61.8/100*(P6-P9))</f>
        <v>0</v>
      </c>
      <c r="Q27" s="208"/>
      <c r="R27" s="208">
        <f>VALUE(R12-61.8/100*(R6-R9))</f>
        <v>0</v>
      </c>
    </row>
    <row r="28" spans="1:18" ht="14.55" customHeight="1" x14ac:dyDescent="0.3">
      <c r="A28" s="198">
        <v>0.70699999999999996</v>
      </c>
      <c r="B28" s="199">
        <f>VALUE(B12-70.07/100*(B6-B9))</f>
        <v>10688.756829999998</v>
      </c>
      <c r="C28" s="200"/>
      <c r="D28" s="199">
        <f>VALUE(D12-70.07/100*(D6-D9))</f>
        <v>11271.650965000001</v>
      </c>
      <c r="E28" s="201"/>
      <c r="F28" s="199">
        <f>VALUE(F12-70.07/100*(F6-F9))</f>
        <v>10999.738290000001</v>
      </c>
      <c r="G28" s="199"/>
      <c r="H28" s="199">
        <f>VALUE(H12-70.07/100*(H6-H9))</f>
        <v>10846.578555</v>
      </c>
      <c r="I28" s="200"/>
      <c r="J28" s="199">
        <f>VALUE(J12-70.07/100*(J6-J9))</f>
        <v>11209.795735</v>
      </c>
      <c r="K28" s="201"/>
      <c r="L28" s="199">
        <f>VALUE(L12-70.07/100*(L6-L9))</f>
        <v>187.36717999999971</v>
      </c>
      <c r="M28" s="199"/>
      <c r="N28" s="199">
        <f>VALUE(N12-70.07/100*(N6-N9))</f>
        <v>0</v>
      </c>
      <c r="O28" s="200"/>
      <c r="P28" s="199">
        <f>VALUE(P12-70.07/100*(P6-P9))</f>
        <v>0</v>
      </c>
      <c r="Q28" s="201"/>
      <c r="R28" s="199">
        <f>VALUE(R12-70.07/100*(R6-R9))</f>
        <v>0</v>
      </c>
    </row>
    <row r="29" spans="1:18" ht="14.55" customHeight="1" x14ac:dyDescent="0.3">
      <c r="A29" s="203">
        <v>1</v>
      </c>
      <c r="B29" s="204">
        <f>VALUE(B12-100/100*(B6-B9))</f>
        <v>10529.199999999999</v>
      </c>
      <c r="C29" s="205"/>
      <c r="D29" s="204">
        <f>VALUE(D12-100/100*(D6-D9))</f>
        <v>11564.95</v>
      </c>
      <c r="E29" s="204"/>
      <c r="F29" s="204">
        <f>VALUE(F12-100/100*(F6-F9))</f>
        <v>11105.900000000001</v>
      </c>
      <c r="G29" s="204"/>
      <c r="H29" s="204">
        <f>VALUE(H12-100/100*(H6-H9))</f>
        <v>10856.65</v>
      </c>
      <c r="I29" s="205"/>
      <c r="J29" s="204">
        <f>VALUE(J12-100/100*(J6-J9))</f>
        <v>11299.9</v>
      </c>
      <c r="K29" s="204"/>
      <c r="L29" s="204">
        <f>VALUE(L12-100/100*(L6-L9))</f>
        <v>267.39999999999964</v>
      </c>
      <c r="M29" s="204"/>
      <c r="N29" s="204">
        <f>VALUE(N12-100/100*(N6-N9))</f>
        <v>0</v>
      </c>
      <c r="O29" s="205"/>
      <c r="P29" s="204">
        <f>VALUE(P12-100/100*(P6-P9))</f>
        <v>0</v>
      </c>
      <c r="Q29" s="204"/>
      <c r="R29" s="204">
        <f>VALUE(R12-100/100*(R6-R9))</f>
        <v>0</v>
      </c>
    </row>
    <row r="30" spans="1:18" ht="14.55" customHeight="1" x14ac:dyDescent="0.3">
      <c r="A30" s="210">
        <v>1.236</v>
      </c>
      <c r="B30" s="211">
        <f>VALUE(B12-123.6/100*(B6-B9))</f>
        <v>10403.388399999998</v>
      </c>
      <c r="C30" s="212"/>
      <c r="D30" s="211">
        <f>VALUE(D12-123.6/100*(D6-D9))</f>
        <v>11796.218200000001</v>
      </c>
      <c r="E30" s="211"/>
      <c r="F30" s="211">
        <f>VALUE(F12-123.6/100*(F6-F9))</f>
        <v>11189.609200000001</v>
      </c>
      <c r="G30" s="211"/>
      <c r="H30" s="211">
        <f>VALUE(H12-123.6/100*(H6-H9))</f>
        <v>10864.591399999999</v>
      </c>
      <c r="I30" s="212"/>
      <c r="J30" s="211">
        <f>VALUE(J12-123.6/100*(J6-J9))</f>
        <v>11370.9478</v>
      </c>
      <c r="K30" s="211"/>
      <c r="L30" s="211">
        <f>VALUE(L12-123.6/100*(L6-L9))</f>
        <v>330.50639999999953</v>
      </c>
      <c r="M30" s="211"/>
      <c r="N30" s="211">
        <f>VALUE(N12-123.6/100*(N6-N9))</f>
        <v>0</v>
      </c>
      <c r="O30" s="212"/>
      <c r="P30" s="211">
        <f>VALUE(P12-123.6/100*(P6-P9))</f>
        <v>0</v>
      </c>
      <c r="Q30" s="211"/>
      <c r="R30" s="211">
        <f>VALUE(R12-123.6/100*(R6-R9))</f>
        <v>0</v>
      </c>
    </row>
    <row r="31" spans="1:18" ht="14.55" customHeight="1" x14ac:dyDescent="0.3">
      <c r="A31" s="198">
        <v>1.3819999999999999</v>
      </c>
      <c r="B31" s="199">
        <f>VALUE(B12-138.2/100*(B6-B9))</f>
        <v>10325.555799999998</v>
      </c>
      <c r="C31" s="200"/>
      <c r="D31" s="199">
        <f>VALUE(D12-138.2/100*(D6-D9))</f>
        <v>11939.2909</v>
      </c>
      <c r="E31" s="201"/>
      <c r="F31" s="199">
        <f>VALUE(F12-138.2/100*(F6-F9))</f>
        <v>11241.395400000001</v>
      </c>
      <c r="G31" s="199"/>
      <c r="H31" s="199">
        <f>VALUE(H12-138.2/100*(H6-H9))</f>
        <v>10869.504299999999</v>
      </c>
      <c r="I31" s="200"/>
      <c r="J31" s="199">
        <f>VALUE(J12-138.2/100*(J6-J9))</f>
        <v>11414.901099999999</v>
      </c>
      <c r="K31" s="201"/>
      <c r="L31" s="199">
        <f>VALUE(L12-138.2/100*(L6-L9))</f>
        <v>369.54679999999945</v>
      </c>
      <c r="M31" s="199"/>
      <c r="N31" s="199">
        <f>VALUE(N12-138.2/100*(N6-N9))</f>
        <v>0</v>
      </c>
      <c r="O31" s="200"/>
      <c r="P31" s="199">
        <f>VALUE(P12-138.2/100*(P6-P9))</f>
        <v>0</v>
      </c>
      <c r="Q31" s="201"/>
      <c r="R31" s="199">
        <f>VALUE(R12-138.2/100*(R6-R9))</f>
        <v>0</v>
      </c>
    </row>
    <row r="32" spans="1:18" ht="14.55" customHeight="1" x14ac:dyDescent="0.3">
      <c r="A32" s="198">
        <v>1.5</v>
      </c>
      <c r="B32" s="199">
        <f>VALUE(B12-150/100*(B6-B9))</f>
        <v>10262.649999999998</v>
      </c>
      <c r="C32" s="200"/>
      <c r="D32" s="199">
        <f>VALUE(D12-150/100*(D6-D9))</f>
        <v>12054.925000000001</v>
      </c>
      <c r="E32" s="201"/>
      <c r="F32" s="199">
        <f>VALUE(F12-150/100*(F6-F9))</f>
        <v>11283.250000000002</v>
      </c>
      <c r="G32" s="199"/>
      <c r="H32" s="199">
        <f>VALUE(H12-150/100*(H6-H9))</f>
        <v>10873.474999999999</v>
      </c>
      <c r="I32" s="200"/>
      <c r="J32" s="199">
        <f>VALUE(J12-150/100*(J6-J9))</f>
        <v>11450.424999999999</v>
      </c>
      <c r="K32" s="201"/>
      <c r="L32" s="199">
        <f>VALUE(L12-150/100*(L6-L9))</f>
        <v>401.09999999999945</v>
      </c>
      <c r="M32" s="199"/>
      <c r="N32" s="199">
        <f>VALUE(N12-150/100*(N6-N9))</f>
        <v>0</v>
      </c>
      <c r="O32" s="200"/>
      <c r="P32" s="199">
        <f>VALUE(P12-150/100*(P6-P9))</f>
        <v>0</v>
      </c>
      <c r="Q32" s="201"/>
      <c r="R32" s="199">
        <f>VALUE(R12-150/100*(R6-R9))</f>
        <v>0</v>
      </c>
    </row>
    <row r="33" spans="1:18" ht="14.55" customHeight="1" x14ac:dyDescent="0.3">
      <c r="A33" s="207">
        <v>1.6180000000000001</v>
      </c>
      <c r="B33" s="208">
        <f>VALUE(B12-161.8/100*(B6-B9))</f>
        <v>10199.744199999999</v>
      </c>
      <c r="C33" s="209"/>
      <c r="D33" s="208">
        <f>VALUE(D12-161.8/100*(D6-D9))</f>
        <v>12170.559100000002</v>
      </c>
      <c r="E33" s="208"/>
      <c r="F33" s="208">
        <f>VALUE(F12-161.8/100*(F6-F9))</f>
        <v>11325.104600000002</v>
      </c>
      <c r="G33" s="208"/>
      <c r="H33" s="208">
        <f>VALUE(H12-161.8/100*(H6-H9))</f>
        <v>10877.4457</v>
      </c>
      <c r="I33" s="209"/>
      <c r="J33" s="208">
        <f>VALUE(J12-161.8/100*(J6-J9))</f>
        <v>11485.948899999999</v>
      </c>
      <c r="K33" s="208"/>
      <c r="L33" s="208">
        <f>VALUE(L12-161.8/100*(L6-L9))</f>
        <v>432.65319999999946</v>
      </c>
      <c r="M33" s="208"/>
      <c r="N33" s="208">
        <f>VALUE(N12-161.8/100*(N6-N9))</f>
        <v>0</v>
      </c>
      <c r="O33" s="209"/>
      <c r="P33" s="208">
        <f>VALUE(P12-161.8/100*(P6-P9))</f>
        <v>0</v>
      </c>
      <c r="Q33" s="208"/>
      <c r="R33" s="208">
        <f>VALUE(R12-161.8/100*(R6-R9))</f>
        <v>0</v>
      </c>
    </row>
    <row r="34" spans="1:18" ht="14.55" customHeight="1" x14ac:dyDescent="0.3">
      <c r="A34" s="198">
        <v>1.7070000000000001</v>
      </c>
      <c r="B34" s="199">
        <f>VALUE(B12-170.07/100*(B6-B9))</f>
        <v>10155.656829999998</v>
      </c>
      <c r="C34" s="200"/>
      <c r="D34" s="199">
        <f>VALUE(D12-170.07/100*(D6-D9))</f>
        <v>12251.600965000001</v>
      </c>
      <c r="E34" s="201"/>
      <c r="F34" s="199">
        <f>VALUE(F12-170.07/100*(F6-F9))</f>
        <v>11354.438290000002</v>
      </c>
      <c r="G34" s="199"/>
      <c r="H34" s="199">
        <f>VALUE(H12-170.07/100*(H6-H9))</f>
        <v>10880.228555</v>
      </c>
      <c r="I34" s="200"/>
      <c r="J34" s="199">
        <f>VALUE(J12-170.07/100*(J6-J9))</f>
        <v>11510.845734999999</v>
      </c>
      <c r="K34" s="201"/>
      <c r="L34" s="199">
        <f>VALUE(L12-170.07/100*(L6-L9))</f>
        <v>454.76717999999937</v>
      </c>
      <c r="M34" s="199"/>
      <c r="N34" s="199">
        <f>VALUE(N12-170.07/100*(N6-N9))</f>
        <v>0</v>
      </c>
      <c r="O34" s="200"/>
      <c r="P34" s="199">
        <f>VALUE(P12-170.07/100*(P6-P9))</f>
        <v>0</v>
      </c>
      <c r="Q34" s="201"/>
      <c r="R34" s="199">
        <f>VALUE(R12-170.07/100*(R6-R9))</f>
        <v>0</v>
      </c>
    </row>
    <row r="35" spans="1:18" ht="14.55" customHeight="1" x14ac:dyDescent="0.3">
      <c r="A35" s="203">
        <v>2</v>
      </c>
      <c r="B35" s="204">
        <f>VALUE(B12-200/100*(B6-B9))</f>
        <v>9996.0999999999985</v>
      </c>
      <c r="C35" s="205"/>
      <c r="D35" s="204">
        <f>VALUE(D12-200/100*(D6-D9))</f>
        <v>12544.900000000001</v>
      </c>
      <c r="E35" s="204"/>
      <c r="F35" s="204">
        <f>VALUE(F12-200/100*(F6-F9))</f>
        <v>11460.600000000002</v>
      </c>
      <c r="G35" s="204"/>
      <c r="H35" s="204">
        <f>VALUE(H12-200/100*(H6-H9))</f>
        <v>10890.3</v>
      </c>
      <c r="I35" s="205"/>
      <c r="J35" s="204">
        <f>VALUE(J12-200/100*(J6-J9))</f>
        <v>11600.949999999999</v>
      </c>
      <c r="K35" s="204"/>
      <c r="L35" s="204">
        <f>VALUE(L12-200/100*(L6-L9))</f>
        <v>534.79999999999927</v>
      </c>
      <c r="M35" s="204"/>
      <c r="N35" s="204">
        <f>VALUE(N12-200/100*(N6-N9))</f>
        <v>0</v>
      </c>
      <c r="O35" s="205"/>
      <c r="P35" s="204">
        <f>VALUE(P12-200/100*(P6-P9))</f>
        <v>0</v>
      </c>
      <c r="Q35" s="204"/>
      <c r="R35" s="204">
        <f>VALUE(R12-200/100*(R6-R9))</f>
        <v>0</v>
      </c>
    </row>
    <row r="36" spans="1:18" ht="14.55" customHeight="1" x14ac:dyDescent="0.3">
      <c r="A36" s="198">
        <v>2.2360000000000002</v>
      </c>
      <c r="B36" s="199">
        <f>VALUE(B12-223.6/100*(B6-B9))</f>
        <v>9870.2883999999976</v>
      </c>
      <c r="C36" s="200"/>
      <c r="D36" s="199">
        <f>VALUE(D12-223.6/100*(D6-D9))</f>
        <v>12776.168200000002</v>
      </c>
      <c r="E36" s="201"/>
      <c r="F36" s="199">
        <f>VALUE(F12-223.6/100*(F6-F9))</f>
        <v>11544.309200000002</v>
      </c>
      <c r="G36" s="199"/>
      <c r="H36" s="199">
        <f>VALUE(H12-223.6/100*(H6-H9))</f>
        <v>10898.241399999999</v>
      </c>
      <c r="I36" s="200"/>
      <c r="J36" s="199">
        <f>VALUE(J12-223.6/100*(J6-J9))</f>
        <v>11671.997799999999</v>
      </c>
      <c r="K36" s="201"/>
      <c r="L36" s="199">
        <f>VALUE(L12-223.6/100*(L6-L9))</f>
        <v>597.90639999999917</v>
      </c>
      <c r="M36" s="199"/>
      <c r="N36" s="199">
        <f>VALUE(N12-223.6/100*(N6-N9))</f>
        <v>0</v>
      </c>
      <c r="O36" s="200"/>
      <c r="P36" s="199">
        <f>VALUE(P12-223.6/100*(P6-P9))</f>
        <v>0</v>
      </c>
      <c r="Q36" s="201"/>
      <c r="R36" s="199">
        <f>VALUE(R12-223.6/100*(R6-R9))</f>
        <v>0</v>
      </c>
    </row>
    <row r="37" spans="1:18" ht="14.55" customHeight="1" x14ac:dyDescent="0.3">
      <c r="A37" s="203">
        <v>2.3820000000000001</v>
      </c>
      <c r="B37" s="204">
        <f>VALUE(B12-238.2/100*(B6-B9))</f>
        <v>9792.4557999999979</v>
      </c>
      <c r="C37" s="205"/>
      <c r="D37" s="204">
        <f>VALUE(D12-238.2/100*(D6-D9))</f>
        <v>12919.240900000001</v>
      </c>
      <c r="E37" s="204"/>
      <c r="F37" s="204">
        <f>VALUE(F12-238.2/100*(F6-F9))</f>
        <v>11596.095400000002</v>
      </c>
      <c r="G37" s="204"/>
      <c r="H37" s="204">
        <f>VALUE(H12-238.2/100*(H6-H9))</f>
        <v>10903.154299999998</v>
      </c>
      <c r="I37" s="205"/>
      <c r="J37" s="204">
        <f>VALUE(J12-238.2/100*(J6-J9))</f>
        <v>11715.951099999998</v>
      </c>
      <c r="K37" s="204"/>
      <c r="L37" s="204">
        <f>VALUE(L12-238.2/100*(L6-L9))</f>
        <v>636.94679999999903</v>
      </c>
      <c r="M37" s="204"/>
      <c r="N37" s="204">
        <f>VALUE(N12-238.2/100*(N6-N9))</f>
        <v>0</v>
      </c>
      <c r="O37" s="205"/>
      <c r="P37" s="204">
        <f>VALUE(P12-238.2/100*(P6-P9))</f>
        <v>0</v>
      </c>
      <c r="Q37" s="204"/>
      <c r="R37" s="204">
        <f>VALUE(R12-238.2/100*(R6-R9))</f>
        <v>0</v>
      </c>
    </row>
    <row r="38" spans="1:18" ht="14.55" customHeight="1" x14ac:dyDescent="0.3">
      <c r="A38" s="203">
        <v>2.6179999999999999</v>
      </c>
      <c r="B38" s="204">
        <f>VALUE(B12-261.8/100*(B6-B9))</f>
        <v>9666.6441999999988</v>
      </c>
      <c r="C38" s="205"/>
      <c r="D38" s="204">
        <f>VALUE(D12-261.8/100*(D6-D9))</f>
        <v>13150.509100000003</v>
      </c>
      <c r="E38" s="204"/>
      <c r="F38" s="204">
        <f>VALUE(F12-261.8/100*(F6-F9))</f>
        <v>11679.804600000003</v>
      </c>
      <c r="G38" s="204"/>
      <c r="H38" s="204">
        <f>VALUE(H12-261.8/100*(H6-H9))</f>
        <v>10911.0957</v>
      </c>
      <c r="I38" s="205"/>
      <c r="J38" s="204">
        <f>VALUE(J12-261.8/100*(J6-J9))</f>
        <v>11786.998899999999</v>
      </c>
      <c r="K38" s="204"/>
      <c r="L38" s="204">
        <f>VALUE(L12-261.8/100*(L6-L9))</f>
        <v>700.05319999999915</v>
      </c>
      <c r="M38" s="204"/>
      <c r="N38" s="204">
        <f>VALUE(N12-261.8/100*(N6-N9))</f>
        <v>0</v>
      </c>
      <c r="O38" s="205"/>
      <c r="P38" s="204">
        <f>VALUE(P12-261.8/100*(P6-P9))</f>
        <v>0</v>
      </c>
      <c r="Q38" s="204"/>
      <c r="R38" s="204">
        <f>VALUE(R12-261.8/100*(R6-R9))</f>
        <v>0</v>
      </c>
    </row>
    <row r="39" spans="1:18" ht="14.55" customHeight="1" x14ac:dyDescent="0.3">
      <c r="A39" s="203">
        <v>3</v>
      </c>
      <c r="B39" s="204">
        <f>VALUE(B12-300/100*(B6-B9))</f>
        <v>9462.9999999999982</v>
      </c>
      <c r="C39" s="205"/>
      <c r="D39" s="204">
        <f>VALUE(D12-300/100*(D6-D9))</f>
        <v>13524.850000000002</v>
      </c>
      <c r="E39" s="204"/>
      <c r="F39" s="204">
        <f>VALUE(F12-300/100*(F6-F9))</f>
        <v>11815.300000000003</v>
      </c>
      <c r="G39" s="204"/>
      <c r="H39" s="204">
        <f>VALUE(H12-300/100*(H6-H9))</f>
        <v>10923.949999999999</v>
      </c>
      <c r="I39" s="205"/>
      <c r="J39" s="204">
        <f>VALUE(J12-300/100*(J6-J9))</f>
        <v>11901.999999999998</v>
      </c>
      <c r="K39" s="204"/>
      <c r="L39" s="204">
        <f>VALUE(L12-300/100*(L6-L9))</f>
        <v>802.19999999999891</v>
      </c>
      <c r="M39" s="204"/>
      <c r="N39" s="204">
        <f>VALUE(N12-300/100*(N6-N9))</f>
        <v>0</v>
      </c>
      <c r="O39" s="205"/>
      <c r="P39" s="204">
        <f>VALUE(P12-300/100*(P6-P9))</f>
        <v>0</v>
      </c>
      <c r="Q39" s="204"/>
      <c r="R39" s="204">
        <f>VALUE(R12-300/100*(R6-R9))</f>
        <v>0</v>
      </c>
    </row>
    <row r="40" spans="1:18" ht="14.55" customHeight="1" x14ac:dyDescent="0.3">
      <c r="A40" s="198">
        <v>3.2360000000000002</v>
      </c>
      <c r="B40" s="199">
        <f>VALUE(B12-323.6/100*(B6-B9))</f>
        <v>9337.1883999999973</v>
      </c>
      <c r="C40" s="200"/>
      <c r="D40" s="199">
        <f>VALUE(D12-323.6/100*(D6-D9))</f>
        <v>13756.118200000003</v>
      </c>
      <c r="E40" s="201"/>
      <c r="F40" s="199">
        <f>VALUE(F12-323.6/100*(F6-F9))</f>
        <v>11899.009200000004</v>
      </c>
      <c r="G40" s="199"/>
      <c r="H40" s="199">
        <f>VALUE(H12-323.6/100*(H6-H9))</f>
        <v>10931.891399999999</v>
      </c>
      <c r="I40" s="200"/>
      <c r="J40" s="199">
        <f>VALUE(J12-323.6/100*(J6-J9))</f>
        <v>11973.047799999998</v>
      </c>
      <c r="K40" s="201"/>
      <c r="L40" s="199">
        <f>VALUE(L12-323.6/100*(L6-L9))</f>
        <v>865.30639999999892</v>
      </c>
      <c r="M40" s="199"/>
      <c r="N40" s="199">
        <f>VALUE(N12-323.6/100*(N6-N9))</f>
        <v>0</v>
      </c>
      <c r="O40" s="200"/>
      <c r="P40" s="199">
        <f>VALUE(P12-323.6/100*(P6-P9))</f>
        <v>0</v>
      </c>
      <c r="Q40" s="201"/>
      <c r="R40" s="199">
        <f>VALUE(R12-323.6/100*(R6-R9))</f>
        <v>0</v>
      </c>
    </row>
    <row r="41" spans="1:18" ht="14.55" customHeight="1" x14ac:dyDescent="0.3">
      <c r="A41" s="203">
        <v>3.3820000000000001</v>
      </c>
      <c r="B41" s="204">
        <f>VALUE(B12-338.2/100*(B6-B9))</f>
        <v>9259.3557999999975</v>
      </c>
      <c r="C41" s="205"/>
      <c r="D41" s="204">
        <f>VALUE(D12-338.2/100*(D6-D9))</f>
        <v>13899.190900000001</v>
      </c>
      <c r="E41" s="204"/>
      <c r="F41" s="204">
        <f>VALUE(F12-338.2/100*(F6-F9))</f>
        <v>11950.795400000003</v>
      </c>
      <c r="G41" s="204"/>
      <c r="H41" s="204">
        <f>VALUE(H12-338.2/100*(H6-H9))</f>
        <v>10936.804299999998</v>
      </c>
      <c r="I41" s="205"/>
      <c r="J41" s="204">
        <f>VALUE(J12-338.2/100*(J6-J9))</f>
        <v>12017.001099999998</v>
      </c>
      <c r="K41" s="204"/>
      <c r="L41" s="204">
        <f>VALUE(L12-338.2/100*(L6-L9))</f>
        <v>904.34679999999867</v>
      </c>
      <c r="M41" s="204"/>
      <c r="N41" s="204">
        <f>VALUE(N12-338.2/100*(N6-N9))</f>
        <v>0</v>
      </c>
      <c r="O41" s="205"/>
      <c r="P41" s="204">
        <f>VALUE(P12-338.2/100*(P6-P9))</f>
        <v>0</v>
      </c>
      <c r="Q41" s="204"/>
      <c r="R41" s="204">
        <f>VALUE(R12-338.2/100*(R6-R9))</f>
        <v>0</v>
      </c>
    </row>
    <row r="42" spans="1:18" ht="14.55" customHeight="1" x14ac:dyDescent="0.3">
      <c r="A42" s="203">
        <v>3.6179999999999999</v>
      </c>
      <c r="B42" s="204">
        <f>VALUE(B12-361.8/100*(B6-B9))</f>
        <v>9133.5441999999985</v>
      </c>
      <c r="C42" s="205"/>
      <c r="D42" s="204">
        <f>VALUE(D12-361.8/100*(D6-D9))</f>
        <v>14130.459100000004</v>
      </c>
      <c r="E42" s="204"/>
      <c r="F42" s="204">
        <f>VALUE(F12-361.8/100*(F6-F9))</f>
        <v>12034.504600000004</v>
      </c>
      <c r="G42" s="204"/>
      <c r="H42" s="204">
        <f>VALUE(H12-361.8/100*(H6-H9))</f>
        <v>10944.745699999999</v>
      </c>
      <c r="I42" s="205"/>
      <c r="J42" s="204">
        <f>VALUE(J12-361.8/100*(J6-J9))</f>
        <v>12088.048899999998</v>
      </c>
      <c r="K42" s="204"/>
      <c r="L42" s="204">
        <f>VALUE(L12-361.8/100*(L6-L9))</f>
        <v>967.45319999999879</v>
      </c>
      <c r="M42" s="204"/>
      <c r="N42" s="204">
        <f>VALUE(N12-361.8/100*(N6-N9))</f>
        <v>0</v>
      </c>
      <c r="O42" s="205"/>
      <c r="P42" s="204">
        <f>VALUE(P12-361.8/100*(P6-P9))</f>
        <v>0</v>
      </c>
      <c r="Q42" s="204"/>
      <c r="R42" s="204">
        <f>VALUE(R12-361.8/100*(R6-R9))</f>
        <v>0</v>
      </c>
    </row>
    <row r="43" spans="1:18" ht="14.55" customHeight="1" x14ac:dyDescent="0.3">
      <c r="A43" s="203">
        <v>4</v>
      </c>
      <c r="B43" s="204">
        <f>VALUE(B12-400/100*(B6-B9))</f>
        <v>8929.8999999999978</v>
      </c>
      <c r="C43" s="205"/>
      <c r="D43" s="204">
        <f>VALUE(D12-400/100*(D6-D9))</f>
        <v>14504.800000000003</v>
      </c>
      <c r="E43" s="204"/>
      <c r="F43" s="204">
        <f>VALUE(F12-400/100*(F6-F9))</f>
        <v>12170.000000000004</v>
      </c>
      <c r="G43" s="204"/>
      <c r="H43" s="204">
        <f>VALUE(H12-400/100*(H6-H9))</f>
        <v>10957.599999999999</v>
      </c>
      <c r="I43" s="205"/>
      <c r="J43" s="204">
        <f>VALUE(J12-400/100*(J6-J9))</f>
        <v>12203.049999999997</v>
      </c>
      <c r="K43" s="204"/>
      <c r="L43" s="204">
        <f>VALUE(L12-400/100*(L6-L9))</f>
        <v>1069.5999999999985</v>
      </c>
      <c r="M43" s="204"/>
      <c r="N43" s="204">
        <f>VALUE(N12-400/100*(N6-N9))</f>
        <v>0</v>
      </c>
      <c r="O43" s="205"/>
      <c r="P43" s="204">
        <f>VALUE(P12-400/100*(P6-P9))</f>
        <v>0</v>
      </c>
      <c r="Q43" s="204"/>
      <c r="R43" s="204">
        <f>VALUE(R12-400/100*(R6-R9))</f>
        <v>0</v>
      </c>
    </row>
    <row r="44" spans="1:18" ht="14.55" customHeight="1" x14ac:dyDescent="0.3">
      <c r="A44" s="198">
        <v>4.2359999999999998</v>
      </c>
      <c r="B44" s="199">
        <f>VALUE(B12-423.6/100*(B6-B9))</f>
        <v>8804.0883999999969</v>
      </c>
      <c r="C44" s="200"/>
      <c r="D44" s="199">
        <f>VALUE(D12-423.6/100*(D6-D9))</f>
        <v>14736.068200000003</v>
      </c>
      <c r="E44" s="201"/>
      <c r="F44" s="199">
        <f>VALUE(F12-423.6/100*(F6-F9))</f>
        <v>12253.709200000005</v>
      </c>
      <c r="G44" s="199"/>
      <c r="H44" s="199">
        <f>VALUE(H12-423.6/100*(H6-H9))</f>
        <v>10965.541399999998</v>
      </c>
      <c r="I44" s="200"/>
      <c r="J44" s="199">
        <f>VALUE(J12-423.6/100*(J6-J9))</f>
        <v>12274.097799999998</v>
      </c>
      <c r="K44" s="201"/>
      <c r="L44" s="199">
        <f>VALUE(L12-423.6/100*(L6-L9))</f>
        <v>1132.7063999999987</v>
      </c>
      <c r="M44" s="199"/>
      <c r="N44" s="199">
        <f>VALUE(N12-423.6/100*(N6-N9))</f>
        <v>0</v>
      </c>
      <c r="O44" s="200"/>
      <c r="P44" s="199">
        <f>VALUE(P12-423.6/100*(P6-P9))</f>
        <v>0</v>
      </c>
      <c r="Q44" s="201"/>
      <c r="R44" s="199">
        <f>VALUE(R12-423.6/100*(R6-R9))</f>
        <v>0</v>
      </c>
    </row>
    <row r="45" spans="1:18" ht="14.55" customHeight="1" x14ac:dyDescent="0.3">
      <c r="A45" s="198">
        <v>4.3819999999999997</v>
      </c>
      <c r="B45" s="199">
        <f>VALUE(B12-438.2/100*(B6-B9))</f>
        <v>8726.2557999999972</v>
      </c>
      <c r="C45" s="200"/>
      <c r="D45" s="199">
        <f>VALUE(D12-438.2/100*(D6-D9))</f>
        <v>14879.140900000002</v>
      </c>
      <c r="E45" s="201"/>
      <c r="F45" s="199">
        <f>VALUE(F12-438.2/100*(F6-F9))</f>
        <v>12305.495400000003</v>
      </c>
      <c r="G45" s="199"/>
      <c r="H45" s="199">
        <f>VALUE(H12-438.2/100*(H6-H9))</f>
        <v>10970.454299999998</v>
      </c>
      <c r="I45" s="200"/>
      <c r="J45" s="199">
        <f>VALUE(J12-438.2/100*(J6-J9))</f>
        <v>12318.051099999997</v>
      </c>
      <c r="K45" s="201"/>
      <c r="L45" s="199">
        <f>VALUE(L12-438.2/100*(L6-L9))</f>
        <v>1171.7467999999983</v>
      </c>
      <c r="M45" s="199"/>
      <c r="N45" s="199">
        <f>VALUE(N12-438.2/100*(N6-N9))</f>
        <v>0</v>
      </c>
      <c r="O45" s="200"/>
      <c r="P45" s="199">
        <f>VALUE(P12-438.2/100*(P6-P9))</f>
        <v>0</v>
      </c>
      <c r="Q45" s="201"/>
      <c r="R45" s="199">
        <f>VALUE(R12-438.2/100*(R6-R9))</f>
        <v>0</v>
      </c>
    </row>
    <row r="46" spans="1:18" ht="14.55" customHeight="1" x14ac:dyDescent="0.3">
      <c r="A46" s="198">
        <v>4.6180000000000003</v>
      </c>
      <c r="B46" s="199">
        <f>VALUE(B12-461.8/100*(B6-B9))</f>
        <v>8600.4441999999981</v>
      </c>
      <c r="C46" s="200"/>
      <c r="D46" s="199">
        <f>VALUE(D12-461.8/100*(D6-D9))</f>
        <v>15110.409100000004</v>
      </c>
      <c r="E46" s="201"/>
      <c r="F46" s="199">
        <f>VALUE(F12-461.8/100*(F6-F9))</f>
        <v>12389.204600000005</v>
      </c>
      <c r="G46" s="199"/>
      <c r="H46" s="199">
        <f>VALUE(H12-461.8/100*(H6-H9))</f>
        <v>10978.395699999999</v>
      </c>
      <c r="I46" s="200"/>
      <c r="J46" s="199">
        <f>VALUE(J12-461.8/100*(J6-J9))</f>
        <v>12389.098899999997</v>
      </c>
      <c r="K46" s="201"/>
      <c r="L46" s="199">
        <f>VALUE(L12-461.8/100*(L6-L9))</f>
        <v>1234.8531999999984</v>
      </c>
      <c r="M46" s="199"/>
      <c r="N46" s="199">
        <f>VALUE(N12-461.8/100*(N6-N9))</f>
        <v>0</v>
      </c>
      <c r="O46" s="200"/>
      <c r="P46" s="199">
        <f>VALUE(P12-461.8/100*(P6-P9))</f>
        <v>0</v>
      </c>
      <c r="Q46" s="201"/>
      <c r="R46" s="199">
        <f>VALUE(R12-461.8/100*(R6-R9))</f>
        <v>0</v>
      </c>
    </row>
    <row r="47" spans="1:18" ht="14.55" customHeight="1" x14ac:dyDescent="0.3">
      <c r="A47" s="198">
        <v>5</v>
      </c>
      <c r="B47" s="199">
        <f>VALUE(B12-500/100*(B6-B9))</f>
        <v>8396.7999999999975</v>
      </c>
      <c r="C47" s="200"/>
      <c r="D47" s="199">
        <f>VALUE(D12-500/100*(D6-D9))</f>
        <v>15484.750000000004</v>
      </c>
      <c r="E47" s="201"/>
      <c r="F47" s="199">
        <f>VALUE(F12-500/100*(F6-F9))</f>
        <v>12524.700000000004</v>
      </c>
      <c r="G47" s="199"/>
      <c r="H47" s="199">
        <f>VALUE(H12-500/100*(H6-H9))</f>
        <v>10991.249999999998</v>
      </c>
      <c r="I47" s="200"/>
      <c r="J47" s="199">
        <f>VALUE(J12-500/100*(J6-J9))</f>
        <v>12504.099999999997</v>
      </c>
      <c r="K47" s="201"/>
      <c r="L47" s="199">
        <f>VALUE(L12-500/100*(L6-L9))</f>
        <v>1336.9999999999982</v>
      </c>
      <c r="M47" s="199"/>
      <c r="N47" s="199">
        <f>VALUE(N12-500/100*(N6-N9))</f>
        <v>0</v>
      </c>
      <c r="O47" s="200"/>
      <c r="P47" s="199">
        <f>VALUE(P12-500/100*(P6-P9))</f>
        <v>0</v>
      </c>
      <c r="Q47" s="201"/>
      <c r="R47" s="199">
        <f>VALUE(R12-500/100*(R6-R9))</f>
        <v>0</v>
      </c>
    </row>
    <row r="48" spans="1:18" ht="14.55" customHeight="1" x14ac:dyDescent="0.3">
      <c r="A48" s="198">
        <v>5.2359999999999998</v>
      </c>
      <c r="B48" s="199">
        <f>VALUE(B12-523.6/100*(B6-B9))</f>
        <v>8270.9883999999965</v>
      </c>
      <c r="C48" s="200"/>
      <c r="D48" s="199">
        <f>VALUE(D12-523.6/100*(D6-D9))</f>
        <v>15716.018200000004</v>
      </c>
      <c r="E48" s="201"/>
      <c r="F48" s="199">
        <f>VALUE(F12-523.6/100*(F6-F9))</f>
        <v>12608.409200000006</v>
      </c>
      <c r="G48" s="199"/>
      <c r="H48" s="199">
        <f>VALUE(H12-523.6/100*(H6-H9))</f>
        <v>10999.191399999998</v>
      </c>
      <c r="I48" s="200"/>
      <c r="J48" s="199">
        <f>VALUE(J12-523.6/100*(J6-J9))</f>
        <v>12575.147799999997</v>
      </c>
      <c r="K48" s="201"/>
      <c r="L48" s="199">
        <f>VALUE(L12-523.6/100*(L6-L9))</f>
        <v>1400.1063999999983</v>
      </c>
      <c r="M48" s="199"/>
      <c r="N48" s="199">
        <f>VALUE(N12-523.6/100*(N6-N9))</f>
        <v>0</v>
      </c>
      <c r="O48" s="200"/>
      <c r="P48" s="199">
        <f>VALUE(P12-523.6/100*(P6-P9))</f>
        <v>0</v>
      </c>
      <c r="Q48" s="201"/>
      <c r="R48" s="199">
        <f>VALUE(R12-523.6/100*(R6-R9))</f>
        <v>0</v>
      </c>
    </row>
    <row r="49" spans="1:18" ht="14.55" customHeight="1" x14ac:dyDescent="0.3">
      <c r="A49" s="198">
        <v>5.3819999999999997</v>
      </c>
      <c r="B49" s="199">
        <f>VALUE(B12-538.2/100*(B6-B9))</f>
        <v>8193.1557999999968</v>
      </c>
      <c r="C49" s="200"/>
      <c r="D49" s="199">
        <f>VALUE(D12-538.2/100*(D6-D9))</f>
        <v>15859.090900000005</v>
      </c>
      <c r="E49" s="201"/>
      <c r="F49" s="199">
        <f>VALUE(F12-538.2/100*(F6-F9))</f>
        <v>12660.195400000004</v>
      </c>
      <c r="G49" s="199"/>
      <c r="H49" s="199">
        <f>VALUE(H12-538.2/100*(H6-H9))</f>
        <v>11004.104299999997</v>
      </c>
      <c r="I49" s="200"/>
      <c r="J49" s="199">
        <f>VALUE(J12-538.2/100*(J6-J9))</f>
        <v>12619.101099999996</v>
      </c>
      <c r="K49" s="201"/>
      <c r="L49" s="199">
        <f>VALUE(L12-538.2/100*(L6-L9))</f>
        <v>1439.1467999999982</v>
      </c>
      <c r="M49" s="199"/>
      <c r="N49" s="199">
        <f>VALUE(N12-538.2/100*(N6-N9))</f>
        <v>0</v>
      </c>
      <c r="O49" s="200"/>
      <c r="P49" s="199">
        <f>VALUE(P12-538.2/100*(P6-P9))</f>
        <v>0</v>
      </c>
      <c r="Q49" s="201"/>
      <c r="R49" s="199">
        <f>VALUE(R12-538.2/100*(R6-R9))</f>
        <v>0</v>
      </c>
    </row>
    <row r="50" spans="1:18" ht="14.55" customHeight="1" x14ac:dyDescent="0.3">
      <c r="A50" s="198">
        <v>5.6180000000000003</v>
      </c>
      <c r="B50" s="199">
        <f>VALUE(B12-561.8/100*(B6-B9))</f>
        <v>8067.3441999999977</v>
      </c>
      <c r="C50" s="200"/>
      <c r="D50" s="199">
        <f>VALUE(D12-561.8/100*(D6-D9))</f>
        <v>16090.359100000003</v>
      </c>
      <c r="E50" s="201"/>
      <c r="F50" s="199">
        <f>VALUE(F12-561.8/100*(F6-F9))</f>
        <v>12743.904600000005</v>
      </c>
      <c r="G50" s="199"/>
      <c r="H50" s="199">
        <f>VALUE(H12-561.8/100*(H6-H9))</f>
        <v>11012.045699999999</v>
      </c>
      <c r="I50" s="200"/>
      <c r="J50" s="199">
        <f>VALUE(J12-561.8/100*(J6-J9))</f>
        <v>12690.148899999997</v>
      </c>
      <c r="K50" s="201"/>
      <c r="L50" s="199">
        <f>VALUE(L12-561.8/100*(L6-L9))</f>
        <v>1502.2531999999978</v>
      </c>
      <c r="M50" s="199"/>
      <c r="N50" s="199">
        <f>VALUE(N12-561.8/100*(N6-N9))</f>
        <v>0</v>
      </c>
      <c r="O50" s="200"/>
      <c r="P50" s="199">
        <f>VALUE(P12-561.8/100*(P6-P9))</f>
        <v>0</v>
      </c>
      <c r="Q50" s="201"/>
      <c r="R50" s="199">
        <f>VALUE(R12-561.8/100*(R6-R9))</f>
        <v>0</v>
      </c>
    </row>
    <row r="51" spans="1:18" ht="14.55" customHeight="1" x14ac:dyDescent="0.3">
      <c r="A51" s="127"/>
      <c r="B51" s="127"/>
      <c r="C51" s="127"/>
      <c r="D51" s="127"/>
      <c r="E51" s="127"/>
      <c r="F51" s="127"/>
      <c r="G51" s="127"/>
      <c r="H51" s="127"/>
      <c r="I51" s="127"/>
      <c r="J51" s="127"/>
      <c r="K51" s="127"/>
      <c r="L51" s="127"/>
      <c r="M51" s="127"/>
      <c r="N51" s="127"/>
      <c r="O51" s="127"/>
      <c r="P51" s="127"/>
      <c r="Q51" s="127"/>
      <c r="R51" s="127"/>
    </row>
    <row r="52" spans="1:18" ht="14.55" customHeight="1" x14ac:dyDescent="0.3">
      <c r="A52" s="127"/>
      <c r="B52" s="127"/>
      <c r="C52" s="127"/>
      <c r="D52" s="127"/>
      <c r="E52" s="127"/>
      <c r="F52" s="127"/>
      <c r="G52" s="127"/>
      <c r="H52" s="127"/>
      <c r="I52" s="127"/>
      <c r="J52" s="127"/>
      <c r="K52" s="127"/>
      <c r="L52" s="127"/>
      <c r="M52" s="127"/>
      <c r="N52" s="127"/>
      <c r="O52" s="127"/>
      <c r="P52" s="127"/>
      <c r="Q52" s="127"/>
      <c r="R52"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B6" sqref="B6:H12"/>
    </sheetView>
  </sheetViews>
  <sheetFormatPr defaultColWidth="8.77734375" defaultRowHeight="14.55" customHeight="1" x14ac:dyDescent="0.3"/>
  <cols>
    <col min="1" max="1" width="22" style="139" customWidth="1"/>
    <col min="2" max="2" width="12.77734375" style="139" customWidth="1"/>
    <col min="3" max="3" width="5.77734375" style="139" customWidth="1"/>
    <col min="4" max="4" width="12.77734375" style="139" customWidth="1"/>
    <col min="5" max="5" width="5.77734375" style="139" customWidth="1"/>
    <col min="6" max="6" width="12.77734375" style="139" customWidth="1"/>
    <col min="7" max="7" width="5.77734375" style="139" customWidth="1"/>
    <col min="8" max="8" width="12.77734375" style="139" customWidth="1"/>
    <col min="9" max="9" width="5.77734375" style="139" customWidth="1"/>
    <col min="10" max="10" width="12.77734375" style="139" customWidth="1"/>
    <col min="11" max="11" width="5.77734375" style="139" customWidth="1"/>
    <col min="12" max="12" width="12.77734375" style="139" customWidth="1"/>
    <col min="13" max="13" width="5.77734375" style="139" customWidth="1"/>
    <col min="14" max="14" width="12.77734375" style="139" customWidth="1"/>
    <col min="15" max="15" width="5.77734375" style="139" customWidth="1"/>
    <col min="16" max="16" width="12.77734375" style="139" customWidth="1"/>
    <col min="17" max="17" width="5.77734375" style="139" customWidth="1"/>
    <col min="18" max="18" width="12.77734375" style="139" customWidth="1"/>
    <col min="19" max="254" width="8.77734375" style="139" customWidth="1"/>
    <col min="255" max="16384" width="8.77734375" style="190"/>
  </cols>
  <sheetData>
    <row r="1" spans="1:19" ht="14.55" customHeight="1" x14ac:dyDescent="0.3">
      <c r="A1" s="137"/>
      <c r="B1" s="138"/>
      <c r="C1" s="137"/>
      <c r="D1" s="138"/>
      <c r="E1" s="137"/>
      <c r="F1" s="138"/>
      <c r="G1" s="138"/>
      <c r="H1" s="138"/>
      <c r="I1" s="137"/>
      <c r="J1" s="138"/>
      <c r="K1" s="137"/>
      <c r="L1" s="138"/>
      <c r="M1" s="138"/>
      <c r="N1" s="138"/>
      <c r="O1" s="137"/>
      <c r="P1" s="138"/>
      <c r="Q1" s="137"/>
      <c r="R1" s="138"/>
    </row>
    <row r="2" spans="1:19" ht="23.55" customHeight="1" x14ac:dyDescent="0.4">
      <c r="A2" s="140" t="s">
        <v>63</v>
      </c>
      <c r="B2" s="141"/>
      <c r="C2" s="141"/>
      <c r="D2" s="141"/>
      <c r="E2" s="141"/>
      <c r="F2" s="141"/>
      <c r="G2" s="141"/>
      <c r="H2" s="141"/>
      <c r="I2" s="141"/>
      <c r="J2" s="141"/>
      <c r="K2" s="141"/>
      <c r="L2" s="141"/>
      <c r="M2" s="141"/>
      <c r="N2" s="141"/>
      <c r="O2" s="141"/>
      <c r="P2" s="141"/>
      <c r="Q2" s="141"/>
      <c r="R2" s="141"/>
    </row>
    <row r="3" spans="1:19" ht="14.55" customHeight="1" x14ac:dyDescent="0.3">
      <c r="A3" s="137"/>
      <c r="B3" s="138"/>
      <c r="C3" s="137"/>
      <c r="D3" s="138"/>
      <c r="E3" s="137"/>
      <c r="F3" s="138"/>
      <c r="G3" s="138"/>
      <c r="H3" s="138"/>
      <c r="I3" s="137"/>
      <c r="J3" s="138"/>
      <c r="K3" s="137"/>
      <c r="L3" s="138"/>
      <c r="M3" s="138"/>
      <c r="N3" s="138"/>
      <c r="O3" s="137"/>
      <c r="P3" s="138"/>
      <c r="Q3" s="137"/>
      <c r="R3" s="138"/>
    </row>
    <row r="4" spans="1:19" ht="14.55" customHeight="1" x14ac:dyDescent="0.3">
      <c r="A4" s="137"/>
      <c r="B4" s="142" t="s">
        <v>52</v>
      </c>
      <c r="C4" s="143"/>
      <c r="D4" s="144" t="s">
        <v>53</v>
      </c>
      <c r="E4" s="143"/>
      <c r="F4" s="145" t="s">
        <v>54</v>
      </c>
      <c r="G4" s="145"/>
      <c r="H4" s="142" t="s">
        <v>52</v>
      </c>
      <c r="I4" s="143"/>
      <c r="J4" s="144" t="s">
        <v>53</v>
      </c>
      <c r="K4" s="143"/>
      <c r="L4" s="145" t="s">
        <v>54</v>
      </c>
      <c r="M4" s="145"/>
      <c r="N4" s="142" t="s">
        <v>52</v>
      </c>
      <c r="O4" s="143"/>
      <c r="P4" s="144" t="s">
        <v>53</v>
      </c>
      <c r="Q4" s="143"/>
      <c r="R4" s="145" t="s">
        <v>54</v>
      </c>
    </row>
    <row r="5" spans="1:19" ht="15" customHeight="1" thickBot="1" x14ac:dyDescent="0.35">
      <c r="A5" s="137"/>
      <c r="B5" s="138"/>
      <c r="C5" s="137"/>
      <c r="D5" s="138"/>
      <c r="E5" s="137"/>
      <c r="F5" s="138"/>
      <c r="G5" s="138"/>
      <c r="H5" s="138"/>
      <c r="I5" s="137"/>
      <c r="J5" s="138"/>
      <c r="K5" s="137"/>
      <c r="L5" s="138"/>
      <c r="M5" s="138"/>
      <c r="N5" s="138"/>
      <c r="O5" s="137"/>
      <c r="P5" s="138"/>
      <c r="Q5" s="137"/>
      <c r="R5" s="138"/>
    </row>
    <row r="6" spans="1:19" ht="15" customHeight="1" thickBot="1" x14ac:dyDescent="0.35">
      <c r="A6" s="146" t="s">
        <v>55</v>
      </c>
      <c r="B6" s="147"/>
      <c r="C6" s="148"/>
      <c r="D6" s="149"/>
      <c r="E6" s="150"/>
      <c r="F6" s="151"/>
      <c r="G6" s="152"/>
      <c r="H6" s="147"/>
      <c r="I6" s="148"/>
      <c r="J6" s="149"/>
      <c r="K6" s="150"/>
      <c r="L6" s="151"/>
      <c r="M6" s="152"/>
      <c r="N6" s="147"/>
      <c r="O6" s="148"/>
      <c r="P6" s="149"/>
      <c r="Q6" s="150"/>
      <c r="R6" s="151"/>
    </row>
    <row r="7" spans="1:19" ht="14.55" customHeight="1" x14ac:dyDescent="0.3">
      <c r="A7" s="137"/>
      <c r="B7" s="153"/>
      <c r="C7" s="137"/>
      <c r="D7" s="154"/>
      <c r="E7" s="137"/>
      <c r="F7" s="155"/>
      <c r="G7" s="138"/>
      <c r="H7" s="153"/>
      <c r="I7" s="137"/>
      <c r="J7" s="154"/>
      <c r="K7" s="137"/>
      <c r="L7" s="155"/>
      <c r="M7" s="138"/>
      <c r="N7" s="153"/>
      <c r="O7" s="137"/>
      <c r="P7" s="154"/>
      <c r="Q7" s="137"/>
      <c r="R7" s="155"/>
    </row>
    <row r="8" spans="1:19" ht="15" customHeight="1" thickBot="1" x14ac:dyDescent="0.35">
      <c r="A8" s="137"/>
      <c r="B8" s="156"/>
      <c r="C8" s="137"/>
      <c r="D8" s="157"/>
      <c r="E8" s="137"/>
      <c r="F8" s="158"/>
      <c r="G8" s="138"/>
      <c r="H8" s="156"/>
      <c r="I8" s="137"/>
      <c r="J8" s="157"/>
      <c r="K8" s="137"/>
      <c r="L8" s="158"/>
      <c r="M8" s="138"/>
      <c r="N8" s="156"/>
      <c r="O8" s="137"/>
      <c r="P8" s="157"/>
      <c r="Q8" s="137"/>
      <c r="R8" s="158"/>
    </row>
    <row r="9" spans="1:19" ht="15" customHeight="1" thickBot="1" x14ac:dyDescent="0.35">
      <c r="A9" s="146" t="s">
        <v>56</v>
      </c>
      <c r="B9" s="147"/>
      <c r="C9" s="148"/>
      <c r="D9" s="149"/>
      <c r="E9" s="150"/>
      <c r="F9" s="151"/>
      <c r="G9" s="152"/>
      <c r="H9" s="147"/>
      <c r="I9" s="148"/>
      <c r="J9" s="149"/>
      <c r="K9" s="150"/>
      <c r="L9" s="151"/>
      <c r="M9" s="159"/>
      <c r="N9" s="147"/>
      <c r="O9" s="160"/>
      <c r="P9" s="149"/>
      <c r="Q9" s="161"/>
      <c r="R9" s="149"/>
      <c r="S9" s="162" t="s">
        <v>58</v>
      </c>
    </row>
    <row r="10" spans="1:19" ht="14.55" customHeight="1" x14ac:dyDescent="0.3">
      <c r="A10" s="137"/>
      <c r="B10" s="153"/>
      <c r="C10" s="137"/>
      <c r="D10" s="154"/>
      <c r="E10" s="137"/>
      <c r="F10" s="155"/>
      <c r="G10" s="138"/>
      <c r="H10" s="153"/>
      <c r="I10" s="137"/>
      <c r="J10" s="154"/>
      <c r="K10" s="137"/>
      <c r="L10" s="155"/>
      <c r="M10" s="138"/>
      <c r="N10" s="153"/>
      <c r="O10" s="137"/>
      <c r="P10" s="154"/>
      <c r="Q10" s="137"/>
      <c r="R10" s="155"/>
    </row>
    <row r="11" spans="1:19" ht="15" customHeight="1" thickBot="1" x14ac:dyDescent="0.35">
      <c r="A11" s="137"/>
      <c r="B11" s="156"/>
      <c r="C11" s="137"/>
      <c r="D11" s="157"/>
      <c r="E11" s="137"/>
      <c r="F11" s="158"/>
      <c r="G11" s="138"/>
      <c r="H11" s="156"/>
      <c r="I11" s="137"/>
      <c r="J11" s="157"/>
      <c r="K11" s="137"/>
      <c r="L11" s="158"/>
      <c r="M11" s="138"/>
      <c r="N11" s="156"/>
      <c r="O11" s="137"/>
      <c r="P11" s="157"/>
      <c r="Q11" s="137"/>
      <c r="R11" s="158"/>
    </row>
    <row r="12" spans="1:19" ht="15" customHeight="1" thickBot="1" x14ac:dyDescent="0.35">
      <c r="A12" s="146" t="s">
        <v>57</v>
      </c>
      <c r="B12" s="147"/>
      <c r="C12" s="148"/>
      <c r="D12" s="149"/>
      <c r="E12" s="150"/>
      <c r="F12" s="151"/>
      <c r="G12" s="152"/>
      <c r="H12" s="147"/>
      <c r="I12" s="148"/>
      <c r="J12" s="149"/>
      <c r="K12" s="161"/>
      <c r="L12" s="151"/>
      <c r="M12" s="152"/>
      <c r="N12" s="147"/>
      <c r="O12" s="160"/>
      <c r="P12" s="149"/>
      <c r="Q12" s="161"/>
      <c r="R12" s="151"/>
    </row>
    <row r="13" spans="1:19" ht="14.55" customHeight="1" x14ac:dyDescent="0.3">
      <c r="A13" s="137"/>
      <c r="B13" s="138"/>
      <c r="C13" s="137"/>
      <c r="D13" s="138"/>
      <c r="E13" s="137"/>
      <c r="F13" s="138"/>
      <c r="G13" s="138"/>
      <c r="H13" s="138"/>
      <c r="I13" s="137"/>
      <c r="J13" s="138"/>
      <c r="K13" s="137"/>
      <c r="L13" s="138"/>
      <c r="M13" s="138"/>
      <c r="N13" s="138"/>
      <c r="O13" s="137"/>
      <c r="P13" s="138"/>
      <c r="Q13" s="137"/>
      <c r="R13" s="138"/>
    </row>
    <row r="14" spans="1:19" ht="14.55" customHeight="1" x14ac:dyDescent="0.3">
      <c r="A14" s="137"/>
      <c r="B14" s="138"/>
      <c r="C14" s="137"/>
      <c r="D14" s="138"/>
      <c r="E14" s="137"/>
      <c r="F14" s="138"/>
      <c r="G14" s="138"/>
      <c r="H14" s="138"/>
      <c r="I14" s="137"/>
      <c r="J14" s="138"/>
      <c r="K14" s="137"/>
      <c r="L14" s="138"/>
      <c r="M14" s="138"/>
      <c r="N14" s="138"/>
      <c r="O14" s="137"/>
      <c r="P14" s="138"/>
      <c r="Q14" s="137"/>
      <c r="R14" s="138"/>
    </row>
    <row r="15" spans="1:19" ht="14.55" customHeight="1" x14ac:dyDescent="0.3">
      <c r="A15" s="163" t="s">
        <v>59</v>
      </c>
      <c r="B15" s="164"/>
      <c r="C15" s="137"/>
      <c r="D15" s="138"/>
      <c r="E15" s="137"/>
      <c r="F15" s="138"/>
      <c r="G15" s="138"/>
      <c r="H15" s="164"/>
      <c r="I15" s="137"/>
      <c r="J15" s="138"/>
      <c r="K15" s="137"/>
      <c r="L15" s="138"/>
      <c r="M15" s="138"/>
      <c r="N15" s="164"/>
      <c r="O15" s="137"/>
      <c r="P15" s="138"/>
      <c r="Q15" s="137"/>
      <c r="R15" s="138"/>
    </row>
    <row r="16" spans="1:19" ht="14.55" customHeight="1" x14ac:dyDescent="0.3">
      <c r="A16" s="165">
        <v>0.23599999999999999</v>
      </c>
      <c r="B16" s="166">
        <f>VALUE(23.6/100*(B6-B9)+B9)</f>
        <v>0</v>
      </c>
      <c r="C16" s="167"/>
      <c r="D16" s="166">
        <f>VALUE(23.6/100*(D6-D9)+D9)</f>
        <v>0</v>
      </c>
      <c r="E16" s="166"/>
      <c r="F16" s="166">
        <f>VALUE(23.6/100*(F6-F9)+F9)</f>
        <v>0</v>
      </c>
      <c r="G16" s="166"/>
      <c r="H16" s="166">
        <f>VALUE(23.6/100*(H6-H9)+H9)</f>
        <v>0</v>
      </c>
      <c r="I16" s="167"/>
      <c r="J16" s="166">
        <f>VALUE(23.6/100*(J6-J9)+J9)</f>
        <v>0</v>
      </c>
      <c r="K16" s="166"/>
      <c r="L16" s="168">
        <f>VALUE(23.6/100*(L6-L9)+L9)</f>
        <v>0</v>
      </c>
      <c r="M16" s="166"/>
      <c r="N16" s="166">
        <f>VALUE(23.6/100*(N6-N9)+N9)</f>
        <v>0</v>
      </c>
      <c r="O16" s="167"/>
      <c r="P16" s="166">
        <f>VALUE(23.6/100*(P6-P9)+P9)</f>
        <v>0</v>
      </c>
      <c r="Q16" s="166"/>
      <c r="R16" s="166">
        <f>VALUE(23.6/100*(R6-R9)+R9)</f>
        <v>0</v>
      </c>
    </row>
    <row r="17" spans="1:18" ht="14.55" customHeight="1" x14ac:dyDescent="0.3">
      <c r="A17" s="169">
        <v>0.38200000000000001</v>
      </c>
      <c r="B17" s="170">
        <f>38.2/100*(B6-B9)+B9</f>
        <v>0</v>
      </c>
      <c r="C17" s="171"/>
      <c r="D17" s="172">
        <f>VALUE(38.2/100*(D6-D9)+D9)</f>
        <v>0</v>
      </c>
      <c r="E17" s="170"/>
      <c r="F17" s="170">
        <f>VALUE(38.2/100*(F6-F9)+F9)</f>
        <v>0</v>
      </c>
      <c r="G17" s="170"/>
      <c r="H17" s="170">
        <f>38.2/100*(H6-H9)+H9</f>
        <v>0</v>
      </c>
      <c r="I17" s="171"/>
      <c r="J17" s="170">
        <f>VALUE(38.2/100*(J6-J9)+J9)</f>
        <v>0</v>
      </c>
      <c r="K17" s="170"/>
      <c r="L17" s="172">
        <f>VALUE(38.2/100*(L6-L9)+L9)</f>
        <v>0</v>
      </c>
      <c r="M17" s="170"/>
      <c r="N17" s="170">
        <f>38.2/100*(N6-N9)+N9</f>
        <v>0</v>
      </c>
      <c r="O17" s="171"/>
      <c r="P17" s="170">
        <f>VALUE(38.2/100*(P6-P9)+P9)</f>
        <v>0</v>
      </c>
      <c r="Q17" s="170"/>
      <c r="R17" s="170">
        <f>VALUE(38.2/100*(R6-R9)+R9)</f>
        <v>0</v>
      </c>
    </row>
    <row r="18" spans="1:18" ht="14.55" customHeight="1" x14ac:dyDescent="0.3">
      <c r="A18" s="165">
        <v>0.5</v>
      </c>
      <c r="B18" s="166">
        <f>VALUE(50/100*(B6-B9)+B9)</f>
        <v>0</v>
      </c>
      <c r="C18" s="167"/>
      <c r="D18" s="166">
        <f>VALUE(50/100*(D6-D9)+D9)</f>
        <v>0</v>
      </c>
      <c r="E18" s="166"/>
      <c r="F18" s="166">
        <f>VALUE(50/100*(F6-F9)+F9)</f>
        <v>0</v>
      </c>
      <c r="G18" s="166"/>
      <c r="H18" s="166">
        <f>VALUE(50/100*(H6-H9)+H9)</f>
        <v>0</v>
      </c>
      <c r="I18" s="167"/>
      <c r="J18" s="166">
        <f>VALUE(50/100*(J6-J9)+J9)</f>
        <v>0</v>
      </c>
      <c r="K18" s="166"/>
      <c r="L18" s="166">
        <f>VALUE(50/100*(L6-L9)+L9)</f>
        <v>0</v>
      </c>
      <c r="M18" s="166"/>
      <c r="N18" s="166">
        <f>VALUE(50/100*(N6-N9)+N9)</f>
        <v>0</v>
      </c>
      <c r="O18" s="167"/>
      <c r="P18" s="166">
        <f>VALUE(50/100*(P6-P9)+P9)</f>
        <v>0</v>
      </c>
      <c r="Q18" s="166"/>
      <c r="R18" s="166">
        <f>VALUE(50/100*(R6-R9)+R9)</f>
        <v>0</v>
      </c>
    </row>
    <row r="19" spans="1:18" ht="14.55" customHeight="1" x14ac:dyDescent="0.3">
      <c r="A19" s="165">
        <v>0.61799999999999999</v>
      </c>
      <c r="B19" s="166">
        <f>VALUE(61.8/100*(B6-B9)+B9)</f>
        <v>0</v>
      </c>
      <c r="C19" s="167"/>
      <c r="D19" s="166">
        <f>VALUE(61.8/100*(D6-D9)+D9)</f>
        <v>0</v>
      </c>
      <c r="E19" s="166"/>
      <c r="F19" s="166">
        <f>VALUE(61.8/100*(F6-F9)+F9)</f>
        <v>0</v>
      </c>
      <c r="G19" s="166"/>
      <c r="H19" s="166">
        <f>VALUE(61.8/100*(H6-H9)+H9)</f>
        <v>0</v>
      </c>
      <c r="I19" s="167"/>
      <c r="J19" s="166">
        <f>VALUE(61.8/100*(J6-J9)+J9)</f>
        <v>0</v>
      </c>
      <c r="K19" s="166"/>
      <c r="L19" s="166">
        <f>VALUE(61.8/100*(L6-L9)+L9)</f>
        <v>0</v>
      </c>
      <c r="M19" s="166"/>
      <c r="N19" s="166">
        <f>VALUE(61.8/100*(N6-N9)+N9)</f>
        <v>0</v>
      </c>
      <c r="O19" s="167"/>
      <c r="P19" s="166">
        <f>VALUE(61.8/100*(P6-P9)+P9)</f>
        <v>0</v>
      </c>
      <c r="Q19" s="166"/>
      <c r="R19" s="166">
        <f>VALUE(61.8/100*(R6-R9)+R9)</f>
        <v>0</v>
      </c>
    </row>
    <row r="20" spans="1:18" ht="14.55" customHeight="1" x14ac:dyDescent="0.3">
      <c r="A20" s="173">
        <v>0.70699999999999996</v>
      </c>
      <c r="B20" s="174">
        <f>VALUE(70.7/100*(B6-B9)+B9)</f>
        <v>0</v>
      </c>
      <c r="C20" s="137"/>
      <c r="D20" s="174">
        <f>VALUE(70.7/100*(D6-D9)+D9)</f>
        <v>0</v>
      </c>
      <c r="E20" s="175"/>
      <c r="F20" s="174">
        <f>VALUE(70.7/100*(F6-F9)+F9)</f>
        <v>0</v>
      </c>
      <c r="G20" s="174"/>
      <c r="H20" s="174">
        <f>VALUE(70.7/100*(H6-H9)+H9)</f>
        <v>0</v>
      </c>
      <c r="I20" s="137"/>
      <c r="J20" s="174">
        <f>VALUE(70.7/100*(J6-J9)+J9)</f>
        <v>0</v>
      </c>
      <c r="K20" s="175"/>
      <c r="L20" s="174">
        <f>VALUE(70.7/100*(L6-L9)+L9)</f>
        <v>0</v>
      </c>
      <c r="M20" s="174"/>
      <c r="N20" s="174">
        <f>VALUE(70.7/100*(N6-N9)+N9)</f>
        <v>0</v>
      </c>
      <c r="O20" s="137"/>
      <c r="P20" s="174">
        <f>VALUE(70.7/100*(P6-P9)+P9)</f>
        <v>0</v>
      </c>
      <c r="Q20" s="175"/>
      <c r="R20" s="174">
        <f>VALUE(70.7/100*(R6-R9)+R9)</f>
        <v>0</v>
      </c>
    </row>
    <row r="21" spans="1:18" ht="14.55" customHeight="1" x14ac:dyDescent="0.3">
      <c r="A21" s="165">
        <v>0.78600000000000003</v>
      </c>
      <c r="B21" s="166">
        <f>VALUE(78.6/100*(B6-B9)+B9)</f>
        <v>0</v>
      </c>
      <c r="C21" s="167"/>
      <c r="D21" s="166">
        <f>VALUE(78.6/100*(D6-D9)+D9)</f>
        <v>0</v>
      </c>
      <c r="E21" s="166"/>
      <c r="F21" s="166">
        <f>VALUE(78.6/100*(F6-F9)+F9)</f>
        <v>0</v>
      </c>
      <c r="G21" s="166"/>
      <c r="H21" s="166">
        <f>VALUE(78.6/100*(H6-H9)+H9)</f>
        <v>0</v>
      </c>
      <c r="I21" s="167"/>
      <c r="J21" s="166">
        <f>VALUE(78.6/100*(J6-J9)+J9)</f>
        <v>0</v>
      </c>
      <c r="K21" s="166"/>
      <c r="L21" s="166">
        <f>VALUE(78.6/100*(L6-L9)+L9)</f>
        <v>0</v>
      </c>
      <c r="M21" s="166"/>
      <c r="N21" s="166">
        <f>VALUE(78.6/100*(N6-N9)+N9)</f>
        <v>0</v>
      </c>
      <c r="O21" s="167"/>
      <c r="P21" s="166">
        <f>VALUE(78.6/100*(P6-P9)+P9)</f>
        <v>0</v>
      </c>
      <c r="Q21" s="166"/>
      <c r="R21" s="166">
        <f>VALUE(78.6/100*(R6-R9)+R9)</f>
        <v>0</v>
      </c>
    </row>
    <row r="22" spans="1:18" ht="14.55" customHeight="1" x14ac:dyDescent="0.3">
      <c r="A22" s="173">
        <v>1</v>
      </c>
      <c r="B22" s="174">
        <f>VALUE(100/100*(B6-B9)+B9)</f>
        <v>0</v>
      </c>
      <c r="C22" s="137"/>
      <c r="D22" s="174">
        <f>VALUE(100/100*(D6-D9)+D9)</f>
        <v>0</v>
      </c>
      <c r="E22" s="175"/>
      <c r="F22" s="174">
        <f>VALUE(100/100*(F6-F9)+F9)</f>
        <v>0</v>
      </c>
      <c r="G22" s="174"/>
      <c r="H22" s="174">
        <f>VALUE(100/100*(H6-H9)+H9)</f>
        <v>0</v>
      </c>
      <c r="I22" s="137"/>
      <c r="J22" s="174">
        <f>VALUE(100/100*(J6-J9)+J9)</f>
        <v>0</v>
      </c>
      <c r="K22" s="175"/>
      <c r="L22" s="174">
        <f>VALUE(100/100*(L6-L9)+L9)</f>
        <v>0</v>
      </c>
      <c r="M22" s="174"/>
      <c r="N22" s="174">
        <f>VALUE(100/100*(N6-N9)+N9)</f>
        <v>0</v>
      </c>
      <c r="O22" s="137"/>
      <c r="P22" s="174">
        <f>VALUE(100/100*(P6-P9)+P9)</f>
        <v>0</v>
      </c>
      <c r="Q22" s="175"/>
      <c r="R22" s="174">
        <f>VALUE(100/100*(R6-R9)+R9)</f>
        <v>0</v>
      </c>
    </row>
    <row r="23" spans="1:18" ht="14.55" customHeight="1" x14ac:dyDescent="0.3">
      <c r="A23" s="137"/>
      <c r="B23" s="174"/>
      <c r="C23" s="137"/>
      <c r="D23" s="174"/>
      <c r="E23" s="175"/>
      <c r="F23" s="174"/>
      <c r="G23" s="174"/>
      <c r="H23" s="174"/>
      <c r="I23" s="137"/>
      <c r="J23" s="174"/>
      <c r="K23" s="175"/>
      <c r="L23" s="174"/>
      <c r="M23" s="174"/>
      <c r="N23" s="174"/>
      <c r="O23" s="137"/>
      <c r="P23" s="174"/>
      <c r="Q23" s="175"/>
      <c r="R23" s="174"/>
    </row>
    <row r="24" spans="1:18" ht="14.55" customHeight="1" x14ac:dyDescent="0.3">
      <c r="A24" s="176" t="s">
        <v>60</v>
      </c>
      <c r="B24" s="174"/>
      <c r="C24" s="137"/>
      <c r="D24" s="174"/>
      <c r="E24" s="175"/>
      <c r="F24" s="174"/>
      <c r="G24" s="174"/>
      <c r="H24" s="174"/>
      <c r="I24" s="137"/>
      <c r="J24" s="174"/>
      <c r="K24" s="175"/>
      <c r="L24" s="174"/>
      <c r="M24" s="174"/>
      <c r="N24" s="174"/>
      <c r="O24" s="137"/>
      <c r="P24" s="174"/>
      <c r="Q24" s="175"/>
      <c r="R24" s="174"/>
    </row>
    <row r="25" spans="1:18" ht="14.55" customHeight="1" x14ac:dyDescent="0.3">
      <c r="A25" s="177">
        <v>0.38200000000000001</v>
      </c>
      <c r="B25" s="178">
        <f>VALUE(B12-38.2/100*(B6-B9))</f>
        <v>0</v>
      </c>
      <c r="C25" s="179"/>
      <c r="D25" s="178">
        <f>VALUE(D12-38.2/100*(D6-D9))</f>
        <v>0</v>
      </c>
      <c r="E25" s="178"/>
      <c r="F25" s="178">
        <f>VALUE(F12-38.2/100*(F6-F9))</f>
        <v>0</v>
      </c>
      <c r="G25" s="178"/>
      <c r="H25" s="178">
        <f>VALUE(H12-38.2/100*(H6-H9))</f>
        <v>0</v>
      </c>
      <c r="I25" s="179"/>
      <c r="J25" s="178">
        <f>VALUE(J12-38.2/100*(J6-J9))</f>
        <v>0</v>
      </c>
      <c r="K25" s="178"/>
      <c r="L25" s="180">
        <f>VALUE(L12-38.2/100*(L6-L9))</f>
        <v>0</v>
      </c>
      <c r="M25" s="178"/>
      <c r="N25" s="178">
        <f>VALUE(N12-38.2/100*(N6-N9))</f>
        <v>0</v>
      </c>
      <c r="O25" s="179"/>
      <c r="P25" s="178">
        <f>VALUE(P12-38.2/100*(P6-P9))</f>
        <v>0</v>
      </c>
      <c r="Q25" s="178"/>
      <c r="R25" s="178">
        <f>VALUE(R12-38.2/100*(R6-R9))</f>
        <v>0</v>
      </c>
    </row>
    <row r="26" spans="1:18" ht="14.55" customHeight="1" x14ac:dyDescent="0.3">
      <c r="A26" s="177">
        <v>0.5</v>
      </c>
      <c r="B26" s="178">
        <f>VALUE(B12-50/100*(B6-B9))</f>
        <v>0</v>
      </c>
      <c r="C26" s="179"/>
      <c r="D26" s="178">
        <f>VALUE(D12-50/100*(D6-D9))</f>
        <v>0</v>
      </c>
      <c r="E26" s="178"/>
      <c r="F26" s="178">
        <f>VALUE(F12-50/100*(F6-F9))</f>
        <v>0</v>
      </c>
      <c r="G26" s="178"/>
      <c r="H26" s="178">
        <f>VALUE(H12-50/100*(H6-H9))</f>
        <v>0</v>
      </c>
      <c r="I26" s="179"/>
      <c r="J26" s="178">
        <f>VALUE(J12-50/100*(J6-J9))</f>
        <v>0</v>
      </c>
      <c r="K26" s="178"/>
      <c r="L26" s="178">
        <f>VALUE(L12-50/100*(L6-L9))</f>
        <v>0</v>
      </c>
      <c r="M26" s="178"/>
      <c r="N26" s="178">
        <f>VALUE(N12-50/100*(N6-N9))</f>
        <v>0</v>
      </c>
      <c r="O26" s="179"/>
      <c r="P26" s="178">
        <f>VALUE(P12-50/100*(P6-P9))</f>
        <v>0</v>
      </c>
      <c r="Q26" s="178"/>
      <c r="R26" s="178">
        <f>VALUE(R12-50/100*(R6-R9))</f>
        <v>0</v>
      </c>
    </row>
    <row r="27" spans="1:18" ht="14.55" customHeight="1" x14ac:dyDescent="0.3">
      <c r="A27" s="181">
        <v>0.61799999999999999</v>
      </c>
      <c r="B27" s="182">
        <f>VALUE(B12-61.8/100*(B6-B9))</f>
        <v>0</v>
      </c>
      <c r="C27" s="183"/>
      <c r="D27" s="182">
        <f>VALUE(D12-61.8/100*(D6-D9))</f>
        <v>0</v>
      </c>
      <c r="E27" s="182"/>
      <c r="F27" s="182">
        <f>VALUE(F12-61.8/100*(F6-F9))</f>
        <v>0</v>
      </c>
      <c r="G27" s="182"/>
      <c r="H27" s="182">
        <f>VALUE(H12-61.8/100*(H6-H9))</f>
        <v>0</v>
      </c>
      <c r="I27" s="183"/>
      <c r="J27" s="182">
        <f>VALUE(J12-61.8/100*(J6-J9))</f>
        <v>0</v>
      </c>
      <c r="K27" s="182"/>
      <c r="L27" s="182">
        <f>VALUE(L12-61.8/100*(L6-L9))</f>
        <v>0</v>
      </c>
      <c r="M27" s="182"/>
      <c r="N27" s="182">
        <f>VALUE(N12-61.8/100*(N6-N9))</f>
        <v>0</v>
      </c>
      <c r="O27" s="183"/>
      <c r="P27" s="182">
        <f>VALUE(P12-61.8/100*(P6-P9))</f>
        <v>0</v>
      </c>
      <c r="Q27" s="182"/>
      <c r="R27" s="182">
        <f>VALUE(R12-61.8/100*(R6-R9))</f>
        <v>0</v>
      </c>
    </row>
    <row r="28" spans="1:18" ht="14.55" customHeight="1" x14ac:dyDescent="0.3">
      <c r="A28" s="173">
        <v>0.70699999999999996</v>
      </c>
      <c r="B28" s="174">
        <f>VALUE(B12-70.07/100*(B6-B9))</f>
        <v>0</v>
      </c>
      <c r="C28" s="137"/>
      <c r="D28" s="174">
        <f>VALUE(D12-70.07/100*(D6-D9))</f>
        <v>0</v>
      </c>
      <c r="E28" s="175"/>
      <c r="F28" s="174">
        <f>VALUE(F12-70.07/100*(F6-F9))</f>
        <v>0</v>
      </c>
      <c r="G28" s="174"/>
      <c r="H28" s="174">
        <f>VALUE(H12-70.07/100*(H6-H9))</f>
        <v>0</v>
      </c>
      <c r="I28" s="137"/>
      <c r="J28" s="174">
        <f>VALUE(J12-70.07/100*(J6-J9))</f>
        <v>0</v>
      </c>
      <c r="K28" s="175"/>
      <c r="L28" s="174">
        <f>VALUE(L12-70.07/100*(L6-L9))</f>
        <v>0</v>
      </c>
      <c r="M28" s="174"/>
      <c r="N28" s="174">
        <f>VALUE(N12-70.07/100*(N6-N9))</f>
        <v>0</v>
      </c>
      <c r="O28" s="137"/>
      <c r="P28" s="174">
        <f>VALUE(P12-70.07/100*(P6-P9))</f>
        <v>0</v>
      </c>
      <c r="Q28" s="175"/>
      <c r="R28" s="174">
        <f>VALUE(R12-70.07/100*(R6-R9))</f>
        <v>0</v>
      </c>
    </row>
    <row r="29" spans="1:18" ht="14.55" customHeight="1" x14ac:dyDescent="0.3">
      <c r="A29" s="177">
        <v>1</v>
      </c>
      <c r="B29" s="178">
        <f>VALUE(B12-100/100*(B6-B9))</f>
        <v>0</v>
      </c>
      <c r="C29" s="179"/>
      <c r="D29" s="178">
        <f>VALUE(D12-100/100*(D6-D9))</f>
        <v>0</v>
      </c>
      <c r="E29" s="178"/>
      <c r="F29" s="178">
        <f>VALUE(F12-100/100*(F6-F9))</f>
        <v>0</v>
      </c>
      <c r="G29" s="178"/>
      <c r="H29" s="178">
        <f>VALUE(H12-100/100*(H6-H9))</f>
        <v>0</v>
      </c>
      <c r="I29" s="179"/>
      <c r="J29" s="178">
        <f>VALUE(J12-100/100*(J6-J9))</f>
        <v>0</v>
      </c>
      <c r="K29" s="178"/>
      <c r="L29" s="178">
        <f>VALUE(L12-100/100*(L6-L9))</f>
        <v>0</v>
      </c>
      <c r="M29" s="178"/>
      <c r="N29" s="184">
        <f>VALUE(N12-100/100*(N6-N9))</f>
        <v>0</v>
      </c>
      <c r="O29" s="179"/>
      <c r="P29" s="178">
        <f>VALUE(P12-100/100*(P6-P9))</f>
        <v>0</v>
      </c>
      <c r="Q29" s="178"/>
      <c r="R29" s="178">
        <f>VALUE(R12-100/100*(R6-R9))</f>
        <v>0</v>
      </c>
    </row>
    <row r="30" spans="1:18" ht="14.55" customHeight="1" x14ac:dyDescent="0.3">
      <c r="A30" s="185">
        <v>1.236</v>
      </c>
      <c r="B30" s="186">
        <f>VALUE(B12-123.6/100*(B6-B9))</f>
        <v>0</v>
      </c>
      <c r="C30" s="187"/>
      <c r="D30" s="186">
        <f>VALUE(D12-123.6/100*(D6-D9))</f>
        <v>0</v>
      </c>
      <c r="E30" s="186"/>
      <c r="F30" s="186">
        <f>VALUE(F12-123.6/100*(F6-F9))</f>
        <v>0</v>
      </c>
      <c r="G30" s="186"/>
      <c r="H30" s="186">
        <f>VALUE(H12-123.6/100*(H6-H9))</f>
        <v>0</v>
      </c>
      <c r="I30" s="187"/>
      <c r="J30" s="186">
        <f>VALUE(J12-123.6/100*(J6-J9))</f>
        <v>0</v>
      </c>
      <c r="K30" s="186"/>
      <c r="L30" s="186">
        <f>VALUE(L12-123.6/100*(L6-L9))</f>
        <v>0</v>
      </c>
      <c r="M30" s="186"/>
      <c r="N30" s="188">
        <f>VALUE(N12-123.6/100*(N6-N9))</f>
        <v>0</v>
      </c>
      <c r="O30" s="187"/>
      <c r="P30" s="186">
        <f>VALUE(P12-123.6/100*(P6-P9))</f>
        <v>0</v>
      </c>
      <c r="Q30" s="186"/>
      <c r="R30" s="186">
        <f>VALUE(R12-123.6/100*(R6-R9))</f>
        <v>0</v>
      </c>
    </row>
    <row r="31" spans="1:18" ht="14.55" customHeight="1" x14ac:dyDescent="0.3">
      <c r="A31" s="173">
        <v>1.3819999999999999</v>
      </c>
      <c r="B31" s="174">
        <f>VALUE(B12-138.2/100*(B6-B9))</f>
        <v>0</v>
      </c>
      <c r="C31" s="137"/>
      <c r="D31" s="174">
        <f>VALUE(D12-138.2/100*(D6-D9))</f>
        <v>0</v>
      </c>
      <c r="E31" s="175"/>
      <c r="F31" s="174">
        <f>VALUE(F12-138.2/100*(F6-F9))</f>
        <v>0</v>
      </c>
      <c r="G31" s="174"/>
      <c r="H31" s="174">
        <f>VALUE(H12-138.2/100*(H6-H9))</f>
        <v>0</v>
      </c>
      <c r="I31" s="137"/>
      <c r="J31" s="174">
        <f>VALUE(J12-138.2/100*(J6-J9))</f>
        <v>0</v>
      </c>
      <c r="K31" s="175"/>
      <c r="L31" s="174">
        <f>VALUE(L12-138.2/100*(L6-L9))</f>
        <v>0</v>
      </c>
      <c r="M31" s="174"/>
      <c r="N31" s="174">
        <f>VALUE(N12-138.2/100*(N6-N9))</f>
        <v>0</v>
      </c>
      <c r="O31" s="137"/>
      <c r="P31" s="174">
        <f>VALUE(P12-138.2/100*(P6-P9))</f>
        <v>0</v>
      </c>
      <c r="Q31" s="175"/>
      <c r="R31" s="174">
        <f>VALUE(R12-138.2/100*(R6-R9))</f>
        <v>0</v>
      </c>
    </row>
    <row r="32" spans="1:18" ht="14.55" customHeight="1" x14ac:dyDescent="0.3">
      <c r="A32" s="173">
        <v>1.5</v>
      </c>
      <c r="B32" s="174">
        <f>VALUE(B12-150/100*(B6-B9))</f>
        <v>0</v>
      </c>
      <c r="C32" s="137"/>
      <c r="D32" s="174">
        <f>VALUE(D12-150/100*(D6-D9))</f>
        <v>0</v>
      </c>
      <c r="E32" s="175"/>
      <c r="F32" s="174">
        <f>VALUE(F12-150/100*(F6-F9))</f>
        <v>0</v>
      </c>
      <c r="G32" s="174"/>
      <c r="H32" s="174">
        <f>VALUE(H12-150/100*(H6-H9))</f>
        <v>0</v>
      </c>
      <c r="I32" s="137"/>
      <c r="J32" s="174">
        <f>VALUE(J12-150/100*(J6-J9))</f>
        <v>0</v>
      </c>
      <c r="K32" s="175"/>
      <c r="L32" s="174">
        <f>VALUE(L12-150/100*(L6-L9))</f>
        <v>0</v>
      </c>
      <c r="M32" s="174"/>
      <c r="N32" s="174">
        <f>VALUE(N12-150/100*(N6-N9))</f>
        <v>0</v>
      </c>
      <c r="O32" s="137"/>
      <c r="P32" s="174">
        <f>VALUE(P12-150/100*(P6-P9))</f>
        <v>0</v>
      </c>
      <c r="Q32" s="175"/>
      <c r="R32" s="174">
        <f>VALUE(R12-150/100*(R6-R9))</f>
        <v>0</v>
      </c>
    </row>
    <row r="33" spans="1:18" ht="14.55" customHeight="1" x14ac:dyDescent="0.3">
      <c r="A33" s="181">
        <v>1.6180000000000001</v>
      </c>
      <c r="B33" s="182">
        <f>VALUE(B12-161.8/100*(B6-B9))</f>
        <v>0</v>
      </c>
      <c r="C33" s="183"/>
      <c r="D33" s="182">
        <f>VALUE(D12-161.8/100*(D6-D9))</f>
        <v>0</v>
      </c>
      <c r="E33" s="182"/>
      <c r="F33" s="182">
        <f>VALUE(F12-161.8/100*(F6-F9))</f>
        <v>0</v>
      </c>
      <c r="G33" s="182"/>
      <c r="H33" s="182">
        <f>VALUE(H12-161.8/100*(H6-H9))</f>
        <v>0</v>
      </c>
      <c r="I33" s="183"/>
      <c r="J33" s="182">
        <f>VALUE(J12-161.8/100*(J6-J9))</f>
        <v>0</v>
      </c>
      <c r="K33" s="182"/>
      <c r="L33" s="182">
        <f>VALUE(L12-161.8/100*(L6-L9))</f>
        <v>0</v>
      </c>
      <c r="M33" s="182"/>
      <c r="N33" s="182">
        <f>VALUE(N12-161.8/100*(N6-N9))</f>
        <v>0</v>
      </c>
      <c r="O33" s="183"/>
      <c r="P33" s="189">
        <f>VALUE(P12-161.8/100*(P6-P9))</f>
        <v>0</v>
      </c>
      <c r="Q33" s="182"/>
      <c r="R33" s="182">
        <f>VALUE(R12-161.8/100*(R6-R9))</f>
        <v>0</v>
      </c>
    </row>
    <row r="34" spans="1:18" ht="14.55" customHeight="1" x14ac:dyDescent="0.3">
      <c r="A34" s="173">
        <v>1.7070000000000001</v>
      </c>
      <c r="B34" s="174">
        <f>VALUE(B12-170.07/100*(B6-B9))</f>
        <v>0</v>
      </c>
      <c r="C34" s="137"/>
      <c r="D34" s="174">
        <f>VALUE(D12-170.07/100*(D6-D9))</f>
        <v>0</v>
      </c>
      <c r="E34" s="175"/>
      <c r="F34" s="174">
        <f>VALUE(F12-170.07/100*(F6-F9))</f>
        <v>0</v>
      </c>
      <c r="G34" s="174"/>
      <c r="H34" s="174">
        <f>VALUE(H12-170.07/100*(H6-H9))</f>
        <v>0</v>
      </c>
      <c r="I34" s="137"/>
      <c r="J34" s="174">
        <f>VALUE(J12-170.07/100*(J6-J9))</f>
        <v>0</v>
      </c>
      <c r="K34" s="175"/>
      <c r="L34" s="174">
        <f>VALUE(L12-170.07/100*(L6-L9))</f>
        <v>0</v>
      </c>
      <c r="M34" s="174"/>
      <c r="N34" s="174">
        <f>VALUE(N12-170.07/100*(N6-N9))</f>
        <v>0</v>
      </c>
      <c r="O34" s="137"/>
      <c r="P34" s="174">
        <f>VALUE(P12-170.07/100*(P6-P9))</f>
        <v>0</v>
      </c>
      <c r="Q34" s="175"/>
      <c r="R34" s="174">
        <f>VALUE(R12-170.07/100*(R6-R9))</f>
        <v>0</v>
      </c>
    </row>
    <row r="35" spans="1:18" ht="14.55" customHeight="1" x14ac:dyDescent="0.3">
      <c r="A35" s="177">
        <v>2</v>
      </c>
      <c r="B35" s="178">
        <f>VALUE(B12-200/100*(B6-B9))</f>
        <v>0</v>
      </c>
      <c r="C35" s="179"/>
      <c r="D35" s="178">
        <f>VALUE(D12-200/100*(D6-D9))</f>
        <v>0</v>
      </c>
      <c r="E35" s="178"/>
      <c r="F35" s="178">
        <f>VALUE(F12-200/100*(F6-F9))</f>
        <v>0</v>
      </c>
      <c r="G35" s="178"/>
      <c r="H35" s="178">
        <f>VALUE(H12-200/100*(H6-H9))</f>
        <v>0</v>
      </c>
      <c r="I35" s="179"/>
      <c r="J35" s="178">
        <f>VALUE(J12-200/100*(J6-J9))</f>
        <v>0</v>
      </c>
      <c r="K35" s="178"/>
      <c r="L35" s="178">
        <f>VALUE(L12-200/100*(L6-L9))</f>
        <v>0</v>
      </c>
      <c r="M35" s="178"/>
      <c r="N35" s="178">
        <f>VALUE(N12-200/100*(N6-N9))</f>
        <v>0</v>
      </c>
      <c r="O35" s="179"/>
      <c r="P35" s="178">
        <f>VALUE(P12-200/100*(P6-P9))</f>
        <v>0</v>
      </c>
      <c r="Q35" s="178"/>
      <c r="R35" s="178">
        <f>VALUE(R12-200/100*(R6-R9))</f>
        <v>0</v>
      </c>
    </row>
    <row r="36" spans="1:18" ht="14.55" customHeight="1" x14ac:dyDescent="0.3">
      <c r="A36" s="173">
        <v>2.2360000000000002</v>
      </c>
      <c r="B36" s="174">
        <f>VALUE(B12-223.6/100*(B6-B9))</f>
        <v>0</v>
      </c>
      <c r="C36" s="137"/>
      <c r="D36" s="174">
        <f>VALUE(D12-223.6/100*(D6-D9))</f>
        <v>0</v>
      </c>
      <c r="E36" s="175"/>
      <c r="F36" s="174">
        <f>VALUE(F12-223.6/100*(F6-F9))</f>
        <v>0</v>
      </c>
      <c r="G36" s="174"/>
      <c r="H36" s="174">
        <f>VALUE(H12-223.6/100*(H6-H9))</f>
        <v>0</v>
      </c>
      <c r="I36" s="137"/>
      <c r="J36" s="174">
        <f>VALUE(J12-223.6/100*(J6-J9))</f>
        <v>0</v>
      </c>
      <c r="K36" s="175"/>
      <c r="L36" s="174">
        <f>VALUE(L12-223.6/100*(L6-L9))</f>
        <v>0</v>
      </c>
      <c r="M36" s="174"/>
      <c r="N36" s="174">
        <f>VALUE(N12-223.6/100*(N6-N9))</f>
        <v>0</v>
      </c>
      <c r="O36" s="137"/>
      <c r="P36" s="174">
        <f>VALUE(P12-223.6/100*(P6-P9))</f>
        <v>0</v>
      </c>
      <c r="Q36" s="175"/>
      <c r="R36" s="174">
        <f>VALUE(R12-223.6/100*(R6-R9))</f>
        <v>0</v>
      </c>
    </row>
    <row r="37" spans="1:18" ht="14.55" customHeight="1" x14ac:dyDescent="0.3">
      <c r="A37" s="177">
        <v>2.3820000000000001</v>
      </c>
      <c r="B37" s="178">
        <f>VALUE(B12-238.2/100*(B6-B9))</f>
        <v>0</v>
      </c>
      <c r="C37" s="179"/>
      <c r="D37" s="178">
        <f>VALUE(D12-238.2/100*(D6-D9))</f>
        <v>0</v>
      </c>
      <c r="E37" s="178"/>
      <c r="F37" s="178">
        <f>VALUE(F12-238.2/100*(F6-F9))</f>
        <v>0</v>
      </c>
      <c r="G37" s="178"/>
      <c r="H37" s="178">
        <f>VALUE(H12-238.2/100*(H6-H9))</f>
        <v>0</v>
      </c>
      <c r="I37" s="179"/>
      <c r="J37" s="178">
        <f>VALUE(J12-238.2/100*(J6-J9))</f>
        <v>0</v>
      </c>
      <c r="K37" s="178"/>
      <c r="L37" s="178">
        <f>VALUE(L12-238.2/100*(L6-L9))</f>
        <v>0</v>
      </c>
      <c r="M37" s="178"/>
      <c r="N37" s="178">
        <f>VALUE(N12-238.2/100*(N6-N9))</f>
        <v>0</v>
      </c>
      <c r="O37" s="179"/>
      <c r="P37" s="178">
        <f>VALUE(P12-238.2/100*(P6-P9))</f>
        <v>0</v>
      </c>
      <c r="Q37" s="178"/>
      <c r="R37" s="178">
        <f>VALUE(R12-238.2/100*(R6-R9))</f>
        <v>0</v>
      </c>
    </row>
    <row r="38" spans="1:18" ht="14.55" customHeight="1" x14ac:dyDescent="0.3">
      <c r="A38" s="177">
        <v>2.6179999999999999</v>
      </c>
      <c r="B38" s="178">
        <f>VALUE(B12-261.8/100*(B6-B9))</f>
        <v>0</v>
      </c>
      <c r="C38" s="179"/>
      <c r="D38" s="178">
        <f>VALUE(D12-261.8/100*(D6-D9))</f>
        <v>0</v>
      </c>
      <c r="E38" s="178"/>
      <c r="F38" s="178">
        <f>VALUE(F12-261.8/100*(F6-F9))</f>
        <v>0</v>
      </c>
      <c r="G38" s="178"/>
      <c r="H38" s="178">
        <f>VALUE(H12-261.8/100*(H6-H9))</f>
        <v>0</v>
      </c>
      <c r="I38" s="179"/>
      <c r="J38" s="178">
        <f>VALUE(J12-261.8/100*(J6-J9))</f>
        <v>0</v>
      </c>
      <c r="K38" s="178"/>
      <c r="L38" s="178">
        <f>VALUE(L12-261.8/100*(L6-L9))</f>
        <v>0</v>
      </c>
      <c r="M38" s="178"/>
      <c r="N38" s="178">
        <f>VALUE(N12-261.8/100*(N6-N9))</f>
        <v>0</v>
      </c>
      <c r="O38" s="179"/>
      <c r="P38" s="178">
        <f>VALUE(P12-261.8/100*(P6-P9))</f>
        <v>0</v>
      </c>
      <c r="Q38" s="178"/>
      <c r="R38" s="178">
        <f>VALUE(R12-261.8/100*(R6-R9))</f>
        <v>0</v>
      </c>
    </row>
    <row r="39" spans="1:18" ht="14.55" customHeight="1" x14ac:dyDescent="0.3">
      <c r="A39" s="177">
        <v>3</v>
      </c>
      <c r="B39" s="178">
        <f>VALUE(B12-300/100*(B6-B9))</f>
        <v>0</v>
      </c>
      <c r="C39" s="179"/>
      <c r="D39" s="178">
        <f>VALUE(D12-300/100*(D6-D9))</f>
        <v>0</v>
      </c>
      <c r="E39" s="178"/>
      <c r="F39" s="178">
        <f>VALUE(F12-300/100*(F6-F9))</f>
        <v>0</v>
      </c>
      <c r="G39" s="178"/>
      <c r="H39" s="178">
        <f>VALUE(H12-300/100*(H6-H9))</f>
        <v>0</v>
      </c>
      <c r="I39" s="179"/>
      <c r="J39" s="178">
        <f>VALUE(J12-300/100*(J6-J9))</f>
        <v>0</v>
      </c>
      <c r="K39" s="178"/>
      <c r="L39" s="178">
        <f>VALUE(L12-300/100*(L6-L9))</f>
        <v>0</v>
      </c>
      <c r="M39" s="178"/>
      <c r="N39" s="178">
        <f>VALUE(N12-300/100*(N6-N9))</f>
        <v>0</v>
      </c>
      <c r="O39" s="179"/>
      <c r="P39" s="178">
        <f>VALUE(P12-300/100*(P6-P9))</f>
        <v>0</v>
      </c>
      <c r="Q39" s="178"/>
      <c r="R39" s="178">
        <f>VALUE(R12-300/100*(R6-R9))</f>
        <v>0</v>
      </c>
    </row>
    <row r="40" spans="1:18" ht="14.55" customHeight="1" x14ac:dyDescent="0.3">
      <c r="A40" s="173">
        <v>3.2360000000000002</v>
      </c>
      <c r="B40" s="174">
        <f>VALUE(B12-323.6/100*(B6-B9))</f>
        <v>0</v>
      </c>
      <c r="C40" s="137"/>
      <c r="D40" s="174">
        <f>VALUE(D12-323.6/100*(D6-D9))</f>
        <v>0</v>
      </c>
      <c r="E40" s="175"/>
      <c r="F40" s="174">
        <f>VALUE(F12-323.6/100*(F6-F9))</f>
        <v>0</v>
      </c>
      <c r="G40" s="174"/>
      <c r="H40" s="174">
        <f>VALUE(H12-323.6/100*(H6-H9))</f>
        <v>0</v>
      </c>
      <c r="I40" s="137"/>
      <c r="J40" s="174">
        <f>VALUE(J12-323.6/100*(J6-J9))</f>
        <v>0</v>
      </c>
      <c r="K40" s="175"/>
      <c r="L40" s="174">
        <f>VALUE(L12-323.6/100*(L6-L9))</f>
        <v>0</v>
      </c>
      <c r="M40" s="174"/>
      <c r="N40" s="174">
        <f>VALUE(N12-323.6/100*(N6-N9))</f>
        <v>0</v>
      </c>
      <c r="O40" s="137"/>
      <c r="P40" s="174">
        <f>VALUE(P12-323.6/100*(P6-P9))</f>
        <v>0</v>
      </c>
      <c r="Q40" s="175"/>
      <c r="R40" s="174">
        <f>VALUE(R12-323.6/100*(R6-R9))</f>
        <v>0</v>
      </c>
    </row>
    <row r="41" spans="1:18" ht="14.55" customHeight="1" x14ac:dyDescent="0.3">
      <c r="A41" s="177">
        <v>3.3820000000000001</v>
      </c>
      <c r="B41" s="178">
        <f>VALUE(B12-338.2/100*(B6-B9))</f>
        <v>0</v>
      </c>
      <c r="C41" s="179"/>
      <c r="D41" s="178">
        <f>VALUE(D12-338.2/100*(D6-D9))</f>
        <v>0</v>
      </c>
      <c r="E41" s="178"/>
      <c r="F41" s="178">
        <f>VALUE(F12-338.2/100*(F6-F9))</f>
        <v>0</v>
      </c>
      <c r="G41" s="178"/>
      <c r="H41" s="178">
        <f>VALUE(H12-338.2/100*(H6-H9))</f>
        <v>0</v>
      </c>
      <c r="I41" s="179"/>
      <c r="J41" s="178">
        <f>VALUE(J12-338.2/100*(J6-J9))</f>
        <v>0</v>
      </c>
      <c r="K41" s="178"/>
      <c r="L41" s="178">
        <f>VALUE(L12-338.2/100*(L6-L9))</f>
        <v>0</v>
      </c>
      <c r="M41" s="178"/>
      <c r="N41" s="178">
        <f>VALUE(N12-338.2/100*(N6-N9))</f>
        <v>0</v>
      </c>
      <c r="O41" s="179"/>
      <c r="P41" s="178">
        <f>VALUE(P12-338.2/100*(P6-P9))</f>
        <v>0</v>
      </c>
      <c r="Q41" s="178"/>
      <c r="R41" s="178">
        <f>VALUE(R12-338.2/100*(R6-R9))</f>
        <v>0</v>
      </c>
    </row>
    <row r="42" spans="1:18" ht="14.55" customHeight="1" x14ac:dyDescent="0.3">
      <c r="A42" s="177">
        <v>3.6179999999999999</v>
      </c>
      <c r="B42" s="178">
        <f>VALUE(B12-361.8/100*(B6-B9))</f>
        <v>0</v>
      </c>
      <c r="C42" s="179"/>
      <c r="D42" s="178">
        <f>VALUE(D12-361.8/100*(D6-D9))</f>
        <v>0</v>
      </c>
      <c r="E42" s="178"/>
      <c r="F42" s="178">
        <f>VALUE(F12-361.8/100*(F6-F9))</f>
        <v>0</v>
      </c>
      <c r="G42" s="178"/>
      <c r="H42" s="178">
        <f>VALUE(H12-361.8/100*(H6-H9))</f>
        <v>0</v>
      </c>
      <c r="I42" s="179"/>
      <c r="J42" s="178">
        <f>VALUE(J12-361.8/100*(J6-J9))</f>
        <v>0</v>
      </c>
      <c r="K42" s="178"/>
      <c r="L42" s="178">
        <f>VALUE(L12-361.8/100*(L6-L9))</f>
        <v>0</v>
      </c>
      <c r="M42" s="178"/>
      <c r="N42" s="178">
        <f>VALUE(N12-361.8/100*(N6-N9))</f>
        <v>0</v>
      </c>
      <c r="O42" s="179"/>
      <c r="P42" s="178">
        <f>VALUE(P12-361.8/100*(P6-P9))</f>
        <v>0</v>
      </c>
      <c r="Q42" s="178"/>
      <c r="R42" s="178">
        <f>VALUE(R12-361.8/100*(R6-R9))</f>
        <v>0</v>
      </c>
    </row>
    <row r="43" spans="1:18" ht="14.55" customHeight="1" x14ac:dyDescent="0.3">
      <c r="A43" s="177">
        <v>4</v>
      </c>
      <c r="B43" s="178">
        <f>VALUE(B12-400/100*(B6-B9))</f>
        <v>0</v>
      </c>
      <c r="C43" s="179"/>
      <c r="D43" s="178">
        <f>VALUE(D12-400/100*(D6-D9))</f>
        <v>0</v>
      </c>
      <c r="E43" s="178"/>
      <c r="F43" s="178">
        <f>VALUE(F12-400/100*(F6-F9))</f>
        <v>0</v>
      </c>
      <c r="G43" s="178"/>
      <c r="H43" s="178">
        <f>VALUE(H12-400/100*(H6-H9))</f>
        <v>0</v>
      </c>
      <c r="I43" s="179"/>
      <c r="J43" s="178">
        <f>VALUE(J12-400/100*(J6-J9))</f>
        <v>0</v>
      </c>
      <c r="K43" s="178"/>
      <c r="L43" s="178">
        <f>VALUE(L12-400/100*(L6-L9))</f>
        <v>0</v>
      </c>
      <c r="M43" s="178"/>
      <c r="N43" s="178">
        <f>VALUE(N12-400/100*(N6-N9))</f>
        <v>0</v>
      </c>
      <c r="O43" s="179"/>
      <c r="P43" s="178">
        <f>VALUE(P12-400/100*(P6-P9))</f>
        <v>0</v>
      </c>
      <c r="Q43" s="178"/>
      <c r="R43" s="178">
        <f>VALUE(R12-400/100*(R6-R9))</f>
        <v>0</v>
      </c>
    </row>
    <row r="44" spans="1:18" ht="14.55" customHeight="1" x14ac:dyDescent="0.3">
      <c r="A44" s="173">
        <v>4.2359999999999998</v>
      </c>
      <c r="B44" s="174">
        <f>VALUE(B12-423.6/100*(B6-B9))</f>
        <v>0</v>
      </c>
      <c r="C44" s="137"/>
      <c r="D44" s="174">
        <f>VALUE(D12-423.6/100*(D6-D9))</f>
        <v>0</v>
      </c>
      <c r="E44" s="175"/>
      <c r="F44" s="174">
        <f>VALUE(F12-423.6/100*(F6-F9))</f>
        <v>0</v>
      </c>
      <c r="G44" s="174"/>
      <c r="H44" s="174">
        <f>VALUE(H12-423.6/100*(H6-H9))</f>
        <v>0</v>
      </c>
      <c r="I44" s="137"/>
      <c r="J44" s="174">
        <f>VALUE(J12-423.6/100*(J6-J9))</f>
        <v>0</v>
      </c>
      <c r="K44" s="175"/>
      <c r="L44" s="174">
        <f>VALUE(L12-423.6/100*(L6-L9))</f>
        <v>0</v>
      </c>
      <c r="M44" s="174"/>
      <c r="N44" s="174">
        <f>VALUE(N12-423.6/100*(N6-N9))</f>
        <v>0</v>
      </c>
      <c r="O44" s="137"/>
      <c r="P44" s="174">
        <f>VALUE(P12-423.6/100*(P6-P9))</f>
        <v>0</v>
      </c>
      <c r="Q44" s="175"/>
      <c r="R44" s="174">
        <f>VALUE(R12-423.6/100*(R6-R9))</f>
        <v>0</v>
      </c>
    </row>
    <row r="45" spans="1:18" ht="14.55" customHeight="1" x14ac:dyDescent="0.3">
      <c r="A45" s="173">
        <v>4.3819999999999997</v>
      </c>
      <c r="B45" s="174">
        <f>VALUE(B12-438.2/100*(B6-B9))</f>
        <v>0</v>
      </c>
      <c r="C45" s="137"/>
      <c r="D45" s="174">
        <f>VALUE(D12-438.2/100*(D6-D9))</f>
        <v>0</v>
      </c>
      <c r="E45" s="175"/>
      <c r="F45" s="174">
        <f>VALUE(F12-438.2/100*(F6-F9))</f>
        <v>0</v>
      </c>
      <c r="G45" s="174"/>
      <c r="H45" s="174">
        <f>VALUE(H12-438.2/100*(H6-H9))</f>
        <v>0</v>
      </c>
      <c r="I45" s="137"/>
      <c r="J45" s="174">
        <f>VALUE(J12-438.2/100*(J6-J9))</f>
        <v>0</v>
      </c>
      <c r="K45" s="175"/>
      <c r="L45" s="174">
        <f>VALUE(L12-438.2/100*(L6-L9))</f>
        <v>0</v>
      </c>
      <c r="M45" s="174"/>
      <c r="N45" s="174">
        <f>VALUE(N12-438.2/100*(N6-N9))</f>
        <v>0</v>
      </c>
      <c r="O45" s="137"/>
      <c r="P45" s="174">
        <f>VALUE(P12-438.2/100*(P6-P9))</f>
        <v>0</v>
      </c>
      <c r="Q45" s="175"/>
      <c r="R45" s="174">
        <f>VALUE(R12-438.2/100*(R6-R9))</f>
        <v>0</v>
      </c>
    </row>
    <row r="46" spans="1:18" ht="14.55" customHeight="1" x14ac:dyDescent="0.3">
      <c r="A46" s="173">
        <v>4.6180000000000003</v>
      </c>
      <c r="B46" s="174">
        <f>VALUE(B12-461.8/100*(B6-B9))</f>
        <v>0</v>
      </c>
      <c r="C46" s="137"/>
      <c r="D46" s="174">
        <f>VALUE(D12-461.8/100*(D6-D9))</f>
        <v>0</v>
      </c>
      <c r="E46" s="175"/>
      <c r="F46" s="174">
        <f>VALUE(F12-461.8/100*(F6-F9))</f>
        <v>0</v>
      </c>
      <c r="G46" s="174"/>
      <c r="H46" s="174">
        <f>VALUE(H12-461.8/100*(H6-H9))</f>
        <v>0</v>
      </c>
      <c r="I46" s="137"/>
      <c r="J46" s="174">
        <f>VALUE(J12-461.8/100*(J6-J9))</f>
        <v>0</v>
      </c>
      <c r="K46" s="175"/>
      <c r="L46" s="174">
        <f>VALUE(L12-461.8/100*(L6-L9))</f>
        <v>0</v>
      </c>
      <c r="M46" s="174"/>
      <c r="N46" s="174">
        <f>VALUE(N12-461.8/100*(N6-N9))</f>
        <v>0</v>
      </c>
      <c r="O46" s="137"/>
      <c r="P46" s="174">
        <f>VALUE(P12-461.8/100*(P6-P9))</f>
        <v>0</v>
      </c>
      <c r="Q46" s="175"/>
      <c r="R46" s="174">
        <f>VALUE(R12-461.8/100*(R6-R9))</f>
        <v>0</v>
      </c>
    </row>
    <row r="47" spans="1:18" ht="14.55" customHeight="1" x14ac:dyDescent="0.3">
      <c r="A47" s="173">
        <v>5</v>
      </c>
      <c r="B47" s="174">
        <f>VALUE(B12-500/100*(B6-B9))</f>
        <v>0</v>
      </c>
      <c r="C47" s="137"/>
      <c r="D47" s="174">
        <f>VALUE(D12-500/100*(D6-D9))</f>
        <v>0</v>
      </c>
      <c r="E47" s="175"/>
      <c r="F47" s="174">
        <f>VALUE(F12-500/100*(F6-F9))</f>
        <v>0</v>
      </c>
      <c r="G47" s="174"/>
      <c r="H47" s="174">
        <f>VALUE(H12-500/100*(H6-H9))</f>
        <v>0</v>
      </c>
      <c r="I47" s="137"/>
      <c r="J47" s="174">
        <f>VALUE(J12-500/100*(J6-J9))</f>
        <v>0</v>
      </c>
      <c r="K47" s="175"/>
      <c r="L47" s="174">
        <f>VALUE(L12-500/100*(L6-L9))</f>
        <v>0</v>
      </c>
      <c r="M47" s="174"/>
      <c r="N47" s="174">
        <f>VALUE(N12-500/100*(N6-N9))</f>
        <v>0</v>
      </c>
      <c r="O47" s="137"/>
      <c r="P47" s="174">
        <f>VALUE(P12-500/100*(P6-P9))</f>
        <v>0</v>
      </c>
      <c r="Q47" s="175"/>
      <c r="R47" s="174">
        <f>VALUE(R12-500/100*(R6-R9))</f>
        <v>0</v>
      </c>
    </row>
    <row r="48" spans="1:18" ht="14.55" customHeight="1" x14ac:dyDescent="0.3">
      <c r="A48" s="173">
        <v>5.2359999999999998</v>
      </c>
      <c r="B48" s="174">
        <f>VALUE(B12-523.6/100*(B6-B9))</f>
        <v>0</v>
      </c>
      <c r="C48" s="137"/>
      <c r="D48" s="174">
        <f>VALUE(D12-523.6/100*(D6-D9))</f>
        <v>0</v>
      </c>
      <c r="E48" s="175"/>
      <c r="F48" s="174">
        <f>VALUE(F12-523.6/100*(F6-F9))</f>
        <v>0</v>
      </c>
      <c r="G48" s="174"/>
      <c r="H48" s="174">
        <f>VALUE(H12-523.6/100*(H6-H9))</f>
        <v>0</v>
      </c>
      <c r="I48" s="137"/>
      <c r="J48" s="174">
        <f>VALUE(J12-523.6/100*(J6-J9))</f>
        <v>0</v>
      </c>
      <c r="K48" s="175"/>
      <c r="L48" s="174">
        <f>VALUE(L12-523.6/100*(L6-L9))</f>
        <v>0</v>
      </c>
      <c r="M48" s="174"/>
      <c r="N48" s="174">
        <f>VALUE(N12-523.6/100*(N6-N9))</f>
        <v>0</v>
      </c>
      <c r="O48" s="137"/>
      <c r="P48" s="174">
        <f>VALUE(P12-523.6/100*(P6-P9))</f>
        <v>0</v>
      </c>
      <c r="Q48" s="175"/>
      <c r="R48" s="174">
        <f>VALUE(R12-523.6/100*(R6-R9))</f>
        <v>0</v>
      </c>
    </row>
    <row r="49" spans="1:18" ht="14.55" customHeight="1" x14ac:dyDescent="0.3">
      <c r="A49" s="173">
        <v>5.3819999999999997</v>
      </c>
      <c r="B49" s="174">
        <f>VALUE(B12-538.2/100*(B6-B9))</f>
        <v>0</v>
      </c>
      <c r="C49" s="137"/>
      <c r="D49" s="174">
        <f>VALUE(D12-538.2/100*(D6-D9))</f>
        <v>0</v>
      </c>
      <c r="E49" s="175"/>
      <c r="F49" s="174">
        <f>VALUE(F12-538.2/100*(F6-F9))</f>
        <v>0</v>
      </c>
      <c r="G49" s="174"/>
      <c r="H49" s="174">
        <f>VALUE(H12-538.2/100*(H6-H9))</f>
        <v>0</v>
      </c>
      <c r="I49" s="137"/>
      <c r="J49" s="174">
        <f>VALUE(J12-538.2/100*(J6-J9))</f>
        <v>0</v>
      </c>
      <c r="K49" s="175"/>
      <c r="L49" s="174">
        <f>VALUE(L12-538.2/100*(L6-L9))</f>
        <v>0</v>
      </c>
      <c r="M49" s="174"/>
      <c r="N49" s="174">
        <f>VALUE(N12-538.2/100*(N6-N9))</f>
        <v>0</v>
      </c>
      <c r="O49" s="137"/>
      <c r="P49" s="174">
        <f>VALUE(P12-538.2/100*(P6-P9))</f>
        <v>0</v>
      </c>
      <c r="Q49" s="175"/>
      <c r="R49" s="174">
        <f>VALUE(R12-538.2/100*(R6-R9))</f>
        <v>0</v>
      </c>
    </row>
    <row r="50" spans="1:18" ht="14.55" customHeight="1" x14ac:dyDescent="0.3">
      <c r="A50" s="173">
        <v>5.6180000000000003</v>
      </c>
      <c r="B50" s="174">
        <f>VALUE(B12-561.8/100*(B6-B9))</f>
        <v>0</v>
      </c>
      <c r="C50" s="137"/>
      <c r="D50" s="174">
        <f>VALUE(D12-561.8/100*(D6-D9))</f>
        <v>0</v>
      </c>
      <c r="E50" s="175"/>
      <c r="F50" s="174">
        <f>VALUE(F12-561.8/100*(F6-F9))</f>
        <v>0</v>
      </c>
      <c r="G50" s="174"/>
      <c r="H50" s="174">
        <f>VALUE(H12-561.8/100*(H6-H9))</f>
        <v>0</v>
      </c>
      <c r="I50" s="137"/>
      <c r="J50" s="174">
        <f>VALUE(J12-561.8/100*(J6-J9))</f>
        <v>0</v>
      </c>
      <c r="K50" s="175"/>
      <c r="L50" s="174">
        <f>VALUE(L12-561.8/100*(L6-L9))</f>
        <v>0</v>
      </c>
      <c r="M50" s="174"/>
      <c r="N50" s="174">
        <f>VALUE(N12-561.8/100*(N6-N9))</f>
        <v>0</v>
      </c>
      <c r="O50" s="137"/>
      <c r="P50" s="174">
        <f>VALUE(P12-561.8/100*(P6-P9))</f>
        <v>0</v>
      </c>
      <c r="Q50" s="175"/>
      <c r="R50" s="174">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7" customWidth="1"/>
    <col min="2" max="252" width="8.77734375" style="97" customWidth="1"/>
  </cols>
  <sheetData>
    <row r="1" spans="1:1" ht="101.55" customHeight="1" x14ac:dyDescent="0.3">
      <c r="A1" s="126"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Q75"/>
  <sheetViews>
    <sheetView showGridLines="0" topLeftCell="BG1" zoomScaleNormal="100" workbookViewId="0">
      <selection activeCell="BP3" sqref="BP3"/>
    </sheetView>
  </sheetViews>
  <sheetFormatPr defaultColWidth="8.77734375" defaultRowHeight="14.55" customHeight="1" x14ac:dyDescent="0.3"/>
  <cols>
    <col min="1" max="4" width="8.77734375" style="39" customWidth="1"/>
    <col min="5" max="49" width="10.77734375" style="39" customWidth="1"/>
    <col min="50" max="70" width="10.77734375" style="97" customWidth="1"/>
    <col min="71" max="277" width="8.77734375" style="39" customWidth="1"/>
  </cols>
  <sheetData>
    <row r="1" spans="1:70" ht="14.55" customHeight="1" x14ac:dyDescent="0.3">
      <c r="A1" s="216"/>
      <c r="B1" s="217"/>
      <c r="C1" s="217"/>
      <c r="D1" s="217"/>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0">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row>
    <row r="2" spans="1:70" ht="14.55" customHeight="1" x14ac:dyDescent="0.3">
      <c r="A2" s="4"/>
      <c r="B2" s="5"/>
      <c r="C2" s="5"/>
      <c r="D2" s="6" t="s">
        <v>2</v>
      </c>
      <c r="E2" s="41">
        <v>10941.2</v>
      </c>
      <c r="F2" s="41">
        <v>10890.95</v>
      </c>
      <c r="G2" s="41">
        <v>10821.05</v>
      </c>
      <c r="H2" s="42">
        <v>10722.65</v>
      </c>
      <c r="I2" s="42">
        <v>10704.55</v>
      </c>
      <c r="J2" s="42">
        <v>10558.85</v>
      </c>
      <c r="K2" s="42">
        <v>10567.15</v>
      </c>
      <c r="L2" s="42">
        <v>10752.2</v>
      </c>
      <c r="M2" s="42">
        <v>10838.6</v>
      </c>
      <c r="N2" s="42">
        <v>10815.75</v>
      </c>
      <c r="O2" s="42">
        <v>10900.35</v>
      </c>
      <c r="P2" s="42">
        <v>10915.4</v>
      </c>
      <c r="Q2" s="42">
        <v>10985.15</v>
      </c>
      <c r="R2" s="42">
        <v>10962.55</v>
      </c>
      <c r="S2" s="42">
        <v>10963.65</v>
      </c>
      <c r="T2" s="42">
        <v>10782.3</v>
      </c>
      <c r="U2" s="42">
        <v>10747.5</v>
      </c>
      <c r="V2" s="42">
        <v>10834.2</v>
      </c>
      <c r="W2" s="42">
        <v>10893.6</v>
      </c>
      <c r="X2" s="42">
        <v>10923.55</v>
      </c>
      <c r="Y2" s="42">
        <v>10923.6</v>
      </c>
      <c r="Z2" s="42">
        <v>10895.35</v>
      </c>
      <c r="AA2" s="42">
        <v>10814.05</v>
      </c>
      <c r="AB2" s="42">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43">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row>
    <row r="3" spans="1:70" ht="14.55" customHeight="1" x14ac:dyDescent="0.3">
      <c r="A3" s="4"/>
      <c r="B3" s="8"/>
      <c r="C3" s="9"/>
      <c r="D3" s="6" t="s">
        <v>3</v>
      </c>
      <c r="E3" s="44">
        <v>10845.35</v>
      </c>
      <c r="F3" s="44">
        <v>10833.35</v>
      </c>
      <c r="G3" s="44">
        <v>10747.95</v>
      </c>
      <c r="H3" s="45">
        <v>10588.25</v>
      </c>
      <c r="I3" s="45">
        <v>10599.35</v>
      </c>
      <c r="J3" s="45">
        <v>10474.950000000001</v>
      </c>
      <c r="K3" s="45">
        <v>10333.85</v>
      </c>
      <c r="L3" s="45">
        <v>10560.8</v>
      </c>
      <c r="M3" s="45">
        <v>10749.5</v>
      </c>
      <c r="N3" s="45">
        <v>10752.1</v>
      </c>
      <c r="O3" s="45">
        <v>10844.85</v>
      </c>
      <c r="P3" s="45">
        <v>10819.1</v>
      </c>
      <c r="Q3" s="45">
        <v>10928</v>
      </c>
      <c r="R3" s="45">
        <v>10880.05</v>
      </c>
      <c r="S3" s="45">
        <v>10738.65</v>
      </c>
      <c r="T3" s="45">
        <v>10649.25</v>
      </c>
      <c r="U3" s="45">
        <v>10534.55</v>
      </c>
      <c r="V3" s="45">
        <v>10764.45</v>
      </c>
      <c r="W3" s="45">
        <v>10817.15</v>
      </c>
      <c r="X3" s="45">
        <v>10853.2</v>
      </c>
      <c r="Y3" s="45">
        <v>10807.1</v>
      </c>
      <c r="Z3" s="45">
        <v>10735.05</v>
      </c>
      <c r="AA3" s="45">
        <v>10661.25</v>
      </c>
      <c r="AB3" s="45">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6">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row>
    <row r="4" spans="1:70" ht="14.55" customHeight="1" x14ac:dyDescent="0.3">
      <c r="A4" s="4"/>
      <c r="B4" s="8"/>
      <c r="C4" s="9"/>
      <c r="D4" s="6" t="s">
        <v>4</v>
      </c>
      <c r="E4" s="47">
        <v>10883.75</v>
      </c>
      <c r="F4" s="47">
        <v>10869.5</v>
      </c>
      <c r="G4" s="47">
        <v>10782.9</v>
      </c>
      <c r="H4" s="48">
        <v>10601.15</v>
      </c>
      <c r="I4" s="48">
        <v>10693.7</v>
      </c>
      <c r="J4" s="48">
        <v>10488.45</v>
      </c>
      <c r="K4" s="48">
        <v>10549.15</v>
      </c>
      <c r="L4" s="48">
        <v>10737.6</v>
      </c>
      <c r="M4" s="48">
        <v>10791.55</v>
      </c>
      <c r="N4" s="48">
        <v>10805.45</v>
      </c>
      <c r="O4" s="48">
        <v>10888.35</v>
      </c>
      <c r="P4" s="48">
        <v>10908.7</v>
      </c>
      <c r="Q4" s="48">
        <v>10967.3</v>
      </c>
      <c r="R4" s="48">
        <v>10951.7</v>
      </c>
      <c r="S4" s="48">
        <v>10754</v>
      </c>
      <c r="T4" s="48">
        <v>10663.5</v>
      </c>
      <c r="U4" s="48">
        <v>10729.85</v>
      </c>
      <c r="V4" s="48">
        <v>10779.8</v>
      </c>
      <c r="W4" s="48">
        <v>10859.9</v>
      </c>
      <c r="X4" s="48">
        <v>10862.55</v>
      </c>
      <c r="Y4" s="48">
        <v>10910.1</v>
      </c>
      <c r="Z4" s="48">
        <v>10792.5</v>
      </c>
      <c r="AA4" s="48">
        <v>10672.25</v>
      </c>
      <c r="AB4" s="48">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9">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row>
    <row r="5" spans="1:70" ht="14.55" customHeight="1" x14ac:dyDescent="0.3">
      <c r="A5" s="214" t="s">
        <v>5</v>
      </c>
      <c r="B5" s="215"/>
      <c r="C5" s="215"/>
      <c r="D5" s="215"/>
      <c r="E5" s="5"/>
      <c r="F5" s="5"/>
      <c r="G5" s="5"/>
      <c r="H5" s="50"/>
      <c r="I5" s="50"/>
      <c r="J5" s="50"/>
      <c r="K5" s="50"/>
      <c r="L5" s="50"/>
      <c r="M5" s="50"/>
      <c r="N5" s="50"/>
      <c r="O5" s="50"/>
      <c r="P5" s="50"/>
      <c r="Q5" s="50"/>
      <c r="R5" s="50"/>
      <c r="S5" s="50"/>
      <c r="T5" s="50"/>
      <c r="U5" s="50"/>
      <c r="V5" s="50"/>
      <c r="W5" s="50"/>
      <c r="X5" s="50"/>
      <c r="Y5" s="50"/>
      <c r="Z5" s="50"/>
      <c r="AA5" s="50"/>
      <c r="AB5" s="50"/>
      <c r="AC5" s="5"/>
      <c r="AD5" s="5"/>
      <c r="AE5" s="5"/>
      <c r="AF5" s="5"/>
      <c r="AG5" s="5"/>
      <c r="AH5" s="5"/>
      <c r="AI5" s="5"/>
      <c r="AJ5" s="5"/>
      <c r="AK5" s="5"/>
      <c r="AL5" s="5"/>
      <c r="AM5" s="5"/>
      <c r="AN5" s="5"/>
      <c r="AO5" s="5"/>
      <c r="AP5" s="5"/>
      <c r="AQ5" s="5"/>
      <c r="AR5" s="5"/>
      <c r="AS5" s="5"/>
      <c r="AT5" s="5"/>
      <c r="AU5" s="5"/>
      <c r="AV5" s="5"/>
      <c r="AW5" s="51"/>
      <c r="AX5" s="5"/>
      <c r="AY5" s="5"/>
      <c r="AZ5" s="5"/>
      <c r="BA5" s="5"/>
      <c r="BB5" s="5"/>
      <c r="BC5" s="5"/>
      <c r="BD5" s="5"/>
      <c r="BE5" s="5"/>
      <c r="BF5" s="5"/>
      <c r="BG5" s="5"/>
      <c r="BH5" s="5"/>
      <c r="BI5" s="5"/>
      <c r="BJ5" s="5"/>
      <c r="BK5" s="5"/>
      <c r="BL5" s="5"/>
      <c r="BM5" s="5"/>
      <c r="BN5" s="5"/>
      <c r="BO5" s="5"/>
      <c r="BP5" s="5"/>
      <c r="BQ5" s="5"/>
      <c r="BR5" s="5"/>
    </row>
    <row r="6" spans="1:70" ht="14.55" customHeight="1" x14ac:dyDescent="0.3">
      <c r="A6" s="12"/>
      <c r="B6" s="13"/>
      <c r="C6" s="13"/>
      <c r="D6" s="14" t="s">
        <v>6</v>
      </c>
      <c r="E6" s="52">
        <f t="shared" ref="E6:BB6" si="0">E10+E50</f>
        <v>11030.7</v>
      </c>
      <c r="F6" s="52">
        <f t="shared" si="0"/>
        <v>10953.45</v>
      </c>
      <c r="G6" s="52">
        <f t="shared" si="0"/>
        <v>10893.083333333332</v>
      </c>
      <c r="H6" s="53">
        <f t="shared" si="0"/>
        <v>10820.85</v>
      </c>
      <c r="I6" s="53">
        <f t="shared" si="0"/>
        <v>10837.583333333332</v>
      </c>
      <c r="J6" s="53">
        <f t="shared" si="0"/>
        <v>10623.783333333335</v>
      </c>
      <c r="K6" s="53">
        <f t="shared" si="0"/>
        <v>10866.216666666665</v>
      </c>
      <c r="L6" s="53">
        <f t="shared" si="0"/>
        <v>10997.666666666668</v>
      </c>
      <c r="M6" s="53">
        <f t="shared" si="0"/>
        <v>10926.033333333331</v>
      </c>
      <c r="N6" s="53">
        <f t="shared" si="0"/>
        <v>10893.75</v>
      </c>
      <c r="O6" s="53">
        <f t="shared" si="0"/>
        <v>10966.35</v>
      </c>
      <c r="P6" s="53">
        <f t="shared" si="0"/>
        <v>11039.333333333334</v>
      </c>
      <c r="Q6" s="53">
        <f t="shared" si="0"/>
        <v>11049.449999999999</v>
      </c>
      <c r="R6" s="53">
        <f t="shared" si="0"/>
        <v>11065.316666666669</v>
      </c>
      <c r="S6" s="53">
        <f t="shared" si="0"/>
        <v>11123.883333333333</v>
      </c>
      <c r="T6" s="53">
        <f t="shared" si="0"/>
        <v>10880.5</v>
      </c>
      <c r="U6" s="53">
        <f t="shared" si="0"/>
        <v>11019.666666666668</v>
      </c>
      <c r="V6" s="53">
        <f t="shared" si="0"/>
        <v>10890.933333333334</v>
      </c>
      <c r="W6" s="53">
        <f t="shared" si="0"/>
        <v>10973.066666666668</v>
      </c>
      <c r="X6" s="53">
        <f t="shared" si="0"/>
        <v>10976.683333333331</v>
      </c>
      <c r="Y6" s="53">
        <f t="shared" si="0"/>
        <v>11069.933333333336</v>
      </c>
      <c r="Z6" s="53">
        <f t="shared" si="0"/>
        <v>11040.516666666668</v>
      </c>
      <c r="AA6" s="53">
        <f t="shared" si="0"/>
        <v>10923.25</v>
      </c>
      <c r="AB6" s="53">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54">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BM10+BM50</f>
        <v>11014.500000000002</v>
      </c>
      <c r="BN6" s="15">
        <f>BN10+BN50</f>
        <v>11065.716666666667</v>
      </c>
      <c r="BO6" s="15">
        <f>BO10+BO50</f>
        <v>11102.333333333336</v>
      </c>
      <c r="BP6" s="15">
        <f>BP10+BP50</f>
        <v>10924.7</v>
      </c>
      <c r="BQ6" s="15">
        <f>BQ10+BQ50</f>
        <v>10941.366666666667</v>
      </c>
      <c r="BR6" s="15">
        <f t="shared" ref="BR6" si="2">BR10+BR50</f>
        <v>11421.516666666666</v>
      </c>
    </row>
    <row r="7" spans="1:70" ht="14.55" customHeight="1" x14ac:dyDescent="0.3">
      <c r="A7" s="12"/>
      <c r="B7" s="13"/>
      <c r="C7" s="13"/>
      <c r="D7" s="14" t="s">
        <v>7</v>
      </c>
      <c r="E7" s="55">
        <f t="shared" ref="E7:BB7" si="3">(E6+E8)/2</f>
        <v>11008.325000000001</v>
      </c>
      <c r="F7" s="55">
        <f t="shared" si="3"/>
        <v>10937.825000000001</v>
      </c>
      <c r="G7" s="55">
        <f t="shared" si="3"/>
        <v>10875.074999999999</v>
      </c>
      <c r="H7" s="55">
        <f t="shared" si="3"/>
        <v>10796.3</v>
      </c>
      <c r="I7" s="55">
        <f t="shared" si="3"/>
        <v>10804.324999999999</v>
      </c>
      <c r="J7" s="55">
        <f t="shared" si="3"/>
        <v>10607.550000000001</v>
      </c>
      <c r="K7" s="55">
        <f t="shared" si="3"/>
        <v>10791.449999999999</v>
      </c>
      <c r="L7" s="55">
        <f t="shared" si="3"/>
        <v>10936.300000000001</v>
      </c>
      <c r="M7" s="55">
        <f t="shared" si="3"/>
        <v>10904.174999999999</v>
      </c>
      <c r="N7" s="55">
        <f t="shared" si="3"/>
        <v>10874.25</v>
      </c>
      <c r="O7" s="55">
        <f t="shared" si="3"/>
        <v>10949.85</v>
      </c>
      <c r="P7" s="55">
        <f t="shared" si="3"/>
        <v>11008.35</v>
      </c>
      <c r="Q7" s="55">
        <f t="shared" si="3"/>
        <v>11033.375</v>
      </c>
      <c r="R7" s="55">
        <f t="shared" si="3"/>
        <v>11039.625000000002</v>
      </c>
      <c r="S7" s="55">
        <f t="shared" si="3"/>
        <v>11083.825000000001</v>
      </c>
      <c r="T7" s="55">
        <f t="shared" si="3"/>
        <v>10855.95</v>
      </c>
      <c r="U7" s="55">
        <f t="shared" si="3"/>
        <v>10951.625</v>
      </c>
      <c r="V7" s="55">
        <f t="shared" si="3"/>
        <v>10876.75</v>
      </c>
      <c r="W7" s="55">
        <f t="shared" si="3"/>
        <v>10953.2</v>
      </c>
      <c r="X7" s="55">
        <f t="shared" si="3"/>
        <v>10963.399999999998</v>
      </c>
      <c r="Y7" s="55">
        <f t="shared" si="3"/>
        <v>11033.350000000002</v>
      </c>
      <c r="Z7" s="55">
        <f t="shared" si="3"/>
        <v>11004.225000000002</v>
      </c>
      <c r="AA7" s="55">
        <f t="shared" si="3"/>
        <v>10895.95</v>
      </c>
      <c r="AB7" s="55">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6">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(BM6+BM8)/2</f>
        <v>10982.650000000001</v>
      </c>
      <c r="BN7" s="16">
        <f>(BN6+BN8)/2</f>
        <v>11021.475</v>
      </c>
      <c r="BO7" s="16">
        <f>(BO6+BO8)/2</f>
        <v>11061.675000000003</v>
      </c>
      <c r="BP7" s="16">
        <f>(BP6+BP8)/2</f>
        <v>10909.95</v>
      </c>
      <c r="BQ7" s="16">
        <f>(BQ6+BQ8)/2</f>
        <v>10925.5</v>
      </c>
      <c r="BR7" s="16">
        <f t="shared" ref="BR7" si="5">(BR6+BR8)/2</f>
        <v>11313</v>
      </c>
    </row>
    <row r="8" spans="1:70" ht="14.55" customHeight="1" x14ac:dyDescent="0.3">
      <c r="A8" s="12"/>
      <c r="B8" s="13"/>
      <c r="C8" s="13"/>
      <c r="D8" s="14" t="s">
        <v>8</v>
      </c>
      <c r="E8" s="57">
        <f t="shared" ref="E8:BB8" si="6">E14+E50</f>
        <v>10985.95</v>
      </c>
      <c r="F8" s="57">
        <f t="shared" si="6"/>
        <v>10922.2</v>
      </c>
      <c r="G8" s="57">
        <f t="shared" si="6"/>
        <v>10857.066666666666</v>
      </c>
      <c r="H8" s="58">
        <f t="shared" si="6"/>
        <v>10771.75</v>
      </c>
      <c r="I8" s="58">
        <f t="shared" si="6"/>
        <v>10771.066666666666</v>
      </c>
      <c r="J8" s="58">
        <f t="shared" si="6"/>
        <v>10591.316666666668</v>
      </c>
      <c r="K8" s="58">
        <f t="shared" si="6"/>
        <v>10716.683333333332</v>
      </c>
      <c r="L8" s="58">
        <f t="shared" si="6"/>
        <v>10874.933333333334</v>
      </c>
      <c r="M8" s="58">
        <f t="shared" si="6"/>
        <v>10882.316666666666</v>
      </c>
      <c r="N8" s="58">
        <f t="shared" si="6"/>
        <v>10854.75</v>
      </c>
      <c r="O8" s="58">
        <f t="shared" si="6"/>
        <v>10933.35</v>
      </c>
      <c r="P8" s="58">
        <f t="shared" si="6"/>
        <v>10977.366666666667</v>
      </c>
      <c r="Q8" s="58">
        <f t="shared" si="6"/>
        <v>11017.3</v>
      </c>
      <c r="R8" s="58">
        <f t="shared" si="6"/>
        <v>11013.933333333334</v>
      </c>
      <c r="S8" s="58">
        <f t="shared" si="6"/>
        <v>11043.766666666666</v>
      </c>
      <c r="T8" s="58">
        <f t="shared" si="6"/>
        <v>10831.4</v>
      </c>
      <c r="U8" s="58">
        <f t="shared" si="6"/>
        <v>10883.583333333334</v>
      </c>
      <c r="V8" s="58">
        <f t="shared" si="6"/>
        <v>10862.566666666668</v>
      </c>
      <c r="W8" s="58">
        <f t="shared" si="6"/>
        <v>10933.333333333334</v>
      </c>
      <c r="X8" s="58">
        <f t="shared" si="6"/>
        <v>10950.116666666665</v>
      </c>
      <c r="Y8" s="58">
        <f t="shared" si="6"/>
        <v>10996.766666666668</v>
      </c>
      <c r="Z8" s="58">
        <f t="shared" si="6"/>
        <v>10967.933333333334</v>
      </c>
      <c r="AA8" s="58">
        <f t="shared" si="6"/>
        <v>10868.65</v>
      </c>
      <c r="AB8" s="58">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9">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BM14+BM50</f>
        <v>10950.800000000001</v>
      </c>
      <c r="BN8" s="17">
        <f>BN14+BN50</f>
        <v>10977.233333333334</v>
      </c>
      <c r="BO8" s="17">
        <f>BO14+BO50</f>
        <v>11021.016666666668</v>
      </c>
      <c r="BP8" s="17">
        <f>BP14+BP50</f>
        <v>10895.2</v>
      </c>
      <c r="BQ8" s="17">
        <f>BQ14+BQ50</f>
        <v>10909.633333333333</v>
      </c>
      <c r="BR8" s="17">
        <f t="shared" ref="BR8" si="8">BR14+BR50</f>
        <v>11204.483333333334</v>
      </c>
    </row>
    <row r="9" spans="1:70" ht="14.55" customHeight="1" x14ac:dyDescent="0.3">
      <c r="A9" s="12"/>
      <c r="B9" s="13"/>
      <c r="C9" s="13"/>
      <c r="D9" s="14" t="s">
        <v>9</v>
      </c>
      <c r="E9" s="55">
        <f t="shared" ref="E9:BB9" si="9">(E8+E10)/2</f>
        <v>10960.400000000001</v>
      </c>
      <c r="F9" s="55">
        <f t="shared" si="9"/>
        <v>10909.025000000001</v>
      </c>
      <c r="G9" s="55">
        <f t="shared" si="9"/>
        <v>10838.525</v>
      </c>
      <c r="H9" s="55">
        <f t="shared" si="9"/>
        <v>10729.1</v>
      </c>
      <c r="I9" s="55">
        <f t="shared" si="9"/>
        <v>10751.724999999999</v>
      </c>
      <c r="J9" s="55">
        <f t="shared" si="9"/>
        <v>10565.600000000002</v>
      </c>
      <c r="K9" s="55">
        <f t="shared" si="9"/>
        <v>10674.8</v>
      </c>
      <c r="L9" s="55">
        <f t="shared" si="9"/>
        <v>10840.6</v>
      </c>
      <c r="M9" s="55">
        <f t="shared" si="9"/>
        <v>10859.624999999998</v>
      </c>
      <c r="N9" s="55">
        <f t="shared" si="9"/>
        <v>10842.424999999999</v>
      </c>
      <c r="O9" s="55">
        <f t="shared" si="9"/>
        <v>10922.1</v>
      </c>
      <c r="P9" s="55">
        <f t="shared" si="9"/>
        <v>10960.2</v>
      </c>
      <c r="Q9" s="55">
        <f t="shared" si="9"/>
        <v>11004.8</v>
      </c>
      <c r="R9" s="55">
        <f t="shared" si="9"/>
        <v>10998.375000000002</v>
      </c>
      <c r="S9" s="55">
        <f t="shared" si="9"/>
        <v>10971.325000000001</v>
      </c>
      <c r="T9" s="55">
        <f t="shared" si="9"/>
        <v>10789.424999999999</v>
      </c>
      <c r="U9" s="55">
        <f t="shared" si="9"/>
        <v>10845.150000000001</v>
      </c>
      <c r="V9" s="55">
        <f t="shared" si="9"/>
        <v>10841.875</v>
      </c>
      <c r="W9" s="55">
        <f t="shared" si="9"/>
        <v>10914.975</v>
      </c>
      <c r="X9" s="55">
        <f t="shared" si="9"/>
        <v>10928.224999999999</v>
      </c>
      <c r="Y9" s="55">
        <f t="shared" si="9"/>
        <v>10975.100000000002</v>
      </c>
      <c r="Z9" s="55">
        <f t="shared" si="9"/>
        <v>10924.075000000001</v>
      </c>
      <c r="AA9" s="55">
        <f t="shared" si="9"/>
        <v>10819.55</v>
      </c>
      <c r="AB9" s="55">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6">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(BM8+BM10)/2</f>
        <v>10933.125</v>
      </c>
      <c r="BN9" s="16">
        <f>(BN8+BN10)/2</f>
        <v>10941.75</v>
      </c>
      <c r="BO9" s="16">
        <f>(BO8+BO10)/2</f>
        <v>10967.425000000003</v>
      </c>
      <c r="BP9" s="16">
        <f>(BP8+BP10)/2</f>
        <v>10869.525000000001</v>
      </c>
      <c r="BQ9" s="16">
        <f>(BQ8+BQ10)/2</f>
        <v>10898.1</v>
      </c>
      <c r="BR9" s="16">
        <f t="shared" ref="BR9" si="11">(BR8+BR10)/2</f>
        <v>11111.099999999999</v>
      </c>
    </row>
    <row r="10" spans="1:70" ht="14.55" customHeight="1" x14ac:dyDescent="0.3">
      <c r="A10" s="12"/>
      <c r="B10" s="13"/>
      <c r="C10" s="13"/>
      <c r="D10" s="14" t="s">
        <v>10</v>
      </c>
      <c r="E10" s="60">
        <f t="shared" ref="E10:BB10" si="12">(2*E14)-E3</f>
        <v>10934.85</v>
      </c>
      <c r="F10" s="60">
        <f t="shared" si="12"/>
        <v>10895.85</v>
      </c>
      <c r="G10" s="60">
        <f t="shared" si="12"/>
        <v>10819.983333333334</v>
      </c>
      <c r="H10" s="61">
        <f t="shared" si="12"/>
        <v>10686.45</v>
      </c>
      <c r="I10" s="61">
        <f t="shared" si="12"/>
        <v>10732.383333333333</v>
      </c>
      <c r="J10" s="61">
        <f t="shared" si="12"/>
        <v>10539.883333333335</v>
      </c>
      <c r="K10" s="61">
        <f t="shared" si="12"/>
        <v>10632.916666666666</v>
      </c>
      <c r="L10" s="61">
        <f t="shared" si="12"/>
        <v>10806.266666666666</v>
      </c>
      <c r="M10" s="61">
        <f t="shared" si="12"/>
        <v>10836.933333333331</v>
      </c>
      <c r="N10" s="61">
        <f t="shared" si="12"/>
        <v>10830.1</v>
      </c>
      <c r="O10" s="61">
        <f t="shared" si="12"/>
        <v>10910.85</v>
      </c>
      <c r="P10" s="61">
        <f t="shared" si="12"/>
        <v>10943.033333333335</v>
      </c>
      <c r="Q10" s="61">
        <f t="shared" si="12"/>
        <v>10992.3</v>
      </c>
      <c r="R10" s="61">
        <f t="shared" si="12"/>
        <v>10982.816666666669</v>
      </c>
      <c r="S10" s="61">
        <f t="shared" si="12"/>
        <v>10898.883333333333</v>
      </c>
      <c r="T10" s="61">
        <f t="shared" si="12"/>
        <v>10747.45</v>
      </c>
      <c r="U10" s="61">
        <f t="shared" si="12"/>
        <v>10806.716666666667</v>
      </c>
      <c r="V10" s="61">
        <f t="shared" si="12"/>
        <v>10821.183333333334</v>
      </c>
      <c r="W10" s="61">
        <f t="shared" si="12"/>
        <v>10896.616666666667</v>
      </c>
      <c r="X10" s="61">
        <f t="shared" si="12"/>
        <v>10906.333333333332</v>
      </c>
      <c r="Y10" s="61">
        <f t="shared" si="12"/>
        <v>10953.433333333336</v>
      </c>
      <c r="Z10" s="61">
        <f t="shared" si="12"/>
        <v>10880.216666666667</v>
      </c>
      <c r="AA10" s="61">
        <f t="shared" si="12"/>
        <v>10770.45</v>
      </c>
      <c r="AB10" s="61">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62">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(2*BM14)-BM3</f>
        <v>10915.45</v>
      </c>
      <c r="BN10" s="18">
        <f>(2*BN14)-BN3</f>
        <v>10906.266666666666</v>
      </c>
      <c r="BO10" s="18">
        <f>(2*BO14)-BO3</f>
        <v>10913.833333333336</v>
      </c>
      <c r="BP10" s="18">
        <f>(2*BP14)-BP3</f>
        <v>10843.85</v>
      </c>
      <c r="BQ10" s="18">
        <f>(2*BQ14)-BQ3</f>
        <v>10886.566666666668</v>
      </c>
      <c r="BR10" s="18">
        <f t="shared" ref="BR10" si="14">(2*BR14)-BR3</f>
        <v>11017.716666666665</v>
      </c>
    </row>
    <row r="11" spans="1:70" ht="14.55" customHeight="1" x14ac:dyDescent="0.3">
      <c r="A11" s="12"/>
      <c r="B11" s="13"/>
      <c r="C11" s="13"/>
      <c r="D11" s="14" t="s">
        <v>11</v>
      </c>
      <c r="E11" s="55">
        <f t="shared" ref="E11:BB11" si="15">(E10+E14)/2</f>
        <v>10912.475</v>
      </c>
      <c r="F11" s="55">
        <f t="shared" si="15"/>
        <v>10880.225</v>
      </c>
      <c r="G11" s="55">
        <f t="shared" si="15"/>
        <v>10801.975</v>
      </c>
      <c r="H11" s="55">
        <f t="shared" si="15"/>
        <v>10661.900000000001</v>
      </c>
      <c r="I11" s="55">
        <f t="shared" si="15"/>
        <v>10699.125</v>
      </c>
      <c r="J11" s="55">
        <f t="shared" si="15"/>
        <v>10523.650000000001</v>
      </c>
      <c r="K11" s="55">
        <f t="shared" si="15"/>
        <v>10558.15</v>
      </c>
      <c r="L11" s="55">
        <f t="shared" si="15"/>
        <v>10744.9</v>
      </c>
      <c r="M11" s="55">
        <f t="shared" si="15"/>
        <v>10815.074999999997</v>
      </c>
      <c r="N11" s="55">
        <f t="shared" si="15"/>
        <v>10810.6</v>
      </c>
      <c r="O11" s="55">
        <f t="shared" si="15"/>
        <v>10894.35</v>
      </c>
      <c r="P11" s="55">
        <f t="shared" si="15"/>
        <v>10912.050000000001</v>
      </c>
      <c r="Q11" s="55">
        <f t="shared" si="15"/>
        <v>10976.224999999999</v>
      </c>
      <c r="R11" s="55">
        <f t="shared" si="15"/>
        <v>10957.125000000002</v>
      </c>
      <c r="S11" s="55">
        <f t="shared" si="15"/>
        <v>10858.825000000001</v>
      </c>
      <c r="T11" s="55">
        <f t="shared" si="15"/>
        <v>10722.900000000001</v>
      </c>
      <c r="U11" s="55">
        <f t="shared" si="15"/>
        <v>10738.674999999999</v>
      </c>
      <c r="V11" s="55">
        <f t="shared" si="15"/>
        <v>10807</v>
      </c>
      <c r="W11" s="55">
        <f t="shared" si="15"/>
        <v>10876.75</v>
      </c>
      <c r="X11" s="55">
        <f t="shared" si="15"/>
        <v>10893.05</v>
      </c>
      <c r="Y11" s="55">
        <f t="shared" si="15"/>
        <v>10916.850000000002</v>
      </c>
      <c r="Z11" s="55">
        <f t="shared" si="15"/>
        <v>10843.924999999999</v>
      </c>
      <c r="AA11" s="55">
        <f t="shared" si="15"/>
        <v>10743.150000000001</v>
      </c>
      <c r="AB11" s="55">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6">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(BM10+BM14)/2</f>
        <v>10883.6</v>
      </c>
      <c r="BN11" s="16">
        <f>(BN10+BN14)/2</f>
        <v>10862.025</v>
      </c>
      <c r="BO11" s="16">
        <f>(BO10+BO14)/2</f>
        <v>10873.175000000003</v>
      </c>
      <c r="BP11" s="16">
        <f>(BP10+BP14)/2</f>
        <v>10829.1</v>
      </c>
      <c r="BQ11" s="16">
        <f>(BQ10+BQ14)/2</f>
        <v>10870.7</v>
      </c>
      <c r="BR11" s="16">
        <f t="shared" ref="BR11" si="17">(BR10+BR14)/2</f>
        <v>10909.199999999999</v>
      </c>
    </row>
    <row r="12" spans="1:70" ht="8.1" customHeight="1" x14ac:dyDescent="0.3">
      <c r="A12" s="12"/>
      <c r="B12" s="13"/>
      <c r="C12" s="13"/>
      <c r="D12" s="19"/>
      <c r="E12" s="47"/>
      <c r="F12" s="47"/>
      <c r="G12" s="47"/>
      <c r="H12" s="48"/>
      <c r="I12" s="48"/>
      <c r="J12" s="48"/>
      <c r="K12" s="48"/>
      <c r="L12" s="48"/>
      <c r="M12" s="48"/>
      <c r="N12" s="48"/>
      <c r="O12" s="48"/>
      <c r="P12" s="48"/>
      <c r="Q12" s="48"/>
      <c r="R12" s="48"/>
      <c r="S12" s="48"/>
      <c r="T12" s="48"/>
      <c r="U12" s="48"/>
      <c r="V12" s="48"/>
      <c r="W12" s="48"/>
      <c r="X12" s="48"/>
      <c r="Y12" s="48"/>
      <c r="Z12" s="48"/>
      <c r="AA12" s="48"/>
      <c r="AB12" s="48"/>
      <c r="AC12" s="11"/>
      <c r="AD12" s="11"/>
      <c r="AE12" s="11"/>
      <c r="AF12" s="11"/>
      <c r="AG12" s="11"/>
      <c r="AH12" s="11"/>
      <c r="AI12" s="11"/>
      <c r="AJ12" s="11"/>
      <c r="AK12" s="11"/>
      <c r="AL12" s="11"/>
      <c r="AM12" s="11"/>
      <c r="AN12" s="11"/>
      <c r="AO12" s="11"/>
      <c r="AP12" s="11"/>
      <c r="AQ12" s="11"/>
      <c r="AR12" s="11"/>
      <c r="AS12" s="11"/>
      <c r="AT12" s="11"/>
      <c r="AU12" s="11"/>
      <c r="AV12" s="11"/>
      <c r="AW12" s="49"/>
      <c r="AX12" s="11"/>
      <c r="AY12" s="11"/>
      <c r="AZ12" s="11"/>
      <c r="BA12" s="11"/>
      <c r="BB12" s="11"/>
      <c r="BC12" s="11"/>
      <c r="BD12" s="11"/>
      <c r="BE12" s="11"/>
      <c r="BF12" s="11"/>
      <c r="BG12" s="11"/>
      <c r="BH12" s="11"/>
      <c r="BI12" s="11"/>
      <c r="BJ12" s="11"/>
      <c r="BK12" s="11"/>
      <c r="BL12" s="11"/>
      <c r="BM12" s="11"/>
      <c r="BN12" s="11"/>
      <c r="BO12" s="11"/>
      <c r="BP12" s="11"/>
      <c r="BQ12" s="11"/>
      <c r="BR12" s="11"/>
    </row>
    <row r="13" spans="1:70" ht="14.55" customHeight="1" x14ac:dyDescent="0.3">
      <c r="A13" s="12"/>
      <c r="B13" s="13"/>
      <c r="C13" s="13"/>
      <c r="D13" s="14" t="s">
        <v>12</v>
      </c>
      <c r="E13" s="63">
        <f t="shared" ref="E13:BB13" si="18">E14+E57/2</f>
        <v>10893.275000000001</v>
      </c>
      <c r="F13" s="63">
        <f t="shared" si="18"/>
        <v>10867.05</v>
      </c>
      <c r="G13" s="63">
        <f t="shared" si="18"/>
        <v>10784.5</v>
      </c>
      <c r="H13" s="63">
        <f t="shared" si="18"/>
        <v>10655.45</v>
      </c>
      <c r="I13" s="63">
        <f t="shared" si="18"/>
        <v>10679.783333333333</v>
      </c>
      <c r="J13" s="63">
        <f t="shared" si="18"/>
        <v>10516.900000000001</v>
      </c>
      <c r="K13" s="63">
        <f t="shared" si="18"/>
        <v>10516.266666666666</v>
      </c>
      <c r="L13" s="63">
        <f t="shared" si="18"/>
        <v>10710.566666666666</v>
      </c>
      <c r="M13" s="63">
        <f t="shared" si="18"/>
        <v>10794.05</v>
      </c>
      <c r="N13" s="63">
        <f t="shared" si="18"/>
        <v>10798.275000000001</v>
      </c>
      <c r="O13" s="63">
        <f t="shared" si="18"/>
        <v>10883.1</v>
      </c>
      <c r="P13" s="63">
        <f t="shared" si="18"/>
        <v>10894.883333333335</v>
      </c>
      <c r="Q13" s="63">
        <f t="shared" si="18"/>
        <v>10963.724999999999</v>
      </c>
      <c r="R13" s="63">
        <f t="shared" si="18"/>
        <v>10941.566666666669</v>
      </c>
      <c r="S13" s="63">
        <f t="shared" si="18"/>
        <v>10851.15</v>
      </c>
      <c r="T13" s="63">
        <f t="shared" si="18"/>
        <v>10715.775</v>
      </c>
      <c r="U13" s="63">
        <f t="shared" si="18"/>
        <v>10700.241666666667</v>
      </c>
      <c r="V13" s="63">
        <f t="shared" si="18"/>
        <v>10799.325000000001</v>
      </c>
      <c r="W13" s="63">
        <f t="shared" si="18"/>
        <v>10858.391666666666</v>
      </c>
      <c r="X13" s="63">
        <f t="shared" si="18"/>
        <v>10888.375</v>
      </c>
      <c r="Y13" s="63">
        <f t="shared" si="18"/>
        <v>10895.183333333336</v>
      </c>
      <c r="Z13" s="63">
        <f t="shared" si="18"/>
        <v>10815.2</v>
      </c>
      <c r="AA13" s="63">
        <f t="shared" si="18"/>
        <v>10737.65</v>
      </c>
      <c r="AB13" s="63">
        <f t="shared" si="18"/>
        <v>10713.183333333331</v>
      </c>
      <c r="AC13" s="64">
        <f t="shared" si="18"/>
        <v>10793.05</v>
      </c>
      <c r="AD13" s="64">
        <f t="shared" si="18"/>
        <v>10793.383333333333</v>
      </c>
      <c r="AE13" s="64">
        <f t="shared" si="18"/>
        <v>10840.066666666664</v>
      </c>
      <c r="AF13" s="64">
        <f t="shared" si="18"/>
        <v>10830.575000000001</v>
      </c>
      <c r="AG13" s="64">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65">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BM14+BM57/2</f>
        <v>10865.924999999999</v>
      </c>
      <c r="BN13" s="20">
        <f>BN14+BN57/2</f>
        <v>10826.541666666666</v>
      </c>
      <c r="BO13" s="20">
        <f>BO14+BO57/2</f>
        <v>10845.45</v>
      </c>
      <c r="BP13" s="20">
        <f>BP14+BP57/2</f>
        <v>10825.275000000001</v>
      </c>
      <c r="BQ13" s="20">
        <f>BQ14+BQ57/2</f>
        <v>10859.166666666668</v>
      </c>
      <c r="BR13" s="20">
        <f t="shared" ref="BR13" si="20">BR14+BR57/2</f>
        <v>10815.816666666666</v>
      </c>
    </row>
    <row r="14" spans="1:70" ht="14.55" customHeight="1" x14ac:dyDescent="0.3">
      <c r="A14" s="12"/>
      <c r="B14" s="13"/>
      <c r="C14" s="13"/>
      <c r="D14" s="14" t="s">
        <v>13</v>
      </c>
      <c r="E14" s="47">
        <f t="shared" ref="E14:BB14" si="21">(E2+E3+E4)/3</f>
        <v>10890.1</v>
      </c>
      <c r="F14" s="47">
        <f t="shared" si="21"/>
        <v>10864.6</v>
      </c>
      <c r="G14" s="47">
        <f t="shared" si="21"/>
        <v>10783.966666666667</v>
      </c>
      <c r="H14" s="48">
        <f t="shared" si="21"/>
        <v>10637.35</v>
      </c>
      <c r="I14" s="48">
        <f t="shared" si="21"/>
        <v>10665.866666666667</v>
      </c>
      <c r="J14" s="48">
        <f t="shared" si="21"/>
        <v>10507.416666666668</v>
      </c>
      <c r="K14" s="48">
        <f t="shared" si="21"/>
        <v>10483.383333333333</v>
      </c>
      <c r="L14" s="48">
        <f t="shared" si="21"/>
        <v>10683.533333333333</v>
      </c>
      <c r="M14" s="48">
        <f t="shared" si="21"/>
        <v>10793.216666666665</v>
      </c>
      <c r="N14" s="48">
        <f t="shared" si="21"/>
        <v>10791.1</v>
      </c>
      <c r="O14" s="48">
        <f t="shared" si="21"/>
        <v>10877.85</v>
      </c>
      <c r="P14" s="48">
        <f t="shared" si="21"/>
        <v>10881.066666666668</v>
      </c>
      <c r="Q14" s="48">
        <f t="shared" si="21"/>
        <v>10960.15</v>
      </c>
      <c r="R14" s="48">
        <f t="shared" si="21"/>
        <v>10931.433333333334</v>
      </c>
      <c r="S14" s="48">
        <f t="shared" si="21"/>
        <v>10818.766666666666</v>
      </c>
      <c r="T14" s="48">
        <f t="shared" si="21"/>
        <v>10698.35</v>
      </c>
      <c r="U14" s="48">
        <f t="shared" si="21"/>
        <v>10670.633333333333</v>
      </c>
      <c r="V14" s="48">
        <f t="shared" si="21"/>
        <v>10792.816666666668</v>
      </c>
      <c r="W14" s="48">
        <f t="shared" si="21"/>
        <v>10856.883333333333</v>
      </c>
      <c r="X14" s="48">
        <f t="shared" si="21"/>
        <v>10879.766666666666</v>
      </c>
      <c r="Y14" s="48">
        <f t="shared" si="21"/>
        <v>10880.266666666668</v>
      </c>
      <c r="Z14" s="48">
        <f t="shared" si="21"/>
        <v>10807.633333333333</v>
      </c>
      <c r="AA14" s="48">
        <f t="shared" si="21"/>
        <v>10715.85</v>
      </c>
      <c r="AB14" s="48">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9">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(BM2+BM3+BM4)/3</f>
        <v>10851.75</v>
      </c>
      <c r="BN14" s="11">
        <f>(BN2+BN3+BN4)/3</f>
        <v>10817.783333333333</v>
      </c>
      <c r="BO14" s="11">
        <f>(BO2+BO3+BO4)/3</f>
        <v>10832.516666666668</v>
      </c>
      <c r="BP14" s="11">
        <f>(BP2+BP3+BP4)/3</f>
        <v>10814.35</v>
      </c>
      <c r="BQ14" s="11">
        <f>(BQ2+BQ3+BQ4)/3</f>
        <v>10854.833333333334</v>
      </c>
      <c r="BR14" s="11">
        <f t="shared" ref="BR14" si="23">(BR2+BR3+BR4)/3</f>
        <v>10800.683333333332</v>
      </c>
    </row>
    <row r="15" spans="1:70" ht="14.55" customHeight="1" x14ac:dyDescent="0.3">
      <c r="A15" s="12"/>
      <c r="B15" s="13"/>
      <c r="C15" s="13"/>
      <c r="D15" s="14" t="s">
        <v>14</v>
      </c>
      <c r="E15" s="66">
        <f t="shared" ref="E15:BB15" si="24">E14-E57/2</f>
        <v>10886.924999999999</v>
      </c>
      <c r="F15" s="66">
        <f t="shared" si="24"/>
        <v>10862.150000000001</v>
      </c>
      <c r="G15" s="66">
        <f t="shared" si="24"/>
        <v>10783.433333333334</v>
      </c>
      <c r="H15" s="66">
        <f t="shared" si="24"/>
        <v>10619.25</v>
      </c>
      <c r="I15" s="66">
        <f t="shared" si="24"/>
        <v>10651.95</v>
      </c>
      <c r="J15" s="66">
        <f t="shared" si="24"/>
        <v>10497.933333333334</v>
      </c>
      <c r="K15" s="66">
        <f t="shared" si="24"/>
        <v>10450.5</v>
      </c>
      <c r="L15" s="66">
        <f t="shared" si="24"/>
        <v>10656.5</v>
      </c>
      <c r="M15" s="66">
        <f t="shared" si="24"/>
        <v>10792.383333333331</v>
      </c>
      <c r="N15" s="66">
        <f t="shared" si="24"/>
        <v>10783.924999999999</v>
      </c>
      <c r="O15" s="66">
        <f t="shared" si="24"/>
        <v>10872.6</v>
      </c>
      <c r="P15" s="66">
        <f t="shared" si="24"/>
        <v>10867.25</v>
      </c>
      <c r="Q15" s="66">
        <f t="shared" si="24"/>
        <v>10956.575000000001</v>
      </c>
      <c r="R15" s="66">
        <f t="shared" si="24"/>
        <v>10921.3</v>
      </c>
      <c r="S15" s="66">
        <f t="shared" si="24"/>
        <v>10786.383333333333</v>
      </c>
      <c r="T15" s="66">
        <f t="shared" si="24"/>
        <v>10680.925000000001</v>
      </c>
      <c r="U15" s="66">
        <f t="shared" si="24"/>
        <v>10641.025</v>
      </c>
      <c r="V15" s="66">
        <f t="shared" si="24"/>
        <v>10786.308333333334</v>
      </c>
      <c r="W15" s="66">
        <f t="shared" si="24"/>
        <v>10855.375</v>
      </c>
      <c r="X15" s="66">
        <f t="shared" si="24"/>
        <v>10871.158333333333</v>
      </c>
      <c r="Y15" s="66">
        <f t="shared" si="24"/>
        <v>10865.35</v>
      </c>
      <c r="Z15" s="66">
        <f t="shared" si="24"/>
        <v>10800.066666666666</v>
      </c>
      <c r="AA15" s="66">
        <f t="shared" si="24"/>
        <v>10694.050000000001</v>
      </c>
      <c r="AB15" s="66">
        <f t="shared" si="24"/>
        <v>10684.849999999999</v>
      </c>
      <c r="AC15" s="67">
        <f t="shared" si="24"/>
        <v>10778.883333333331</v>
      </c>
      <c r="AD15" s="67">
        <f t="shared" si="24"/>
        <v>10775.85</v>
      </c>
      <c r="AE15" s="67">
        <f t="shared" si="24"/>
        <v>10809.9</v>
      </c>
      <c r="AF15" s="67">
        <f t="shared" si="24"/>
        <v>10824.591666666667</v>
      </c>
      <c r="AG15" s="67">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8">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BM14-BM57/2</f>
        <v>10837.575000000001</v>
      </c>
      <c r="BN15" s="21">
        <f>BN14-BN57/2</f>
        <v>10809.025</v>
      </c>
      <c r="BO15" s="21">
        <f>BO14-BO57/2</f>
        <v>10819.583333333336</v>
      </c>
      <c r="BP15" s="21">
        <f>BP14-BP57/2</f>
        <v>10803.424999999999</v>
      </c>
      <c r="BQ15" s="21">
        <f>BQ14-BQ57/2</f>
        <v>10850.5</v>
      </c>
      <c r="BR15" s="21">
        <f t="shared" ref="BR15" si="26">BR14-BR57/2</f>
        <v>10785.55</v>
      </c>
    </row>
    <row r="16" spans="1:70" ht="8.1" customHeight="1" x14ac:dyDescent="0.3">
      <c r="A16" s="12"/>
      <c r="B16" s="13"/>
      <c r="C16" s="13"/>
      <c r="D16" s="19"/>
      <c r="E16" s="47"/>
      <c r="F16" s="47"/>
      <c r="G16" s="47"/>
      <c r="H16" s="48"/>
      <c r="I16" s="48"/>
      <c r="J16" s="48"/>
      <c r="K16" s="48"/>
      <c r="L16" s="48"/>
      <c r="M16" s="48"/>
      <c r="N16" s="48"/>
      <c r="O16" s="48"/>
      <c r="P16" s="48"/>
      <c r="Q16" s="48"/>
      <c r="R16" s="48"/>
      <c r="S16" s="48"/>
      <c r="T16" s="48"/>
      <c r="U16" s="48"/>
      <c r="V16" s="48"/>
      <c r="W16" s="48"/>
      <c r="X16" s="48"/>
      <c r="Y16" s="48"/>
      <c r="Z16" s="48"/>
      <c r="AA16" s="48"/>
      <c r="AB16" s="48"/>
      <c r="AC16" s="11"/>
      <c r="AD16" s="11"/>
      <c r="AE16" s="11"/>
      <c r="AF16" s="11"/>
      <c r="AG16" s="11"/>
      <c r="AH16" s="11"/>
      <c r="AI16" s="11"/>
      <c r="AJ16" s="11"/>
      <c r="AK16" s="11"/>
      <c r="AL16" s="11"/>
      <c r="AM16" s="11"/>
      <c r="AN16" s="11"/>
      <c r="AO16" s="11"/>
      <c r="AP16" s="11"/>
      <c r="AQ16" s="11"/>
      <c r="AR16" s="11"/>
      <c r="AS16" s="11"/>
      <c r="AT16" s="11"/>
      <c r="AU16" s="11"/>
      <c r="AV16" s="11"/>
      <c r="AW16" s="49"/>
      <c r="AX16" s="11"/>
      <c r="AY16" s="11"/>
      <c r="AZ16" s="11"/>
      <c r="BA16" s="11"/>
      <c r="BB16" s="11"/>
      <c r="BC16" s="11"/>
      <c r="BD16" s="11"/>
      <c r="BE16" s="11"/>
      <c r="BF16" s="11"/>
      <c r="BG16" s="11"/>
      <c r="BH16" s="11"/>
      <c r="BI16" s="11"/>
      <c r="BJ16" s="11"/>
      <c r="BK16" s="11"/>
      <c r="BL16" s="11"/>
      <c r="BM16" s="11"/>
      <c r="BN16" s="11"/>
      <c r="BO16" s="11"/>
      <c r="BP16" s="11"/>
      <c r="BQ16" s="11"/>
      <c r="BR16" s="11"/>
    </row>
    <row r="17" spans="1:70" ht="14.55" customHeight="1" x14ac:dyDescent="0.3">
      <c r="A17" s="12"/>
      <c r="B17" s="13"/>
      <c r="C17" s="13"/>
      <c r="D17" s="14" t="s">
        <v>15</v>
      </c>
      <c r="E17" s="55">
        <f t="shared" ref="E17:BB17" si="27">(E14+E18)/2</f>
        <v>10864.55</v>
      </c>
      <c r="F17" s="55">
        <f t="shared" si="27"/>
        <v>10851.424999999999</v>
      </c>
      <c r="G17" s="55">
        <f t="shared" si="27"/>
        <v>10765.425000000001</v>
      </c>
      <c r="H17" s="55">
        <f t="shared" si="27"/>
        <v>10594.7</v>
      </c>
      <c r="I17" s="55">
        <f t="shared" si="27"/>
        <v>10646.525000000001</v>
      </c>
      <c r="J17" s="55">
        <f t="shared" si="27"/>
        <v>10481.700000000001</v>
      </c>
      <c r="K17" s="55">
        <f t="shared" si="27"/>
        <v>10441.5</v>
      </c>
      <c r="L17" s="55">
        <f t="shared" si="27"/>
        <v>10649.199999999999</v>
      </c>
      <c r="M17" s="55">
        <f t="shared" si="27"/>
        <v>10770.524999999998</v>
      </c>
      <c r="N17" s="55">
        <f t="shared" si="27"/>
        <v>10778.775000000001</v>
      </c>
      <c r="O17" s="55">
        <f t="shared" si="27"/>
        <v>10866.6</v>
      </c>
      <c r="P17" s="55">
        <f t="shared" si="27"/>
        <v>10863.900000000001</v>
      </c>
      <c r="Q17" s="55">
        <f t="shared" si="27"/>
        <v>10947.65</v>
      </c>
      <c r="R17" s="55">
        <f t="shared" si="27"/>
        <v>10915.875000000002</v>
      </c>
      <c r="S17" s="55">
        <f t="shared" si="27"/>
        <v>10746.325000000001</v>
      </c>
      <c r="T17" s="55">
        <f t="shared" si="27"/>
        <v>10656.375</v>
      </c>
      <c r="U17" s="55">
        <f t="shared" si="27"/>
        <v>10632.2</v>
      </c>
      <c r="V17" s="55">
        <f t="shared" si="27"/>
        <v>10772.125</v>
      </c>
      <c r="W17" s="55">
        <f t="shared" si="27"/>
        <v>10838.525</v>
      </c>
      <c r="X17" s="55">
        <f t="shared" si="27"/>
        <v>10857.875</v>
      </c>
      <c r="Y17" s="55">
        <f t="shared" si="27"/>
        <v>10858.600000000002</v>
      </c>
      <c r="Z17" s="55">
        <f t="shared" si="27"/>
        <v>10763.775</v>
      </c>
      <c r="AA17" s="55">
        <f t="shared" si="27"/>
        <v>10666.75</v>
      </c>
      <c r="AB17" s="55">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6">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(BM14+BM18)/2</f>
        <v>10834.075000000001</v>
      </c>
      <c r="BN17" s="16">
        <f>(BN14+BN18)/2</f>
        <v>10782.3</v>
      </c>
      <c r="BO17" s="16">
        <f>(BO14+BO18)/2</f>
        <v>10778.925000000003</v>
      </c>
      <c r="BP17" s="16">
        <f>(BP14+BP18)/2</f>
        <v>10788.674999999999</v>
      </c>
      <c r="BQ17" s="16">
        <f>(BQ14+BQ18)/2</f>
        <v>10843.300000000001</v>
      </c>
      <c r="BR17" s="16">
        <f t="shared" ref="BR17" si="29">(BR14+BR18)/2</f>
        <v>10707.3</v>
      </c>
    </row>
    <row r="18" spans="1:70" ht="14.55" customHeight="1" x14ac:dyDescent="0.3">
      <c r="A18" s="12"/>
      <c r="B18" s="13"/>
      <c r="C18" s="13"/>
      <c r="D18" s="14" t="s">
        <v>16</v>
      </c>
      <c r="E18" s="69">
        <f t="shared" ref="E18:BB18" si="30">2*E14-E2</f>
        <v>10839</v>
      </c>
      <c r="F18" s="69">
        <f t="shared" si="30"/>
        <v>10838.25</v>
      </c>
      <c r="G18" s="69">
        <f t="shared" si="30"/>
        <v>10746.883333333335</v>
      </c>
      <c r="H18" s="70">
        <f t="shared" si="30"/>
        <v>10552.050000000001</v>
      </c>
      <c r="I18" s="70">
        <f t="shared" si="30"/>
        <v>10627.183333333334</v>
      </c>
      <c r="J18" s="70">
        <f t="shared" si="30"/>
        <v>10455.983333333335</v>
      </c>
      <c r="K18" s="70">
        <f t="shared" si="30"/>
        <v>10399.616666666667</v>
      </c>
      <c r="L18" s="70">
        <f t="shared" si="30"/>
        <v>10614.866666666665</v>
      </c>
      <c r="M18" s="70">
        <f t="shared" si="30"/>
        <v>10747.83333333333</v>
      </c>
      <c r="N18" s="70">
        <f t="shared" si="30"/>
        <v>10766.45</v>
      </c>
      <c r="O18" s="70">
        <f t="shared" si="30"/>
        <v>10855.35</v>
      </c>
      <c r="P18" s="70">
        <f t="shared" si="30"/>
        <v>10846.733333333335</v>
      </c>
      <c r="Q18" s="70">
        <f t="shared" si="30"/>
        <v>10935.15</v>
      </c>
      <c r="R18" s="70">
        <f t="shared" si="30"/>
        <v>10900.316666666669</v>
      </c>
      <c r="S18" s="70">
        <f t="shared" si="30"/>
        <v>10673.883333333333</v>
      </c>
      <c r="T18" s="70">
        <f t="shared" si="30"/>
        <v>10614.400000000001</v>
      </c>
      <c r="U18" s="70">
        <f t="shared" si="30"/>
        <v>10593.766666666666</v>
      </c>
      <c r="V18" s="70">
        <f t="shared" si="30"/>
        <v>10751.433333333334</v>
      </c>
      <c r="W18" s="70">
        <f t="shared" si="30"/>
        <v>10820.166666666666</v>
      </c>
      <c r="X18" s="70">
        <f t="shared" si="30"/>
        <v>10835.983333333334</v>
      </c>
      <c r="Y18" s="70">
        <f t="shared" si="30"/>
        <v>10836.933333333336</v>
      </c>
      <c r="Z18" s="70">
        <f t="shared" si="30"/>
        <v>10719.916666666666</v>
      </c>
      <c r="AA18" s="70">
        <f t="shared" si="30"/>
        <v>10617.650000000001</v>
      </c>
      <c r="AB18" s="70">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71">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2*BM14-BM2</f>
        <v>10816.4</v>
      </c>
      <c r="BN18" s="22">
        <f>2*BN14-BN2</f>
        <v>10746.816666666666</v>
      </c>
      <c r="BO18" s="22">
        <f>2*BO14-BO2</f>
        <v>10725.333333333336</v>
      </c>
      <c r="BP18" s="22">
        <f>2*BP14-BP2</f>
        <v>10763</v>
      </c>
      <c r="BQ18" s="22">
        <f>2*BQ14-BQ2</f>
        <v>10831.766666666668</v>
      </c>
      <c r="BR18" s="22">
        <f t="shared" ref="BR18" si="32">2*BR14-BR2</f>
        <v>10613.916666666664</v>
      </c>
    </row>
    <row r="19" spans="1:70" ht="14.55" customHeight="1" x14ac:dyDescent="0.3">
      <c r="A19" s="12"/>
      <c r="B19" s="13"/>
      <c r="C19" s="13"/>
      <c r="D19" s="14" t="s">
        <v>17</v>
      </c>
      <c r="E19" s="55">
        <f t="shared" ref="E19:BB19" si="33">(E18+E20)/2</f>
        <v>10816.625</v>
      </c>
      <c r="F19" s="55">
        <f t="shared" si="33"/>
        <v>10822.625</v>
      </c>
      <c r="G19" s="55">
        <f t="shared" si="33"/>
        <v>10728.875000000002</v>
      </c>
      <c r="H19" s="55">
        <f t="shared" si="33"/>
        <v>10527.5</v>
      </c>
      <c r="I19" s="55">
        <f t="shared" si="33"/>
        <v>10593.925000000001</v>
      </c>
      <c r="J19" s="55">
        <f t="shared" si="33"/>
        <v>10439.750000000002</v>
      </c>
      <c r="K19" s="55">
        <f t="shared" si="33"/>
        <v>10324.85</v>
      </c>
      <c r="L19" s="55">
        <f t="shared" si="33"/>
        <v>10553.499999999998</v>
      </c>
      <c r="M19" s="55">
        <f t="shared" si="33"/>
        <v>10725.974999999999</v>
      </c>
      <c r="N19" s="55">
        <f t="shared" si="33"/>
        <v>10746.95</v>
      </c>
      <c r="O19" s="55">
        <f t="shared" si="33"/>
        <v>10838.85</v>
      </c>
      <c r="P19" s="55">
        <f t="shared" si="33"/>
        <v>10815.750000000002</v>
      </c>
      <c r="Q19" s="55">
        <f t="shared" si="33"/>
        <v>10919.075000000001</v>
      </c>
      <c r="R19" s="55">
        <f t="shared" si="33"/>
        <v>10874.625000000002</v>
      </c>
      <c r="S19" s="55">
        <f t="shared" si="33"/>
        <v>10633.825000000001</v>
      </c>
      <c r="T19" s="55">
        <f t="shared" si="33"/>
        <v>10589.850000000002</v>
      </c>
      <c r="U19" s="55">
        <f t="shared" si="33"/>
        <v>10525.724999999999</v>
      </c>
      <c r="V19" s="55">
        <f t="shared" si="33"/>
        <v>10737.25</v>
      </c>
      <c r="W19" s="55">
        <f t="shared" si="33"/>
        <v>10800.3</v>
      </c>
      <c r="X19" s="55">
        <f t="shared" si="33"/>
        <v>10822.7</v>
      </c>
      <c r="Y19" s="55">
        <f t="shared" si="33"/>
        <v>10800.350000000002</v>
      </c>
      <c r="Z19" s="55">
        <f t="shared" si="33"/>
        <v>10683.625</v>
      </c>
      <c r="AA19" s="55">
        <f t="shared" si="33"/>
        <v>10590.350000000002</v>
      </c>
      <c r="AB19" s="55">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6">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(BM18+BM20)/2</f>
        <v>10784.55</v>
      </c>
      <c r="BN19" s="16">
        <f>(BN18+BN20)/2</f>
        <v>10702.574999999999</v>
      </c>
      <c r="BO19" s="16">
        <f>(BO18+BO20)/2</f>
        <v>10684.675000000003</v>
      </c>
      <c r="BP19" s="16">
        <f>(BP18+BP20)/2</f>
        <v>10748.25</v>
      </c>
      <c r="BQ19" s="16">
        <f>(BQ18+BQ20)/2</f>
        <v>10815.900000000001</v>
      </c>
      <c r="BR19" s="16">
        <f t="shared" ref="BR19" si="35">(BR18+BR20)/2</f>
        <v>10505.399999999998</v>
      </c>
    </row>
    <row r="20" spans="1:70" ht="14.55" customHeight="1" x14ac:dyDescent="0.3">
      <c r="A20" s="12"/>
      <c r="B20" s="13"/>
      <c r="C20" s="13"/>
      <c r="D20" s="14" t="s">
        <v>18</v>
      </c>
      <c r="E20" s="72">
        <f t="shared" ref="E20:BB20" si="36">E14-E50</f>
        <v>10794.25</v>
      </c>
      <c r="F20" s="72">
        <f t="shared" si="36"/>
        <v>10807</v>
      </c>
      <c r="G20" s="72">
        <f t="shared" si="36"/>
        <v>10710.866666666669</v>
      </c>
      <c r="H20" s="73">
        <f t="shared" si="36"/>
        <v>10502.95</v>
      </c>
      <c r="I20" s="73">
        <f t="shared" si="36"/>
        <v>10560.666666666668</v>
      </c>
      <c r="J20" s="73">
        <f t="shared" si="36"/>
        <v>10423.516666666668</v>
      </c>
      <c r="K20" s="73">
        <f t="shared" si="36"/>
        <v>10250.083333333334</v>
      </c>
      <c r="L20" s="73">
        <f t="shared" si="36"/>
        <v>10492.133333333331</v>
      </c>
      <c r="M20" s="73">
        <f t="shared" si="36"/>
        <v>10704.116666666665</v>
      </c>
      <c r="N20" s="73">
        <f t="shared" si="36"/>
        <v>10727.45</v>
      </c>
      <c r="O20" s="73">
        <f t="shared" si="36"/>
        <v>10822.35</v>
      </c>
      <c r="P20" s="73">
        <f t="shared" si="36"/>
        <v>10784.766666666668</v>
      </c>
      <c r="Q20" s="73">
        <f t="shared" si="36"/>
        <v>10903</v>
      </c>
      <c r="R20" s="73">
        <f t="shared" si="36"/>
        <v>10848.933333333334</v>
      </c>
      <c r="S20" s="73">
        <f t="shared" si="36"/>
        <v>10593.766666666666</v>
      </c>
      <c r="T20" s="73">
        <f t="shared" si="36"/>
        <v>10565.300000000001</v>
      </c>
      <c r="U20" s="73">
        <f t="shared" si="36"/>
        <v>10457.683333333332</v>
      </c>
      <c r="V20" s="73">
        <f t="shared" si="36"/>
        <v>10723.066666666668</v>
      </c>
      <c r="W20" s="73">
        <f t="shared" si="36"/>
        <v>10780.433333333332</v>
      </c>
      <c r="X20" s="73">
        <f t="shared" si="36"/>
        <v>10809.416666666668</v>
      </c>
      <c r="Y20" s="73">
        <f t="shared" si="36"/>
        <v>10763.766666666668</v>
      </c>
      <c r="Z20" s="73">
        <f t="shared" si="36"/>
        <v>10647.333333333332</v>
      </c>
      <c r="AA20" s="73">
        <f t="shared" si="36"/>
        <v>10563.050000000001</v>
      </c>
      <c r="AB20" s="73">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74">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BM14-BM50</f>
        <v>10752.699999999999</v>
      </c>
      <c r="BN20" s="23">
        <f>BN14-BN50</f>
        <v>10658.333333333332</v>
      </c>
      <c r="BO20" s="23">
        <f>BO14-BO50</f>
        <v>10644.016666666668</v>
      </c>
      <c r="BP20" s="23">
        <f>BP14-BP50</f>
        <v>10733.5</v>
      </c>
      <c r="BQ20" s="23">
        <f>BQ14-BQ50</f>
        <v>10800.033333333335</v>
      </c>
      <c r="BR20" s="23">
        <f t="shared" ref="BR20" si="38">BR14-BR50</f>
        <v>10396.883333333331</v>
      </c>
    </row>
    <row r="21" spans="1:70" ht="14.55" customHeight="1" x14ac:dyDescent="0.3">
      <c r="A21" s="12"/>
      <c r="B21" s="13"/>
      <c r="C21" s="13"/>
      <c r="D21" s="14" t="s">
        <v>19</v>
      </c>
      <c r="E21" s="55">
        <f t="shared" ref="E21:BB21" si="39">(E20+E22)/2</f>
        <v>10768.7</v>
      </c>
      <c r="F21" s="55">
        <f t="shared" si="39"/>
        <v>10793.825000000001</v>
      </c>
      <c r="G21" s="55">
        <f t="shared" si="39"/>
        <v>10692.325000000003</v>
      </c>
      <c r="H21" s="55">
        <f t="shared" si="39"/>
        <v>10460.300000000001</v>
      </c>
      <c r="I21" s="55">
        <f t="shared" si="39"/>
        <v>10541.325000000001</v>
      </c>
      <c r="J21" s="55">
        <f t="shared" si="39"/>
        <v>10397.800000000003</v>
      </c>
      <c r="K21" s="55">
        <f t="shared" si="39"/>
        <v>10208.200000000001</v>
      </c>
      <c r="L21" s="55">
        <f t="shared" si="39"/>
        <v>10457.799999999997</v>
      </c>
      <c r="M21" s="55">
        <f t="shared" si="39"/>
        <v>10681.424999999997</v>
      </c>
      <c r="N21" s="55">
        <f t="shared" si="39"/>
        <v>10715.125</v>
      </c>
      <c r="O21" s="55">
        <f t="shared" si="39"/>
        <v>10811.1</v>
      </c>
      <c r="P21" s="55">
        <f t="shared" si="39"/>
        <v>10767.600000000002</v>
      </c>
      <c r="Q21" s="55">
        <f t="shared" si="39"/>
        <v>10890.5</v>
      </c>
      <c r="R21" s="55">
        <f t="shared" si="39"/>
        <v>10833.375000000002</v>
      </c>
      <c r="S21" s="55">
        <f t="shared" si="39"/>
        <v>10521.325000000001</v>
      </c>
      <c r="T21" s="55">
        <f t="shared" si="39"/>
        <v>10523.325000000001</v>
      </c>
      <c r="U21" s="55">
        <f t="shared" si="39"/>
        <v>10419.25</v>
      </c>
      <c r="V21" s="55">
        <f t="shared" si="39"/>
        <v>10702.375</v>
      </c>
      <c r="W21" s="55">
        <f t="shared" si="39"/>
        <v>10762.074999999999</v>
      </c>
      <c r="X21" s="55">
        <f t="shared" si="39"/>
        <v>10787.525000000001</v>
      </c>
      <c r="Y21" s="55">
        <f t="shared" si="39"/>
        <v>10742.100000000002</v>
      </c>
      <c r="Z21" s="55">
        <f t="shared" si="39"/>
        <v>10603.474999999999</v>
      </c>
      <c r="AA21" s="55">
        <f t="shared" si="39"/>
        <v>10513.95</v>
      </c>
      <c r="AB21" s="55">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6">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(BM20+BM22)/2</f>
        <v>10735.024999999998</v>
      </c>
      <c r="BN21" s="16">
        <f>(BN20+BN22)/2</f>
        <v>10622.849999999999</v>
      </c>
      <c r="BO21" s="16">
        <f>(BO20+BO22)/2</f>
        <v>10590.425000000003</v>
      </c>
      <c r="BP21" s="16">
        <f>(BP20+BP22)/2</f>
        <v>10707.825000000001</v>
      </c>
      <c r="BQ21" s="16">
        <f>(BQ20+BQ22)/2</f>
        <v>10788.500000000002</v>
      </c>
      <c r="BR21" s="16">
        <f t="shared" ref="BR21" si="41">(BR20+BR22)/2</f>
        <v>10303.499999999996</v>
      </c>
    </row>
    <row r="22" spans="1:70" ht="14.55" customHeight="1" x14ac:dyDescent="0.3">
      <c r="A22" s="12"/>
      <c r="B22" s="13"/>
      <c r="C22" s="13"/>
      <c r="D22" s="14" t="s">
        <v>20</v>
      </c>
      <c r="E22" s="75">
        <f t="shared" ref="E22:BB22" si="42">E18-E50</f>
        <v>10743.15</v>
      </c>
      <c r="F22" s="75">
        <f t="shared" si="42"/>
        <v>10780.65</v>
      </c>
      <c r="G22" s="75">
        <f t="shared" si="42"/>
        <v>10673.783333333336</v>
      </c>
      <c r="H22" s="76">
        <f t="shared" si="42"/>
        <v>10417.650000000001</v>
      </c>
      <c r="I22" s="76">
        <f t="shared" si="42"/>
        <v>10521.983333333335</v>
      </c>
      <c r="J22" s="76">
        <f t="shared" si="42"/>
        <v>10372.083333333336</v>
      </c>
      <c r="K22" s="76">
        <f t="shared" si="42"/>
        <v>10166.316666666668</v>
      </c>
      <c r="L22" s="76">
        <f t="shared" si="42"/>
        <v>10423.466666666664</v>
      </c>
      <c r="M22" s="76">
        <f t="shared" si="42"/>
        <v>10658.73333333333</v>
      </c>
      <c r="N22" s="76">
        <f t="shared" si="42"/>
        <v>10702.800000000001</v>
      </c>
      <c r="O22" s="76">
        <f t="shared" si="42"/>
        <v>10799.85</v>
      </c>
      <c r="P22" s="76">
        <f t="shared" si="42"/>
        <v>10750.433333333336</v>
      </c>
      <c r="Q22" s="76">
        <f t="shared" si="42"/>
        <v>10878</v>
      </c>
      <c r="R22" s="76">
        <f t="shared" si="42"/>
        <v>10817.816666666669</v>
      </c>
      <c r="S22" s="76">
        <f t="shared" si="42"/>
        <v>10448.883333333333</v>
      </c>
      <c r="T22" s="76">
        <f t="shared" si="42"/>
        <v>10481.350000000002</v>
      </c>
      <c r="U22" s="76">
        <f t="shared" si="42"/>
        <v>10380.816666666666</v>
      </c>
      <c r="V22" s="76">
        <f t="shared" si="42"/>
        <v>10681.683333333334</v>
      </c>
      <c r="W22" s="76">
        <f t="shared" si="42"/>
        <v>10743.716666666665</v>
      </c>
      <c r="X22" s="76">
        <f t="shared" si="42"/>
        <v>10765.633333333335</v>
      </c>
      <c r="Y22" s="76">
        <f t="shared" si="42"/>
        <v>10720.433333333336</v>
      </c>
      <c r="Z22" s="76">
        <f t="shared" si="42"/>
        <v>10559.616666666665</v>
      </c>
      <c r="AA22" s="76">
        <f t="shared" si="42"/>
        <v>10464.850000000002</v>
      </c>
      <c r="AB22" s="76">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7">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BM18-BM50</f>
        <v>10717.349999999999</v>
      </c>
      <c r="BN22" s="24">
        <f>BN18-BN50</f>
        <v>10587.366666666665</v>
      </c>
      <c r="BO22" s="24">
        <f>BO18-BO50</f>
        <v>10536.833333333336</v>
      </c>
      <c r="BP22" s="24">
        <f>BP18-BP50</f>
        <v>10682.15</v>
      </c>
      <c r="BQ22" s="24">
        <f>BQ18-BQ50</f>
        <v>10776.966666666669</v>
      </c>
      <c r="BR22" s="24">
        <f t="shared" ref="BR22" si="44">BR18-BR50</f>
        <v>10210.116666666663</v>
      </c>
    </row>
    <row r="23" spans="1:70" ht="14.55" customHeight="1" x14ac:dyDescent="0.3">
      <c r="A23" s="214" t="s">
        <v>21</v>
      </c>
      <c r="B23" s="215"/>
      <c r="C23" s="215"/>
      <c r="D23" s="215"/>
      <c r="E23" s="78"/>
      <c r="F23" s="78"/>
      <c r="G23" s="78"/>
      <c r="H23" s="79"/>
      <c r="I23" s="79"/>
      <c r="J23" s="79"/>
      <c r="K23" s="79"/>
      <c r="L23" s="79"/>
      <c r="M23" s="79"/>
      <c r="N23" s="79"/>
      <c r="O23" s="79"/>
      <c r="P23" s="79"/>
      <c r="Q23" s="79"/>
      <c r="R23" s="79"/>
      <c r="S23" s="79"/>
      <c r="T23" s="79"/>
      <c r="U23" s="79"/>
      <c r="V23" s="79"/>
      <c r="W23" s="79"/>
      <c r="X23" s="79"/>
      <c r="Y23" s="79"/>
      <c r="Z23" s="79"/>
      <c r="AA23" s="79"/>
      <c r="AB23" s="79"/>
      <c r="AC23" s="25"/>
      <c r="AD23" s="25"/>
      <c r="AE23" s="25"/>
      <c r="AF23" s="25"/>
      <c r="AG23" s="25"/>
      <c r="AH23" s="25"/>
      <c r="AI23" s="25"/>
      <c r="AJ23" s="25"/>
      <c r="AK23" s="25"/>
      <c r="AL23" s="25"/>
      <c r="AM23" s="25"/>
      <c r="AN23" s="25"/>
      <c r="AO23" s="25"/>
      <c r="AP23" s="25"/>
      <c r="AQ23" s="25"/>
      <c r="AR23" s="25"/>
      <c r="AS23" s="25"/>
      <c r="AT23" s="25"/>
      <c r="AU23" s="25"/>
      <c r="AV23" s="25"/>
      <c r="AW23" s="80"/>
      <c r="AX23" s="25"/>
      <c r="AY23" s="25"/>
      <c r="AZ23" s="25"/>
      <c r="BA23" s="25"/>
      <c r="BB23" s="25"/>
      <c r="BC23" s="25"/>
      <c r="BD23" s="25"/>
      <c r="BE23" s="25"/>
      <c r="BF23" s="25"/>
      <c r="BG23" s="25"/>
      <c r="BH23" s="25"/>
      <c r="BI23" s="25"/>
      <c r="BJ23" s="25"/>
      <c r="BK23" s="25"/>
      <c r="BL23" s="25"/>
      <c r="BM23" s="25"/>
      <c r="BN23" s="25"/>
      <c r="BO23" s="25"/>
      <c r="BP23" s="25"/>
      <c r="BQ23" s="25"/>
      <c r="BR23" s="25"/>
    </row>
    <row r="24" spans="1:70" ht="14.55" customHeight="1" x14ac:dyDescent="0.3">
      <c r="A24" s="12"/>
      <c r="B24" s="13"/>
      <c r="C24" s="13"/>
      <c r="D24" s="14" t="s">
        <v>22</v>
      </c>
      <c r="E24" s="57">
        <f t="shared" ref="E24:BB24" si="45">(E2/E3)*E4</f>
        <v>10979.939374939491</v>
      </c>
      <c r="F24" s="57">
        <f t="shared" si="45"/>
        <v>10927.292206473528</v>
      </c>
      <c r="G24" s="57">
        <f t="shared" si="45"/>
        <v>10856.237705329851</v>
      </c>
      <c r="H24" s="58">
        <f t="shared" si="45"/>
        <v>10735.713743772578</v>
      </c>
      <c r="I24" s="58">
        <f t="shared" si="45"/>
        <v>10799.836436668285</v>
      </c>
      <c r="J24" s="58">
        <f t="shared" si="45"/>
        <v>10572.458129394412</v>
      </c>
      <c r="K24" s="58">
        <f t="shared" si="45"/>
        <v>10787.310675353327</v>
      </c>
      <c r="L24" s="58">
        <f t="shared" si="45"/>
        <v>10932.204257253239</v>
      </c>
      <c r="M24" s="58">
        <f t="shared" si="45"/>
        <v>10880.998542257777</v>
      </c>
      <c r="N24" s="58">
        <f t="shared" si="45"/>
        <v>10869.41581993285</v>
      </c>
      <c r="O24" s="58">
        <f t="shared" si="45"/>
        <v>10944.072617186959</v>
      </c>
      <c r="P24" s="58">
        <f t="shared" si="45"/>
        <v>11005.797522899318</v>
      </c>
      <c r="Q24" s="58">
        <f t="shared" si="45"/>
        <v>11024.655526628841</v>
      </c>
      <c r="R24" s="58">
        <f t="shared" si="45"/>
        <v>11034.743299433367</v>
      </c>
      <c r="S24" s="58">
        <f t="shared" si="45"/>
        <v>10979.321618639215</v>
      </c>
      <c r="T24" s="58">
        <f t="shared" si="45"/>
        <v>10796.728037185718</v>
      </c>
      <c r="U24" s="58">
        <f t="shared" si="45"/>
        <v>10946.747879596185</v>
      </c>
      <c r="V24" s="58">
        <f t="shared" si="45"/>
        <v>10849.649462815099</v>
      </c>
      <c r="W24" s="58">
        <f t="shared" si="45"/>
        <v>10936.652134804455</v>
      </c>
      <c r="X24" s="58">
        <f t="shared" si="45"/>
        <v>10932.960606318871</v>
      </c>
      <c r="Y24" s="58">
        <f t="shared" si="45"/>
        <v>11027.710334872445</v>
      </c>
      <c r="Z24" s="58">
        <f t="shared" si="45"/>
        <v>10953.657866055586</v>
      </c>
      <c r="AA24" s="58">
        <f t="shared" si="45"/>
        <v>10825.20765505921</v>
      </c>
      <c r="AB24" s="58">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9">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(BM2/BM3)*BM4</f>
        <v>10979.995152970187</v>
      </c>
      <c r="BN24" s="17">
        <f>(BN2/BN3)*BN4</f>
        <v>10996.325284501319</v>
      </c>
      <c r="BO24" s="17">
        <f>(BO2/BO3)*BO4</f>
        <v>10996.122200777587</v>
      </c>
      <c r="BP24" s="17">
        <f>(BP2/BP3)*BP4</f>
        <v>10873.40734919818</v>
      </c>
      <c r="BQ24" s="17">
        <f>(BQ2/BQ3)*BQ4</f>
        <v>10918.504555072021</v>
      </c>
      <c r="BR24" s="17">
        <f t="shared" ref="BR24" si="47">(BR2/BR3)*BR4</f>
        <v>11244.185283668678</v>
      </c>
    </row>
    <row r="25" spans="1:70" ht="14.55" customHeight="1" x14ac:dyDescent="0.3">
      <c r="A25" s="12"/>
      <c r="B25" s="13"/>
      <c r="C25" s="13"/>
      <c r="D25" s="14" t="s">
        <v>23</v>
      </c>
      <c r="E25" s="55">
        <f t="shared" ref="E25:BB25" si="48">E26+1.168*(E26-E27)</f>
        <v>10967.254520000002</v>
      </c>
      <c r="F25" s="55">
        <f t="shared" si="48"/>
        <v>10919.681120000001</v>
      </c>
      <c r="G25" s="55">
        <f t="shared" si="48"/>
        <v>10846.584720000001</v>
      </c>
      <c r="H25" s="55">
        <f t="shared" si="48"/>
        <v>10718.239280000002</v>
      </c>
      <c r="I25" s="55">
        <f t="shared" si="48"/>
        <v>10785.350239999998</v>
      </c>
      <c r="J25" s="55">
        <f t="shared" si="48"/>
        <v>10561.543680000001</v>
      </c>
      <c r="K25" s="55">
        <f t="shared" si="48"/>
        <v>10752.400960000001</v>
      </c>
      <c r="L25" s="55">
        <f t="shared" si="48"/>
        <v>10904.347680000001</v>
      </c>
      <c r="M25" s="55">
        <f t="shared" si="48"/>
        <v>10869.173920000001</v>
      </c>
      <c r="N25" s="55">
        <f t="shared" si="48"/>
        <v>10860.901879999999</v>
      </c>
      <c r="O25" s="55">
        <f t="shared" si="48"/>
        <v>10936.701599999999</v>
      </c>
      <c r="P25" s="55">
        <f t="shared" si="48"/>
        <v>10992.596560000002</v>
      </c>
      <c r="Q25" s="55">
        <f t="shared" si="48"/>
        <v>11017.089079999998</v>
      </c>
      <c r="R25" s="55">
        <f t="shared" si="48"/>
        <v>11023.574000000001</v>
      </c>
      <c r="S25" s="55">
        <f t="shared" si="48"/>
        <v>10950.02</v>
      </c>
      <c r="T25" s="55">
        <f t="shared" si="48"/>
        <v>10779.41316</v>
      </c>
      <c r="U25" s="55">
        <f t="shared" si="48"/>
        <v>10915.372040000002</v>
      </c>
      <c r="V25" s="55">
        <f t="shared" si="48"/>
        <v>10840.566199999997</v>
      </c>
      <c r="W25" s="55">
        <f t="shared" si="48"/>
        <v>10926.50324</v>
      </c>
      <c r="X25" s="55">
        <f t="shared" si="48"/>
        <v>10923.838919999998</v>
      </c>
      <c r="Y25" s="55">
        <f t="shared" si="48"/>
        <v>11011.594800000001</v>
      </c>
      <c r="Z25" s="55">
        <f t="shared" si="48"/>
        <v>10932.153360000002</v>
      </c>
      <c r="AA25" s="55">
        <f t="shared" si="48"/>
        <v>10805.369359999997</v>
      </c>
      <c r="AB25" s="55">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6">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BM26+1.168*(BM26-BM27)</f>
        <v>10966.392360000002</v>
      </c>
      <c r="BN25" s="16">
        <f>BN26+1.168*(BN26-BN27)</f>
        <v>10974.212839999998</v>
      </c>
      <c r="BO25" s="16">
        <f>BO26+1.168*(BO26-BO27)</f>
        <v>10970.871199999998</v>
      </c>
      <c r="BP25" s="16">
        <f>BP26+1.168*(BP26-BP27)</f>
        <v>10862.936520000003</v>
      </c>
      <c r="BQ25" s="16">
        <f>BQ26+1.168*(BQ26-BQ27)</f>
        <v>10911.241759999999</v>
      </c>
      <c r="BR25" s="16">
        <f t="shared" ref="BR25" si="50">BR26+1.168*(BR26-BR27)</f>
        <v>11182.74056</v>
      </c>
    </row>
    <row r="26" spans="1:70" ht="14.55" customHeight="1" x14ac:dyDescent="0.3">
      <c r="A26" s="12"/>
      <c r="B26" s="13"/>
      <c r="C26" s="13"/>
      <c r="D26" s="14" t="s">
        <v>24</v>
      </c>
      <c r="E26" s="60">
        <f t="shared" ref="E26:BB26" si="51">E4+E51/2</f>
        <v>10936.467500000001</v>
      </c>
      <c r="F26" s="60">
        <f t="shared" si="51"/>
        <v>10901.18</v>
      </c>
      <c r="G26" s="60">
        <f t="shared" si="51"/>
        <v>10823.105</v>
      </c>
      <c r="H26" s="61">
        <f t="shared" si="51"/>
        <v>10675.07</v>
      </c>
      <c r="I26" s="61">
        <f t="shared" si="51"/>
        <v>10751.56</v>
      </c>
      <c r="J26" s="61">
        <f t="shared" si="51"/>
        <v>10534.595000000001</v>
      </c>
      <c r="K26" s="61">
        <f t="shared" si="51"/>
        <v>10677.465</v>
      </c>
      <c r="L26" s="61">
        <f t="shared" si="51"/>
        <v>10842.87</v>
      </c>
      <c r="M26" s="61">
        <f t="shared" si="51"/>
        <v>10840.555</v>
      </c>
      <c r="N26" s="61">
        <f t="shared" si="51"/>
        <v>10840.4575</v>
      </c>
      <c r="O26" s="61">
        <f t="shared" si="51"/>
        <v>10918.875</v>
      </c>
      <c r="P26" s="61">
        <f t="shared" si="51"/>
        <v>10961.665000000001</v>
      </c>
      <c r="Q26" s="61">
        <f t="shared" si="51"/>
        <v>10998.732499999998</v>
      </c>
      <c r="R26" s="61">
        <f t="shared" si="51"/>
        <v>10997.075000000001</v>
      </c>
      <c r="S26" s="61">
        <f t="shared" si="51"/>
        <v>10877.75</v>
      </c>
      <c r="T26" s="61">
        <f t="shared" si="51"/>
        <v>10736.6775</v>
      </c>
      <c r="U26" s="61">
        <f t="shared" si="51"/>
        <v>10846.972500000002</v>
      </c>
      <c r="V26" s="61">
        <f t="shared" si="51"/>
        <v>10818.162499999999</v>
      </c>
      <c r="W26" s="61">
        <f t="shared" si="51"/>
        <v>10901.9475</v>
      </c>
      <c r="X26" s="61">
        <f t="shared" si="51"/>
        <v>10901.242499999998</v>
      </c>
      <c r="Y26" s="61">
        <f t="shared" si="51"/>
        <v>10974.175000000001</v>
      </c>
      <c r="Z26" s="61">
        <f t="shared" si="51"/>
        <v>10880.665000000001</v>
      </c>
      <c r="AA26" s="61">
        <f t="shared" si="51"/>
        <v>10756.289999999999</v>
      </c>
      <c r="AB26" s="61">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62">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BM4+BM51/2</f>
        <v>10934.577500000001</v>
      </c>
      <c r="BN26" s="18">
        <f>BN4+BN51/2</f>
        <v>10922.997499999999</v>
      </c>
      <c r="BO26" s="18">
        <f>BO4+BO51/2</f>
        <v>10910.324999999999</v>
      </c>
      <c r="BP26" s="18">
        <f>BP4+BP51/2</f>
        <v>10836.967500000001</v>
      </c>
      <c r="BQ26" s="18">
        <f>BQ4+BQ51/2</f>
        <v>10893.64</v>
      </c>
      <c r="BR26" s="18">
        <f t="shared" ref="BR26" si="53">BR4+BR51/2</f>
        <v>11053.04</v>
      </c>
    </row>
    <row r="27" spans="1:70" ht="14.55" customHeight="1" x14ac:dyDescent="0.3">
      <c r="A27" s="12"/>
      <c r="B27" s="13"/>
      <c r="C27" s="13"/>
      <c r="D27" s="14" t="s">
        <v>25</v>
      </c>
      <c r="E27" s="41">
        <f t="shared" ref="E27:BB27" si="54">E4+E51/4</f>
        <v>10910.108749999999</v>
      </c>
      <c r="F27" s="41">
        <f t="shared" si="54"/>
        <v>10885.34</v>
      </c>
      <c r="G27" s="41">
        <f t="shared" si="54"/>
        <v>10803.002499999999</v>
      </c>
      <c r="H27" s="42">
        <f t="shared" si="54"/>
        <v>10638.109999999999</v>
      </c>
      <c r="I27" s="42">
        <f t="shared" si="54"/>
        <v>10722.630000000001</v>
      </c>
      <c r="J27" s="42">
        <f t="shared" si="54"/>
        <v>10511.522500000001</v>
      </c>
      <c r="K27" s="42">
        <f t="shared" si="54"/>
        <v>10613.307499999999</v>
      </c>
      <c r="L27" s="42">
        <f t="shared" si="54"/>
        <v>10790.235000000001</v>
      </c>
      <c r="M27" s="42">
        <f t="shared" si="54"/>
        <v>10816.0525</v>
      </c>
      <c r="N27" s="42">
        <f t="shared" si="54"/>
        <v>10822.953750000001</v>
      </c>
      <c r="O27" s="42">
        <f t="shared" si="54"/>
        <v>10903.612500000001</v>
      </c>
      <c r="P27" s="42">
        <f t="shared" si="54"/>
        <v>10935.182500000001</v>
      </c>
      <c r="Q27" s="42">
        <f t="shared" si="54"/>
        <v>10983.016249999999</v>
      </c>
      <c r="R27" s="42">
        <f t="shared" si="54"/>
        <v>10974.387500000001</v>
      </c>
      <c r="S27" s="42">
        <f t="shared" si="54"/>
        <v>10815.875</v>
      </c>
      <c r="T27" s="42">
        <f t="shared" si="54"/>
        <v>10700.088749999999</v>
      </c>
      <c r="U27" s="42">
        <f t="shared" si="54"/>
        <v>10788.411250000001</v>
      </c>
      <c r="V27" s="42">
        <f t="shared" si="54"/>
        <v>10798.981249999999</v>
      </c>
      <c r="W27" s="42">
        <f t="shared" si="54"/>
        <v>10880.92375</v>
      </c>
      <c r="X27" s="42">
        <f t="shared" si="54"/>
        <v>10881.896249999998</v>
      </c>
      <c r="Y27" s="42">
        <f t="shared" si="54"/>
        <v>10942.137500000001</v>
      </c>
      <c r="Z27" s="42">
        <f t="shared" si="54"/>
        <v>10836.5825</v>
      </c>
      <c r="AA27" s="42">
        <f t="shared" si="54"/>
        <v>10714.27</v>
      </c>
      <c r="AB27" s="42">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43">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BM4+BM51/4</f>
        <v>10907.338750000001</v>
      </c>
      <c r="BN27" s="7">
        <f>BN4+BN51/4</f>
        <v>10879.14875</v>
      </c>
      <c r="BO27" s="7">
        <f>BO4+BO51/4</f>
        <v>10858.487499999999</v>
      </c>
      <c r="BP27" s="7">
        <f>BP4+BP51/4</f>
        <v>10814.733749999999</v>
      </c>
      <c r="BQ27" s="7">
        <f>BQ4+BQ51/4</f>
        <v>10878.57</v>
      </c>
      <c r="BR27" s="7">
        <f t="shared" ref="BR27" si="56">BR4+BR51/4</f>
        <v>10941.995000000001</v>
      </c>
    </row>
    <row r="28" spans="1:70" ht="14.55" customHeight="1" x14ac:dyDescent="0.3">
      <c r="A28" s="12"/>
      <c r="B28" s="13"/>
      <c r="C28" s="13"/>
      <c r="D28" s="14" t="s">
        <v>26</v>
      </c>
      <c r="E28" s="55">
        <f t="shared" ref="E28:BB28" si="57">E4+E51/6</f>
        <v>10901.3225</v>
      </c>
      <c r="F28" s="55">
        <f t="shared" si="57"/>
        <v>10880.06</v>
      </c>
      <c r="G28" s="55">
        <f t="shared" si="57"/>
        <v>10796.301666666666</v>
      </c>
      <c r="H28" s="55">
        <f t="shared" si="57"/>
        <v>10625.789999999999</v>
      </c>
      <c r="I28" s="55">
        <f t="shared" si="57"/>
        <v>10712.986666666668</v>
      </c>
      <c r="J28" s="55">
        <f t="shared" si="57"/>
        <v>10503.831666666667</v>
      </c>
      <c r="K28" s="55">
        <f t="shared" si="57"/>
        <v>10591.921666666665</v>
      </c>
      <c r="L28" s="55">
        <f t="shared" si="57"/>
        <v>10772.69</v>
      </c>
      <c r="M28" s="55">
        <f t="shared" si="57"/>
        <v>10807.885</v>
      </c>
      <c r="N28" s="55">
        <f t="shared" si="57"/>
        <v>10817.119166666667</v>
      </c>
      <c r="O28" s="55">
        <f t="shared" si="57"/>
        <v>10898.525</v>
      </c>
      <c r="P28" s="55">
        <f t="shared" si="57"/>
        <v>10926.355000000001</v>
      </c>
      <c r="Q28" s="55">
        <f t="shared" si="57"/>
        <v>10977.777499999998</v>
      </c>
      <c r="R28" s="55">
        <f t="shared" si="57"/>
        <v>10966.825000000001</v>
      </c>
      <c r="S28" s="55">
        <f t="shared" si="57"/>
        <v>10795.25</v>
      </c>
      <c r="T28" s="55">
        <f t="shared" si="57"/>
        <v>10687.8925</v>
      </c>
      <c r="U28" s="55">
        <f t="shared" si="57"/>
        <v>10768.890833333335</v>
      </c>
      <c r="V28" s="55">
        <f t="shared" si="57"/>
        <v>10792.5875</v>
      </c>
      <c r="W28" s="55">
        <f t="shared" si="57"/>
        <v>10873.915833333333</v>
      </c>
      <c r="X28" s="55">
        <f t="shared" si="57"/>
        <v>10875.447499999998</v>
      </c>
      <c r="Y28" s="55">
        <f t="shared" si="57"/>
        <v>10931.458333333334</v>
      </c>
      <c r="Z28" s="55">
        <f t="shared" si="57"/>
        <v>10821.888333333334</v>
      </c>
      <c r="AA28" s="55">
        <f t="shared" si="57"/>
        <v>10700.263333333332</v>
      </c>
      <c r="AB28" s="55">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6">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BM4+BM51/6</f>
        <v>10898.259166666667</v>
      </c>
      <c r="BN28" s="16">
        <f>BN4+BN51/6</f>
        <v>10864.532499999999</v>
      </c>
      <c r="BO28" s="16">
        <f>BO4+BO51/6</f>
        <v>10841.208333333332</v>
      </c>
      <c r="BP28" s="16">
        <f>BP4+BP51/6</f>
        <v>10807.3225</v>
      </c>
      <c r="BQ28" s="16">
        <f>BQ4+BQ51/6</f>
        <v>10873.546666666667</v>
      </c>
      <c r="BR28" s="16">
        <f t="shared" ref="BR28" si="59">BR4+BR51/6</f>
        <v>10904.980000000001</v>
      </c>
    </row>
    <row r="29" spans="1:70" ht="14.55" customHeight="1" x14ac:dyDescent="0.3">
      <c r="A29" s="12"/>
      <c r="B29" s="13"/>
      <c r="C29" s="13"/>
      <c r="D29" s="14" t="s">
        <v>27</v>
      </c>
      <c r="E29" s="55">
        <f t="shared" ref="E29:BB29" si="60">E4+E51/12</f>
        <v>10892.536249999999</v>
      </c>
      <c r="F29" s="55">
        <f t="shared" si="60"/>
        <v>10874.78</v>
      </c>
      <c r="G29" s="55">
        <f t="shared" si="60"/>
        <v>10789.600833333332</v>
      </c>
      <c r="H29" s="55">
        <f t="shared" si="60"/>
        <v>10613.47</v>
      </c>
      <c r="I29" s="55">
        <f t="shared" si="60"/>
        <v>10703.343333333334</v>
      </c>
      <c r="J29" s="55">
        <f t="shared" si="60"/>
        <v>10496.140833333335</v>
      </c>
      <c r="K29" s="55">
        <f t="shared" si="60"/>
        <v>10570.535833333333</v>
      </c>
      <c r="L29" s="55">
        <f t="shared" si="60"/>
        <v>10755.145</v>
      </c>
      <c r="M29" s="55">
        <f t="shared" si="60"/>
        <v>10799.717499999999</v>
      </c>
      <c r="N29" s="55">
        <f t="shared" si="60"/>
        <v>10811.284583333334</v>
      </c>
      <c r="O29" s="55">
        <f t="shared" si="60"/>
        <v>10893.4375</v>
      </c>
      <c r="P29" s="55">
        <f t="shared" si="60"/>
        <v>10917.5275</v>
      </c>
      <c r="Q29" s="55">
        <f t="shared" si="60"/>
        <v>10972.53875</v>
      </c>
      <c r="R29" s="55">
        <f t="shared" si="60"/>
        <v>10959.262500000001</v>
      </c>
      <c r="S29" s="55">
        <f t="shared" si="60"/>
        <v>10774.625</v>
      </c>
      <c r="T29" s="55">
        <f t="shared" si="60"/>
        <v>10675.696249999999</v>
      </c>
      <c r="U29" s="55">
        <f t="shared" si="60"/>
        <v>10749.370416666667</v>
      </c>
      <c r="V29" s="55">
        <f t="shared" si="60"/>
        <v>10786.193749999999</v>
      </c>
      <c r="W29" s="55">
        <f t="shared" si="60"/>
        <v>10866.907916666667</v>
      </c>
      <c r="X29" s="55">
        <f t="shared" si="60"/>
        <v>10868.998749999999</v>
      </c>
      <c r="Y29" s="55">
        <f t="shared" si="60"/>
        <v>10920.779166666667</v>
      </c>
      <c r="Z29" s="55">
        <f t="shared" si="60"/>
        <v>10807.194166666666</v>
      </c>
      <c r="AA29" s="55">
        <f t="shared" si="60"/>
        <v>10686.256666666666</v>
      </c>
      <c r="AB29" s="55">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6">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BM4+BM51/12</f>
        <v>10889.179583333334</v>
      </c>
      <c r="BN29" s="16">
        <f>BN4+BN51/12</f>
        <v>10849.91625</v>
      </c>
      <c r="BO29" s="16">
        <f>BO4+BO51/12</f>
        <v>10823.929166666667</v>
      </c>
      <c r="BP29" s="16">
        <f>BP4+BP51/12</f>
        <v>10799.911249999999</v>
      </c>
      <c r="BQ29" s="16">
        <f>BQ4+BQ51/12</f>
        <v>10868.523333333333</v>
      </c>
      <c r="BR29" s="16">
        <f t="shared" ref="BR29" si="62">BR4+BR51/12</f>
        <v>10867.965</v>
      </c>
    </row>
    <row r="30" spans="1:70" ht="14.55" customHeight="1" x14ac:dyDescent="0.3">
      <c r="A30" s="12"/>
      <c r="B30" s="13"/>
      <c r="C30" s="13"/>
      <c r="D30" s="14" t="s">
        <v>4</v>
      </c>
      <c r="E30" s="47">
        <f t="shared" ref="E30:BB30" si="63">E4</f>
        <v>10883.75</v>
      </c>
      <c r="F30" s="47">
        <f t="shared" si="63"/>
        <v>10869.5</v>
      </c>
      <c r="G30" s="47">
        <f t="shared" si="63"/>
        <v>10782.9</v>
      </c>
      <c r="H30" s="48">
        <f t="shared" si="63"/>
        <v>10601.15</v>
      </c>
      <c r="I30" s="48">
        <f t="shared" si="63"/>
        <v>10693.7</v>
      </c>
      <c r="J30" s="48">
        <f t="shared" si="63"/>
        <v>10488.45</v>
      </c>
      <c r="K30" s="48">
        <f t="shared" si="63"/>
        <v>10549.15</v>
      </c>
      <c r="L30" s="48">
        <f t="shared" si="63"/>
        <v>10737.6</v>
      </c>
      <c r="M30" s="48">
        <f t="shared" si="63"/>
        <v>10791.55</v>
      </c>
      <c r="N30" s="48">
        <f t="shared" si="63"/>
        <v>10805.45</v>
      </c>
      <c r="O30" s="48">
        <f t="shared" si="63"/>
        <v>10888.35</v>
      </c>
      <c r="P30" s="48">
        <f t="shared" si="63"/>
        <v>10908.7</v>
      </c>
      <c r="Q30" s="48">
        <f t="shared" si="63"/>
        <v>10967.3</v>
      </c>
      <c r="R30" s="48">
        <f t="shared" si="63"/>
        <v>10951.7</v>
      </c>
      <c r="S30" s="48">
        <f t="shared" si="63"/>
        <v>10754</v>
      </c>
      <c r="T30" s="48">
        <f t="shared" si="63"/>
        <v>10663.5</v>
      </c>
      <c r="U30" s="48">
        <f t="shared" si="63"/>
        <v>10729.85</v>
      </c>
      <c r="V30" s="48">
        <f t="shared" si="63"/>
        <v>10779.8</v>
      </c>
      <c r="W30" s="48">
        <f t="shared" si="63"/>
        <v>10859.9</v>
      </c>
      <c r="X30" s="48">
        <f t="shared" si="63"/>
        <v>10862.55</v>
      </c>
      <c r="Y30" s="48">
        <f t="shared" si="63"/>
        <v>10910.1</v>
      </c>
      <c r="Z30" s="48">
        <f t="shared" si="63"/>
        <v>10792.5</v>
      </c>
      <c r="AA30" s="48">
        <f t="shared" si="63"/>
        <v>10672.25</v>
      </c>
      <c r="AB30" s="48">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9">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BM4</f>
        <v>10880.1</v>
      </c>
      <c r="BN30" s="11">
        <f>BN4</f>
        <v>10835.3</v>
      </c>
      <c r="BO30" s="11">
        <f>BO4</f>
        <v>10806.65</v>
      </c>
      <c r="BP30" s="11">
        <f>BP4</f>
        <v>10792.5</v>
      </c>
      <c r="BQ30" s="11">
        <f>BQ4</f>
        <v>10863.5</v>
      </c>
      <c r="BR30" s="11">
        <f t="shared" ref="BR30" si="65">BR4</f>
        <v>10830.95</v>
      </c>
    </row>
    <row r="31" spans="1:70" ht="14.55" customHeight="1" x14ac:dyDescent="0.3">
      <c r="A31" s="12"/>
      <c r="B31" s="13"/>
      <c r="C31" s="13"/>
      <c r="D31" s="14" t="s">
        <v>28</v>
      </c>
      <c r="E31" s="55">
        <f t="shared" ref="E31:BB31" si="66">E4-E51/12</f>
        <v>10874.963750000001</v>
      </c>
      <c r="F31" s="55">
        <f t="shared" si="66"/>
        <v>10864.22</v>
      </c>
      <c r="G31" s="55">
        <f t="shared" si="66"/>
        <v>10776.199166666667</v>
      </c>
      <c r="H31" s="55">
        <f t="shared" si="66"/>
        <v>10588.83</v>
      </c>
      <c r="I31" s="55">
        <f t="shared" si="66"/>
        <v>10684.056666666667</v>
      </c>
      <c r="J31" s="55">
        <f t="shared" si="66"/>
        <v>10480.759166666667</v>
      </c>
      <c r="K31" s="55">
        <f t="shared" si="66"/>
        <v>10527.764166666666</v>
      </c>
      <c r="L31" s="55">
        <f t="shared" si="66"/>
        <v>10720.055</v>
      </c>
      <c r="M31" s="55">
        <f t="shared" si="66"/>
        <v>10783.3825</v>
      </c>
      <c r="N31" s="55">
        <f t="shared" si="66"/>
        <v>10799.615416666667</v>
      </c>
      <c r="O31" s="55">
        <f t="shared" si="66"/>
        <v>10883.262500000001</v>
      </c>
      <c r="P31" s="55">
        <f t="shared" si="66"/>
        <v>10899.872500000001</v>
      </c>
      <c r="Q31" s="55">
        <f t="shared" si="66"/>
        <v>10962.061249999999</v>
      </c>
      <c r="R31" s="55">
        <f t="shared" si="66"/>
        <v>10944.137500000001</v>
      </c>
      <c r="S31" s="55">
        <f t="shared" si="66"/>
        <v>10733.375</v>
      </c>
      <c r="T31" s="55">
        <f t="shared" si="66"/>
        <v>10651.303750000001</v>
      </c>
      <c r="U31" s="55">
        <f t="shared" si="66"/>
        <v>10710.329583333334</v>
      </c>
      <c r="V31" s="55">
        <f t="shared" si="66"/>
        <v>10773.40625</v>
      </c>
      <c r="W31" s="55">
        <f t="shared" si="66"/>
        <v>10852.892083333332</v>
      </c>
      <c r="X31" s="55">
        <f t="shared" si="66"/>
        <v>10856.10125</v>
      </c>
      <c r="Y31" s="55">
        <f t="shared" si="66"/>
        <v>10899.420833333334</v>
      </c>
      <c r="Z31" s="55">
        <f t="shared" si="66"/>
        <v>10777.805833333334</v>
      </c>
      <c r="AA31" s="55">
        <f t="shared" si="66"/>
        <v>10658.243333333334</v>
      </c>
      <c r="AB31" s="55">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6">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BM4-BM51/12</f>
        <v>10871.020416666666</v>
      </c>
      <c r="BN31" s="16">
        <f>BN4-BN51/12</f>
        <v>10820.683749999998</v>
      </c>
      <c r="BO31" s="16">
        <f>BO4-BO51/12</f>
        <v>10789.370833333332</v>
      </c>
      <c r="BP31" s="16">
        <f>BP4-BP51/12</f>
        <v>10785.088750000001</v>
      </c>
      <c r="BQ31" s="16">
        <f>BQ4-BQ51/12</f>
        <v>10858.476666666667</v>
      </c>
      <c r="BR31" s="16">
        <f t="shared" ref="BR31" si="68">BR4-BR51/12</f>
        <v>10793.935000000001</v>
      </c>
    </row>
    <row r="32" spans="1:70" ht="14.55" customHeight="1" x14ac:dyDescent="0.3">
      <c r="A32" s="12"/>
      <c r="B32" s="13"/>
      <c r="C32" s="13"/>
      <c r="D32" s="14" t="s">
        <v>29</v>
      </c>
      <c r="E32" s="55">
        <f t="shared" ref="E32:BB32" si="69">E4-E51/6</f>
        <v>10866.1775</v>
      </c>
      <c r="F32" s="55">
        <f t="shared" si="69"/>
        <v>10858.94</v>
      </c>
      <c r="G32" s="55">
        <f t="shared" si="69"/>
        <v>10769.498333333333</v>
      </c>
      <c r="H32" s="55">
        <f t="shared" si="69"/>
        <v>10576.51</v>
      </c>
      <c r="I32" s="55">
        <f t="shared" si="69"/>
        <v>10674.413333333334</v>
      </c>
      <c r="J32" s="55">
        <f t="shared" si="69"/>
        <v>10473.068333333335</v>
      </c>
      <c r="K32" s="55">
        <f t="shared" si="69"/>
        <v>10506.378333333334</v>
      </c>
      <c r="L32" s="55">
        <f t="shared" si="69"/>
        <v>10702.51</v>
      </c>
      <c r="M32" s="55">
        <f t="shared" si="69"/>
        <v>10775.214999999998</v>
      </c>
      <c r="N32" s="55">
        <f t="shared" si="69"/>
        <v>10793.780833333334</v>
      </c>
      <c r="O32" s="55">
        <f t="shared" si="69"/>
        <v>10878.175000000001</v>
      </c>
      <c r="P32" s="55">
        <f t="shared" si="69"/>
        <v>10891.045</v>
      </c>
      <c r="Q32" s="55">
        <f t="shared" si="69"/>
        <v>10956.8225</v>
      </c>
      <c r="R32" s="55">
        <f t="shared" si="69"/>
        <v>10936.575000000001</v>
      </c>
      <c r="S32" s="55">
        <f t="shared" si="69"/>
        <v>10712.75</v>
      </c>
      <c r="T32" s="55">
        <f t="shared" si="69"/>
        <v>10639.1075</v>
      </c>
      <c r="U32" s="55">
        <f t="shared" si="69"/>
        <v>10690.809166666666</v>
      </c>
      <c r="V32" s="55">
        <f t="shared" si="69"/>
        <v>10767.012499999999</v>
      </c>
      <c r="W32" s="55">
        <f t="shared" si="69"/>
        <v>10845.884166666667</v>
      </c>
      <c r="X32" s="55">
        <f t="shared" si="69"/>
        <v>10849.6525</v>
      </c>
      <c r="Y32" s="55">
        <f t="shared" si="69"/>
        <v>10888.741666666667</v>
      </c>
      <c r="Z32" s="55">
        <f t="shared" si="69"/>
        <v>10763.111666666666</v>
      </c>
      <c r="AA32" s="55">
        <f t="shared" si="69"/>
        <v>10644.236666666668</v>
      </c>
      <c r="AB32" s="55">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6">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BM4-BM51/6</f>
        <v>10861.940833333334</v>
      </c>
      <c r="BN32" s="16">
        <f>BN4-BN51/6</f>
        <v>10806.067499999999</v>
      </c>
      <c r="BO32" s="16">
        <f>BO4-BO51/6</f>
        <v>10772.091666666667</v>
      </c>
      <c r="BP32" s="16">
        <f>BP4-BP51/6</f>
        <v>10777.6775</v>
      </c>
      <c r="BQ32" s="16">
        <f>BQ4-BQ51/6</f>
        <v>10853.453333333333</v>
      </c>
      <c r="BR32" s="16">
        <f t="shared" ref="BR32" si="71">BR4-BR51/6</f>
        <v>10756.92</v>
      </c>
    </row>
    <row r="33" spans="1:70" ht="14.55" customHeight="1" x14ac:dyDescent="0.3">
      <c r="A33" s="12"/>
      <c r="B33" s="13"/>
      <c r="C33" s="13"/>
      <c r="D33" s="14" t="s">
        <v>30</v>
      </c>
      <c r="E33" s="44">
        <f t="shared" ref="E33:BB33" si="72">E4-E51/4</f>
        <v>10857.391250000001</v>
      </c>
      <c r="F33" s="44">
        <f t="shared" si="72"/>
        <v>10853.66</v>
      </c>
      <c r="G33" s="44">
        <f t="shared" si="72"/>
        <v>10762.797500000001</v>
      </c>
      <c r="H33" s="45">
        <f t="shared" si="72"/>
        <v>10564.19</v>
      </c>
      <c r="I33" s="45">
        <f t="shared" si="72"/>
        <v>10664.77</v>
      </c>
      <c r="J33" s="45">
        <f t="shared" si="72"/>
        <v>10465.377500000001</v>
      </c>
      <c r="K33" s="45">
        <f t="shared" si="72"/>
        <v>10484.9925</v>
      </c>
      <c r="L33" s="45">
        <f t="shared" si="72"/>
        <v>10684.965</v>
      </c>
      <c r="M33" s="45">
        <f t="shared" si="72"/>
        <v>10767.047499999999</v>
      </c>
      <c r="N33" s="45">
        <f t="shared" si="72"/>
        <v>10787.946250000001</v>
      </c>
      <c r="O33" s="45">
        <f t="shared" si="72"/>
        <v>10873.0875</v>
      </c>
      <c r="P33" s="45">
        <f t="shared" si="72"/>
        <v>10882.217500000001</v>
      </c>
      <c r="Q33" s="45">
        <f t="shared" si="72"/>
        <v>10951.58375</v>
      </c>
      <c r="R33" s="45">
        <f t="shared" si="72"/>
        <v>10929.012500000001</v>
      </c>
      <c r="S33" s="45">
        <f t="shared" si="72"/>
        <v>10692.125</v>
      </c>
      <c r="T33" s="45">
        <f t="shared" si="72"/>
        <v>10626.911250000001</v>
      </c>
      <c r="U33" s="45">
        <f t="shared" si="72"/>
        <v>10671.28875</v>
      </c>
      <c r="V33" s="45">
        <f t="shared" si="72"/>
        <v>10760.61875</v>
      </c>
      <c r="W33" s="45">
        <f t="shared" si="72"/>
        <v>10838.876249999999</v>
      </c>
      <c r="X33" s="45">
        <f t="shared" si="72"/>
        <v>10843.203750000001</v>
      </c>
      <c r="Y33" s="45">
        <f t="shared" si="72"/>
        <v>10878.0625</v>
      </c>
      <c r="Z33" s="45">
        <f t="shared" si="72"/>
        <v>10748.4175</v>
      </c>
      <c r="AA33" s="45">
        <f t="shared" si="72"/>
        <v>10630.23</v>
      </c>
      <c r="AB33" s="45">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6">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BM4-BM51/4</f>
        <v>10852.86125</v>
      </c>
      <c r="BN33" s="10">
        <f>BN4-BN51/4</f>
        <v>10791.451249999998</v>
      </c>
      <c r="BO33" s="10">
        <f>BO4-BO51/4</f>
        <v>10754.8125</v>
      </c>
      <c r="BP33" s="10">
        <f>BP4-BP51/4</f>
        <v>10770.266250000001</v>
      </c>
      <c r="BQ33" s="10">
        <f>BQ4-BQ51/4</f>
        <v>10848.43</v>
      </c>
      <c r="BR33" s="10">
        <f t="shared" ref="BR33" si="74">BR4-BR51/4</f>
        <v>10719.905000000001</v>
      </c>
    </row>
    <row r="34" spans="1:70" ht="14.55" customHeight="1" x14ac:dyDescent="0.3">
      <c r="A34" s="12"/>
      <c r="B34" s="13"/>
      <c r="C34" s="13"/>
      <c r="D34" s="14" t="s">
        <v>31</v>
      </c>
      <c r="E34" s="69">
        <f t="shared" ref="E34:BB34" si="75">E4-E51/2</f>
        <v>10831.032499999999</v>
      </c>
      <c r="F34" s="69">
        <f t="shared" si="75"/>
        <v>10837.82</v>
      </c>
      <c r="G34" s="69">
        <f t="shared" si="75"/>
        <v>10742.695</v>
      </c>
      <c r="H34" s="70">
        <f t="shared" si="75"/>
        <v>10527.23</v>
      </c>
      <c r="I34" s="70">
        <f t="shared" si="75"/>
        <v>10635.840000000002</v>
      </c>
      <c r="J34" s="70">
        <f t="shared" si="75"/>
        <v>10442.305</v>
      </c>
      <c r="K34" s="70">
        <f t="shared" si="75"/>
        <v>10420.834999999999</v>
      </c>
      <c r="L34" s="70">
        <f t="shared" si="75"/>
        <v>10632.33</v>
      </c>
      <c r="M34" s="70">
        <f t="shared" si="75"/>
        <v>10742.544999999998</v>
      </c>
      <c r="N34" s="70">
        <f t="shared" si="75"/>
        <v>10770.442500000001</v>
      </c>
      <c r="O34" s="70">
        <f t="shared" si="75"/>
        <v>10857.825000000001</v>
      </c>
      <c r="P34" s="70">
        <f t="shared" si="75"/>
        <v>10855.735000000001</v>
      </c>
      <c r="Q34" s="70">
        <f t="shared" si="75"/>
        <v>10935.8675</v>
      </c>
      <c r="R34" s="70">
        <f t="shared" si="75"/>
        <v>10906.325000000001</v>
      </c>
      <c r="S34" s="70">
        <f t="shared" si="75"/>
        <v>10630.25</v>
      </c>
      <c r="T34" s="70">
        <f t="shared" si="75"/>
        <v>10590.3225</v>
      </c>
      <c r="U34" s="70">
        <f t="shared" si="75"/>
        <v>10612.727499999999</v>
      </c>
      <c r="V34" s="70">
        <f t="shared" si="75"/>
        <v>10741.4375</v>
      </c>
      <c r="W34" s="70">
        <f t="shared" si="75"/>
        <v>10817.852499999999</v>
      </c>
      <c r="X34" s="70">
        <f t="shared" si="75"/>
        <v>10823.8575</v>
      </c>
      <c r="Y34" s="70">
        <f t="shared" si="75"/>
        <v>10846.025</v>
      </c>
      <c r="Z34" s="70">
        <f t="shared" si="75"/>
        <v>10704.334999999999</v>
      </c>
      <c r="AA34" s="70">
        <f t="shared" si="75"/>
        <v>10588.210000000001</v>
      </c>
      <c r="AB34" s="70">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71">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BM4-BM51/2</f>
        <v>10825.622499999999</v>
      </c>
      <c r="BN34" s="22">
        <f>BN4-BN51/2</f>
        <v>10747.602499999999</v>
      </c>
      <c r="BO34" s="22">
        <f>BO4-BO51/2</f>
        <v>10702.975</v>
      </c>
      <c r="BP34" s="22">
        <f>BP4-BP51/2</f>
        <v>10748.032499999999</v>
      </c>
      <c r="BQ34" s="22">
        <f>BQ4-BQ51/2</f>
        <v>10833.36</v>
      </c>
      <c r="BR34" s="22">
        <f t="shared" ref="BR34" si="77">BR4-BR51/2</f>
        <v>10608.86</v>
      </c>
    </row>
    <row r="35" spans="1:70" ht="14.55" customHeight="1" x14ac:dyDescent="0.3">
      <c r="A35" s="12"/>
      <c r="B35" s="13"/>
      <c r="C35" s="13"/>
      <c r="D35" s="14" t="s">
        <v>32</v>
      </c>
      <c r="E35" s="55">
        <f t="shared" ref="E35:BB35" si="78">E34-1.168*(E33-E34)</f>
        <v>10800.245479999998</v>
      </c>
      <c r="F35" s="55">
        <f t="shared" si="78"/>
        <v>10819.318879999999</v>
      </c>
      <c r="G35" s="55">
        <f t="shared" si="78"/>
        <v>10719.215279999999</v>
      </c>
      <c r="H35" s="55">
        <f t="shared" si="78"/>
        <v>10484.060719999998</v>
      </c>
      <c r="I35" s="55">
        <f t="shared" si="78"/>
        <v>10602.049760000004</v>
      </c>
      <c r="J35" s="55">
        <f t="shared" si="78"/>
        <v>10415.356320000001</v>
      </c>
      <c r="K35" s="55">
        <f t="shared" si="78"/>
        <v>10345.899039999998</v>
      </c>
      <c r="L35" s="55">
        <f t="shared" si="78"/>
        <v>10570.85232</v>
      </c>
      <c r="M35" s="55">
        <f t="shared" si="78"/>
        <v>10713.926079999997</v>
      </c>
      <c r="N35" s="55">
        <f t="shared" si="78"/>
        <v>10749.998120000002</v>
      </c>
      <c r="O35" s="55">
        <f t="shared" si="78"/>
        <v>10839.998400000002</v>
      </c>
      <c r="P35" s="55">
        <f t="shared" si="78"/>
        <v>10824.80344</v>
      </c>
      <c r="Q35" s="55">
        <f t="shared" si="78"/>
        <v>10917.510920000001</v>
      </c>
      <c r="R35" s="55">
        <f t="shared" si="78"/>
        <v>10879.826000000001</v>
      </c>
      <c r="S35" s="55">
        <f t="shared" si="78"/>
        <v>10557.98</v>
      </c>
      <c r="T35" s="55">
        <f t="shared" si="78"/>
        <v>10547.58684</v>
      </c>
      <c r="U35" s="55">
        <f t="shared" si="78"/>
        <v>10544.327959999999</v>
      </c>
      <c r="V35" s="55">
        <f t="shared" si="78"/>
        <v>10719.033800000001</v>
      </c>
      <c r="W35" s="55">
        <f t="shared" si="78"/>
        <v>10793.296759999999</v>
      </c>
      <c r="X35" s="55">
        <f t="shared" si="78"/>
        <v>10801.26108</v>
      </c>
      <c r="Y35" s="55">
        <f t="shared" si="78"/>
        <v>10808.6052</v>
      </c>
      <c r="Z35" s="55">
        <f t="shared" si="78"/>
        <v>10652.846639999998</v>
      </c>
      <c r="AA35" s="55">
        <f t="shared" si="78"/>
        <v>10539.130640000003</v>
      </c>
      <c r="AB35" s="55">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6">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BM34-1.168*(BM33-BM34)</f>
        <v>10793.807639999999</v>
      </c>
      <c r="BN35" s="16">
        <f>BN34-1.168*(BN33-BN34)</f>
        <v>10696.38716</v>
      </c>
      <c r="BO35" s="16">
        <f>BO34-1.168*(BO33-BO34)</f>
        <v>10642.428800000002</v>
      </c>
      <c r="BP35" s="16">
        <f>BP34-1.168*(BP33-BP34)</f>
        <v>10722.063479999997</v>
      </c>
      <c r="BQ35" s="16">
        <f>BQ34-1.168*(BQ33-BQ34)</f>
        <v>10815.758240000001</v>
      </c>
      <c r="BR35" s="16">
        <f t="shared" ref="BR35" si="80">BR34-1.168*(BR33-BR34)</f>
        <v>10479.159440000001</v>
      </c>
    </row>
    <row r="36" spans="1:70" ht="14.55" customHeight="1" x14ac:dyDescent="0.3">
      <c r="A36" s="12"/>
      <c r="B36" s="13"/>
      <c r="C36" s="13"/>
      <c r="D36" s="14" t="s">
        <v>33</v>
      </c>
      <c r="E36" s="72">
        <f t="shared" ref="E36:BB36" si="81">E4-(E24-E4)</f>
        <v>10787.560625060509</v>
      </c>
      <c r="F36" s="72">
        <f t="shared" si="81"/>
        <v>10811.707793526472</v>
      </c>
      <c r="G36" s="72">
        <f t="shared" si="81"/>
        <v>10709.562294670148</v>
      </c>
      <c r="H36" s="73">
        <f t="shared" si="81"/>
        <v>10466.586256227421</v>
      </c>
      <c r="I36" s="73">
        <f t="shared" si="81"/>
        <v>10587.563563331716</v>
      </c>
      <c r="J36" s="73">
        <f t="shared" si="81"/>
        <v>10404.441870605589</v>
      </c>
      <c r="K36" s="73">
        <f t="shared" si="81"/>
        <v>10310.989324646673</v>
      </c>
      <c r="L36" s="73">
        <f t="shared" si="81"/>
        <v>10542.995742746762</v>
      </c>
      <c r="M36" s="73">
        <f t="shared" si="81"/>
        <v>10702.101457742221</v>
      </c>
      <c r="N36" s="73">
        <f t="shared" si="81"/>
        <v>10741.484180067151</v>
      </c>
      <c r="O36" s="73">
        <f t="shared" si="81"/>
        <v>10832.627382813042</v>
      </c>
      <c r="P36" s="73">
        <f t="shared" si="81"/>
        <v>10811.602477100683</v>
      </c>
      <c r="Q36" s="73">
        <f t="shared" si="81"/>
        <v>10909.944473371157</v>
      </c>
      <c r="R36" s="73">
        <f t="shared" si="81"/>
        <v>10868.656700566635</v>
      </c>
      <c r="S36" s="73">
        <f t="shared" si="81"/>
        <v>10528.678381360785</v>
      </c>
      <c r="T36" s="73">
        <f t="shared" si="81"/>
        <v>10530.271962814282</v>
      </c>
      <c r="U36" s="73">
        <f t="shared" si="81"/>
        <v>10512.952120403816</v>
      </c>
      <c r="V36" s="73">
        <f t="shared" si="81"/>
        <v>10709.950537184899</v>
      </c>
      <c r="W36" s="73">
        <f t="shared" si="81"/>
        <v>10783.147865195544</v>
      </c>
      <c r="X36" s="73">
        <f t="shared" si="81"/>
        <v>10792.139393681127</v>
      </c>
      <c r="Y36" s="73">
        <f t="shared" si="81"/>
        <v>10792.489665127556</v>
      </c>
      <c r="Z36" s="73">
        <f t="shared" si="81"/>
        <v>10631.342133944414</v>
      </c>
      <c r="AA36" s="73">
        <f t="shared" si="81"/>
        <v>10519.29234494079</v>
      </c>
      <c r="AB36" s="73">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74">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BM4-(BM24-BM4)</f>
        <v>10780.204847029814</v>
      </c>
      <c r="BN36" s="23">
        <f>BN4-(BN24-BN4)</f>
        <v>10674.274715498679</v>
      </c>
      <c r="BO36" s="23">
        <f>BO4-(BO24-BO4)</f>
        <v>10617.177799222412</v>
      </c>
      <c r="BP36" s="23">
        <f>BP4-(BP24-BP4)</f>
        <v>10711.59265080182</v>
      </c>
      <c r="BQ36" s="23">
        <f>BQ4-(BQ24-BQ4)</f>
        <v>10808.495444927979</v>
      </c>
      <c r="BR36" s="23">
        <f t="shared" ref="BR36" si="83">BR4-(BR24-BR4)</f>
        <v>10417.714716331324</v>
      </c>
    </row>
    <row r="37" spans="1:70" ht="14.55" customHeight="1" x14ac:dyDescent="0.3">
      <c r="A37" s="214" t="s">
        <v>34</v>
      </c>
      <c r="B37" s="215"/>
      <c r="C37" s="215"/>
      <c r="D37" s="215"/>
      <c r="E37" s="81"/>
      <c r="F37" s="78"/>
      <c r="G37" s="78"/>
      <c r="H37" s="79"/>
      <c r="I37" s="79"/>
      <c r="J37" s="79"/>
      <c r="K37" s="79"/>
      <c r="L37" s="79"/>
      <c r="M37" s="79"/>
      <c r="N37" s="79"/>
      <c r="O37" s="79"/>
      <c r="P37" s="79"/>
      <c r="Q37" s="79"/>
      <c r="R37" s="79"/>
      <c r="S37" s="79"/>
      <c r="T37" s="79"/>
      <c r="U37" s="79"/>
      <c r="V37" s="79"/>
      <c r="W37" s="79"/>
      <c r="X37" s="79"/>
      <c r="Y37" s="79"/>
      <c r="Z37" s="79"/>
      <c r="AA37" s="79"/>
      <c r="AB37" s="79"/>
      <c r="AC37" s="9"/>
      <c r="AD37" s="25"/>
      <c r="AE37" s="25"/>
      <c r="AF37" s="25"/>
      <c r="AG37" s="25"/>
      <c r="AH37" s="25"/>
      <c r="AI37" s="25"/>
      <c r="AJ37" s="25"/>
      <c r="AK37" s="25"/>
      <c r="AL37" s="25"/>
      <c r="AM37" s="25"/>
      <c r="AN37" s="25"/>
      <c r="AO37" s="25"/>
      <c r="AP37" s="27"/>
      <c r="AQ37" s="27"/>
      <c r="AR37" s="26" t="s">
        <v>35</v>
      </c>
      <c r="AS37" s="27"/>
      <c r="AT37" s="27"/>
      <c r="AU37" s="27"/>
      <c r="AV37" s="27"/>
      <c r="AW37" s="82"/>
      <c r="AX37" s="27"/>
      <c r="AY37" s="27"/>
      <c r="AZ37" s="27"/>
      <c r="BA37" s="27"/>
      <c r="BB37" s="27"/>
      <c r="BC37" s="27"/>
      <c r="BD37" s="27"/>
      <c r="BE37" s="27"/>
      <c r="BF37" s="27"/>
      <c r="BG37" s="27"/>
      <c r="BH37" s="27"/>
      <c r="BI37" s="27"/>
      <c r="BJ37" s="27"/>
      <c r="BK37" s="27"/>
      <c r="BL37" s="27"/>
      <c r="BM37" s="27"/>
      <c r="BN37" s="27"/>
      <c r="BO37" s="27"/>
      <c r="BP37" s="27"/>
      <c r="BQ37" s="27"/>
      <c r="BR37" s="26" t="s">
        <v>35</v>
      </c>
    </row>
    <row r="38" spans="1:70" ht="14.55" customHeight="1" x14ac:dyDescent="0.3">
      <c r="A38" s="30"/>
      <c r="B38" s="19"/>
      <c r="C38" s="19"/>
      <c r="D38" s="14" t="s">
        <v>36</v>
      </c>
      <c r="E38" s="52"/>
      <c r="F38" s="52"/>
      <c r="G38" s="52"/>
      <c r="H38" s="53"/>
      <c r="I38" s="53"/>
      <c r="J38" s="53"/>
      <c r="K38" s="53"/>
      <c r="L38" s="53"/>
      <c r="M38" s="53"/>
      <c r="N38" s="53"/>
      <c r="O38" s="53"/>
      <c r="P38" s="53"/>
      <c r="Q38" s="53"/>
      <c r="R38" s="53"/>
      <c r="S38" s="53"/>
      <c r="T38" s="53"/>
      <c r="U38" s="53"/>
      <c r="V38" s="53"/>
      <c r="W38" s="53"/>
      <c r="X38" s="53"/>
      <c r="Y38" s="53"/>
      <c r="Z38" s="53"/>
      <c r="AA38" s="53"/>
      <c r="AB38" s="53"/>
      <c r="AC38" s="15"/>
      <c r="AD38" s="15"/>
      <c r="AE38" s="15"/>
      <c r="AF38" s="15"/>
      <c r="AG38" s="15"/>
      <c r="AH38" s="15"/>
      <c r="AI38" s="15"/>
      <c r="AJ38" s="15"/>
      <c r="AK38" s="15"/>
      <c r="AL38" s="15"/>
      <c r="AM38" s="15"/>
      <c r="AN38" s="15"/>
      <c r="AO38" s="15"/>
      <c r="AP38" s="15"/>
      <c r="AQ38" s="15"/>
      <c r="AR38" s="15"/>
      <c r="AS38" s="15"/>
      <c r="AT38" s="15"/>
      <c r="AU38" s="15"/>
      <c r="AV38" s="15"/>
      <c r="AW38" s="54"/>
      <c r="AX38" s="15"/>
      <c r="AY38" s="15"/>
      <c r="AZ38" s="15"/>
      <c r="BA38" s="15"/>
      <c r="BB38" s="15"/>
      <c r="BC38" s="15">
        <v>11062.246000000001</v>
      </c>
      <c r="BD38" s="15"/>
      <c r="BE38" s="15"/>
      <c r="BF38" s="15"/>
      <c r="BG38" s="15"/>
      <c r="BH38" s="15"/>
      <c r="BI38" s="15"/>
      <c r="BJ38" s="15"/>
      <c r="BK38" s="15"/>
      <c r="BL38" s="15"/>
      <c r="BM38" s="15"/>
      <c r="BN38" s="15"/>
      <c r="BO38" s="15"/>
      <c r="BP38" s="15"/>
      <c r="BQ38" s="15"/>
      <c r="BR38" s="15"/>
    </row>
    <row r="39" spans="1:70" ht="14.55" customHeight="1" x14ac:dyDescent="0.3">
      <c r="A39" s="30"/>
      <c r="B39" s="19"/>
      <c r="C39" s="19"/>
      <c r="D39" s="14" t="s">
        <v>37</v>
      </c>
      <c r="E39" s="57"/>
      <c r="F39" s="57"/>
      <c r="G39" s="57"/>
      <c r="H39" s="58"/>
      <c r="I39" s="58"/>
      <c r="J39" s="58"/>
      <c r="K39" s="58"/>
      <c r="L39" s="58"/>
      <c r="M39" s="58"/>
      <c r="N39" s="58"/>
      <c r="O39" s="58"/>
      <c r="P39" s="58"/>
      <c r="Q39" s="58"/>
      <c r="R39" s="58"/>
      <c r="S39" s="58"/>
      <c r="T39" s="58"/>
      <c r="U39" s="58"/>
      <c r="V39" s="58"/>
      <c r="W39" s="58"/>
      <c r="X39" s="58"/>
      <c r="Y39" s="58"/>
      <c r="Z39" s="58"/>
      <c r="AA39" s="58"/>
      <c r="AB39" s="58"/>
      <c r="AC39" s="17"/>
      <c r="AD39" s="17"/>
      <c r="AE39" s="17"/>
      <c r="AF39" s="17"/>
      <c r="AG39" s="17"/>
      <c r="AH39" s="17"/>
      <c r="AI39" s="17"/>
      <c r="AJ39" s="83"/>
      <c r="AK39" s="17"/>
      <c r="AL39" s="83">
        <v>11081</v>
      </c>
      <c r="AM39" s="17"/>
      <c r="AN39" s="17"/>
      <c r="AO39" s="83"/>
      <c r="AP39" s="83"/>
      <c r="AQ39" s="83"/>
      <c r="AR39" s="17"/>
      <c r="AS39" s="17"/>
      <c r="AT39" s="17"/>
      <c r="AU39" s="17"/>
      <c r="AV39" s="17"/>
      <c r="AW39" s="59"/>
      <c r="AX39" s="17">
        <v>11064.098400000001</v>
      </c>
      <c r="AY39" s="17">
        <v>11064.098400000001</v>
      </c>
      <c r="AZ39" s="17"/>
      <c r="BA39" s="17"/>
      <c r="BB39" s="17"/>
      <c r="BC39" s="17">
        <v>11018.398000000001</v>
      </c>
      <c r="BD39" s="17"/>
      <c r="BE39" s="17"/>
      <c r="BF39" s="17">
        <v>10918.424999999999</v>
      </c>
      <c r="BG39" s="17">
        <v>10918.424999999999</v>
      </c>
      <c r="BH39" s="118"/>
      <c r="BI39" s="118">
        <v>10810.5214</v>
      </c>
      <c r="BJ39" s="118"/>
      <c r="BK39" s="118"/>
      <c r="BL39" s="118"/>
      <c r="BM39" s="128"/>
      <c r="BN39" s="128">
        <v>10953.15</v>
      </c>
      <c r="BO39" s="128"/>
      <c r="BP39" s="128"/>
      <c r="BQ39" s="128"/>
      <c r="BR39" s="17"/>
    </row>
    <row r="40" spans="1:70" ht="14.55" customHeight="1" x14ac:dyDescent="0.3">
      <c r="A40" s="12"/>
      <c r="B40" s="19"/>
      <c r="C40" s="13"/>
      <c r="D40" s="14" t="s">
        <v>38</v>
      </c>
      <c r="E40" s="60"/>
      <c r="F40" s="60"/>
      <c r="G40" s="60"/>
      <c r="H40" s="61"/>
      <c r="I40" s="61"/>
      <c r="J40" s="61"/>
      <c r="K40" s="61"/>
      <c r="L40" s="61"/>
      <c r="M40" s="61"/>
      <c r="N40" s="61"/>
      <c r="O40" s="61"/>
      <c r="P40" s="61"/>
      <c r="Q40" s="61"/>
      <c r="R40" s="61"/>
      <c r="S40" s="61"/>
      <c r="T40" s="61"/>
      <c r="U40" s="61"/>
      <c r="V40" s="61"/>
      <c r="W40" s="61"/>
      <c r="X40" s="61"/>
      <c r="Y40" s="61"/>
      <c r="Z40" s="61"/>
      <c r="AA40" s="61"/>
      <c r="AB40" s="61"/>
      <c r="AC40" s="18"/>
      <c r="AD40" s="18"/>
      <c r="AE40" s="18"/>
      <c r="AF40" s="18"/>
      <c r="AG40" s="18"/>
      <c r="AH40" s="18"/>
      <c r="AI40" s="18"/>
      <c r="AJ40" s="84"/>
      <c r="AK40" s="18"/>
      <c r="AL40" s="85" t="s">
        <v>62</v>
      </c>
      <c r="AM40" s="18"/>
      <c r="AN40" s="18"/>
      <c r="AO40" s="18"/>
      <c r="AP40" s="84"/>
      <c r="AQ40" s="84"/>
      <c r="AR40" s="18"/>
      <c r="AS40" s="18">
        <v>10767.1639</v>
      </c>
      <c r="AT40" s="18">
        <v>10736</v>
      </c>
      <c r="AU40" s="18">
        <v>10817.9079</v>
      </c>
      <c r="AV40" s="18"/>
      <c r="AW40" s="62"/>
      <c r="AX40" s="18">
        <v>11016.45</v>
      </c>
      <c r="AY40" s="18">
        <v>11016.45</v>
      </c>
      <c r="AZ40" s="18">
        <v>11218.35</v>
      </c>
      <c r="BA40" s="18"/>
      <c r="BB40" s="18"/>
      <c r="BC40" s="115">
        <v>10956.802</v>
      </c>
      <c r="BD40" s="115"/>
      <c r="BE40" s="115"/>
      <c r="BF40" s="115">
        <v>10871.3017</v>
      </c>
      <c r="BG40" s="115">
        <v>10871.3017</v>
      </c>
      <c r="BH40" s="115">
        <v>10854.110999999999</v>
      </c>
      <c r="BI40" s="115">
        <v>10759</v>
      </c>
      <c r="BJ40" s="115"/>
      <c r="BK40" s="115">
        <v>10826.598</v>
      </c>
      <c r="BL40" s="115">
        <v>10896.739299999999</v>
      </c>
      <c r="BM40" s="129">
        <v>11035.078600000001</v>
      </c>
      <c r="BN40" s="129">
        <v>10911.2446</v>
      </c>
      <c r="BO40" s="129">
        <v>10867.693000000001</v>
      </c>
      <c r="BP40" s="129">
        <v>10867.693000000001</v>
      </c>
      <c r="BQ40" s="129">
        <v>10867.693000000001</v>
      </c>
      <c r="BR40" s="18"/>
    </row>
    <row r="41" spans="1:70" ht="14.55" customHeight="1" x14ac:dyDescent="0.3">
      <c r="A41" s="12"/>
      <c r="B41" s="13"/>
      <c r="C41" s="13"/>
      <c r="D41" s="14" t="s">
        <v>39</v>
      </c>
      <c r="E41" s="41"/>
      <c r="F41" s="41"/>
      <c r="G41" s="41"/>
      <c r="H41" s="42"/>
      <c r="I41" s="42"/>
      <c r="J41" s="42"/>
      <c r="K41" s="42"/>
      <c r="L41" s="42"/>
      <c r="M41" s="42"/>
      <c r="N41" s="42"/>
      <c r="O41" s="42"/>
      <c r="P41" s="42"/>
      <c r="Q41" s="42"/>
      <c r="R41" s="42"/>
      <c r="S41" s="42"/>
      <c r="T41" s="42"/>
      <c r="U41" s="42"/>
      <c r="V41" s="42"/>
      <c r="W41" s="42"/>
      <c r="X41" s="42"/>
      <c r="Y41" s="42"/>
      <c r="Z41" s="42"/>
      <c r="AA41" s="42"/>
      <c r="AB41" s="42"/>
      <c r="AC41" s="7"/>
      <c r="AD41" s="7"/>
      <c r="AE41" s="7"/>
      <c r="AF41" s="7"/>
      <c r="AG41" s="7"/>
      <c r="AH41" s="7"/>
      <c r="AI41" s="7"/>
      <c r="AJ41" s="7"/>
      <c r="AK41" s="7"/>
      <c r="AL41" s="86">
        <v>10991</v>
      </c>
      <c r="AM41" s="7"/>
      <c r="AN41" s="7"/>
      <c r="AO41" s="86"/>
      <c r="AP41" s="86"/>
      <c r="AQ41" s="86"/>
      <c r="AR41" s="7"/>
      <c r="AS41" s="7">
        <v>10745.6</v>
      </c>
      <c r="AT41" s="7">
        <v>10716.3377</v>
      </c>
      <c r="AU41" s="7">
        <v>10716.472546000001</v>
      </c>
      <c r="AV41" s="7"/>
      <c r="AW41" s="43">
        <v>11060.526400000001</v>
      </c>
      <c r="AX41" s="7">
        <v>10993.75</v>
      </c>
      <c r="AY41" s="7">
        <v>10993.75</v>
      </c>
      <c r="AZ41" s="7">
        <v>11097.49266</v>
      </c>
      <c r="BA41" s="7"/>
      <c r="BB41" s="7"/>
      <c r="BC41" s="7">
        <v>10939.924999999999</v>
      </c>
      <c r="BD41" s="7">
        <v>10899.7989</v>
      </c>
      <c r="BE41" s="7"/>
      <c r="BF41" s="7">
        <v>10812.9966</v>
      </c>
      <c r="BG41" s="7">
        <v>10812.9966</v>
      </c>
      <c r="BH41" s="7">
        <v>10810.5214</v>
      </c>
      <c r="BI41" s="119">
        <v>10638.0604</v>
      </c>
      <c r="BJ41" s="119">
        <v>10810.5214</v>
      </c>
      <c r="BK41" s="119">
        <v>10810.5214</v>
      </c>
      <c r="BL41" s="119">
        <v>10843.9107</v>
      </c>
      <c r="BM41" s="130">
        <v>10982.25</v>
      </c>
      <c r="BN41" s="119">
        <v>10879.455400000001</v>
      </c>
      <c r="BO41" s="119">
        <v>10845.45</v>
      </c>
      <c r="BP41" s="119">
        <v>10845.45</v>
      </c>
      <c r="BQ41" s="119">
        <v>10845.45</v>
      </c>
      <c r="BR41" s="7"/>
    </row>
    <row r="42" spans="1:70" ht="14.55" customHeight="1" x14ac:dyDescent="0.3">
      <c r="A42" s="12"/>
      <c r="B42" s="13"/>
      <c r="C42" s="13"/>
      <c r="D42" s="14" t="s">
        <v>39</v>
      </c>
      <c r="E42" s="87"/>
      <c r="F42" s="87"/>
      <c r="G42" s="87"/>
      <c r="H42" s="88"/>
      <c r="I42" s="88"/>
      <c r="J42" s="88"/>
      <c r="K42" s="88"/>
      <c r="L42" s="88"/>
      <c r="M42" s="88"/>
      <c r="N42" s="88"/>
      <c r="O42" s="88"/>
      <c r="P42" s="88"/>
      <c r="Q42" s="88"/>
      <c r="R42" s="88"/>
      <c r="S42" s="88"/>
      <c r="T42" s="88"/>
      <c r="U42" s="88"/>
      <c r="V42" s="88"/>
      <c r="W42" s="88"/>
      <c r="X42" s="88"/>
      <c r="Y42" s="88"/>
      <c r="Z42" s="88"/>
      <c r="AA42" s="88"/>
      <c r="AB42" s="88"/>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65">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119">
        <v>10810.5214</v>
      </c>
      <c r="BM42" s="130">
        <v>10896.739299999999</v>
      </c>
      <c r="BN42" s="119">
        <v>10867.639299999999</v>
      </c>
      <c r="BO42" s="119">
        <v>10823.207</v>
      </c>
      <c r="BP42" s="119">
        <v>10823.207</v>
      </c>
      <c r="BQ42" s="119">
        <v>10823.207</v>
      </c>
      <c r="BR42" s="20"/>
    </row>
    <row r="43" spans="1:70" ht="14.55" customHeight="1" x14ac:dyDescent="0.3">
      <c r="A43" s="12"/>
      <c r="B43" s="13"/>
      <c r="C43" s="13"/>
      <c r="D43" s="14" t="s">
        <v>4</v>
      </c>
      <c r="E43" s="47">
        <f t="shared" ref="E43:BB43" si="84">E4</f>
        <v>10883.75</v>
      </c>
      <c r="F43" s="47">
        <f t="shared" si="84"/>
        <v>10869.5</v>
      </c>
      <c r="G43" s="47">
        <f t="shared" si="84"/>
        <v>10782.9</v>
      </c>
      <c r="H43" s="48">
        <f t="shared" si="84"/>
        <v>10601.15</v>
      </c>
      <c r="I43" s="48">
        <f t="shared" si="84"/>
        <v>10693.7</v>
      </c>
      <c r="J43" s="48">
        <f t="shared" si="84"/>
        <v>10488.45</v>
      </c>
      <c r="K43" s="48">
        <f t="shared" si="84"/>
        <v>10549.15</v>
      </c>
      <c r="L43" s="48">
        <f t="shared" si="84"/>
        <v>10737.6</v>
      </c>
      <c r="M43" s="48">
        <f t="shared" si="84"/>
        <v>10791.55</v>
      </c>
      <c r="N43" s="48">
        <f t="shared" si="84"/>
        <v>10805.45</v>
      </c>
      <c r="O43" s="48">
        <f t="shared" si="84"/>
        <v>10888.35</v>
      </c>
      <c r="P43" s="48">
        <f t="shared" si="84"/>
        <v>10908.7</v>
      </c>
      <c r="Q43" s="48">
        <f t="shared" si="84"/>
        <v>10967.3</v>
      </c>
      <c r="R43" s="48">
        <f t="shared" si="84"/>
        <v>10951.7</v>
      </c>
      <c r="S43" s="48">
        <f t="shared" si="84"/>
        <v>10754</v>
      </c>
      <c r="T43" s="48">
        <f t="shared" si="84"/>
        <v>10663.5</v>
      </c>
      <c r="U43" s="48">
        <f t="shared" si="84"/>
        <v>10729.85</v>
      </c>
      <c r="V43" s="48">
        <f t="shared" si="84"/>
        <v>10779.8</v>
      </c>
      <c r="W43" s="48">
        <f t="shared" si="84"/>
        <v>10859.9</v>
      </c>
      <c r="X43" s="48">
        <f t="shared" si="84"/>
        <v>10862.55</v>
      </c>
      <c r="Y43" s="48">
        <f t="shared" si="84"/>
        <v>10910.1</v>
      </c>
      <c r="Z43" s="48">
        <f t="shared" si="84"/>
        <v>10792.5</v>
      </c>
      <c r="AA43" s="48">
        <f t="shared" si="84"/>
        <v>10672.25</v>
      </c>
      <c r="AB43" s="48">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9">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BM4</f>
        <v>10880.1</v>
      </c>
      <c r="BN43" s="11">
        <f>BN4</f>
        <v>10835.3</v>
      </c>
      <c r="BO43" s="11">
        <f>BO4</f>
        <v>10806.65</v>
      </c>
      <c r="BP43" s="11">
        <f>BP4</f>
        <v>10792.5</v>
      </c>
      <c r="BQ43" s="11">
        <f>BQ4</f>
        <v>10863.5</v>
      </c>
      <c r="BR43" s="11">
        <f t="shared" ref="BR43" si="86">BR4</f>
        <v>10830.95</v>
      </c>
    </row>
    <row r="44" spans="1:70" ht="14.55" customHeight="1" x14ac:dyDescent="0.3">
      <c r="A44" s="12"/>
      <c r="B44" s="13"/>
      <c r="C44" s="13"/>
      <c r="D44" s="14" t="s">
        <v>40</v>
      </c>
      <c r="E44" s="89"/>
      <c r="F44" s="89"/>
      <c r="G44" s="89"/>
      <c r="H44" s="90"/>
      <c r="I44" s="90"/>
      <c r="J44" s="90"/>
      <c r="K44" s="90"/>
      <c r="L44" s="90"/>
      <c r="M44" s="90"/>
      <c r="N44" s="90"/>
      <c r="O44" s="90"/>
      <c r="P44" s="90"/>
      <c r="Q44" s="90"/>
      <c r="R44" s="90"/>
      <c r="S44" s="90"/>
      <c r="T44" s="90"/>
      <c r="U44" s="90"/>
      <c r="V44" s="90"/>
      <c r="W44" s="90"/>
      <c r="X44" s="90"/>
      <c r="Y44" s="90"/>
      <c r="Z44" s="90"/>
      <c r="AA44" s="90"/>
      <c r="AB44" s="90"/>
      <c r="AC44" s="21"/>
      <c r="AD44" s="21"/>
      <c r="AE44" s="21"/>
      <c r="AF44" s="21"/>
      <c r="AG44" s="21"/>
      <c r="AH44" s="21"/>
      <c r="AI44" s="21"/>
      <c r="AJ44" s="21"/>
      <c r="AK44" s="21"/>
      <c r="AL44" s="21">
        <v>10873.174199999999</v>
      </c>
      <c r="AM44" s="21"/>
      <c r="AN44" s="21"/>
      <c r="AO44" s="21"/>
      <c r="AP44" s="91"/>
      <c r="AQ44" s="91"/>
      <c r="AR44" s="21"/>
      <c r="AS44" s="21">
        <v>10625.5216</v>
      </c>
      <c r="AT44" s="21"/>
      <c r="AU44" s="21">
        <v>10559.5</v>
      </c>
      <c r="AV44" s="21">
        <v>10784.973599999999</v>
      </c>
      <c r="AW44" s="68">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36">
        <v>10538.007</v>
      </c>
      <c r="BP44" s="136">
        <v>10538.007</v>
      </c>
      <c r="BQ44" s="136">
        <v>10538.007</v>
      </c>
      <c r="BR44" s="21"/>
    </row>
    <row r="45" spans="1:70" ht="14.55" customHeight="1" x14ac:dyDescent="0.3">
      <c r="A45" s="12"/>
      <c r="B45" s="13"/>
      <c r="C45" s="13"/>
      <c r="D45" s="14" t="s">
        <v>41</v>
      </c>
      <c r="E45" s="44"/>
      <c r="F45" s="44"/>
      <c r="G45" s="44"/>
      <c r="H45" s="45"/>
      <c r="I45" s="45"/>
      <c r="J45" s="45"/>
      <c r="K45" s="45"/>
      <c r="L45" s="45"/>
      <c r="M45" s="45"/>
      <c r="N45" s="45"/>
      <c r="O45" s="45"/>
      <c r="P45" s="45"/>
      <c r="Q45" s="45"/>
      <c r="R45" s="45"/>
      <c r="S45" s="45"/>
      <c r="T45" s="45"/>
      <c r="U45" s="45"/>
      <c r="V45" s="45"/>
      <c r="W45" s="45"/>
      <c r="X45" s="45"/>
      <c r="Y45" s="45"/>
      <c r="Z45" s="45"/>
      <c r="AA45" s="45"/>
      <c r="AB45" s="45"/>
      <c r="AC45" s="10"/>
      <c r="AD45" s="10"/>
      <c r="AE45" s="10"/>
      <c r="AF45" s="10"/>
      <c r="AG45" s="10"/>
      <c r="AH45" s="10"/>
      <c r="AI45" s="10"/>
      <c r="AJ45" s="92"/>
      <c r="AK45" s="10"/>
      <c r="AL45" s="10">
        <v>10838.6379</v>
      </c>
      <c r="AM45" s="10"/>
      <c r="AN45" s="10"/>
      <c r="AO45" s="10"/>
      <c r="AP45" s="10"/>
      <c r="AQ45" s="10"/>
      <c r="AR45" s="10"/>
      <c r="AS45" s="10">
        <v>10609.90784</v>
      </c>
      <c r="AT45" s="10"/>
      <c r="AU45" s="10">
        <v>10549.174999999999</v>
      </c>
      <c r="AV45" s="10">
        <v>10752.138199999999</v>
      </c>
      <c r="AW45" s="46">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31">
        <v>10827.840099999999</v>
      </c>
      <c r="BO45" s="134">
        <v>10442</v>
      </c>
      <c r="BP45" s="134">
        <v>10442</v>
      </c>
      <c r="BQ45" s="134">
        <v>10442</v>
      </c>
      <c r="BR45" s="10"/>
    </row>
    <row r="46" spans="1:70" ht="14.55" customHeight="1" x14ac:dyDescent="0.3">
      <c r="A46" s="12"/>
      <c r="B46" s="13"/>
      <c r="C46" s="13"/>
      <c r="D46" s="14" t="s">
        <v>42</v>
      </c>
      <c r="E46" s="69"/>
      <c r="F46" s="69"/>
      <c r="G46" s="69"/>
      <c r="H46" s="70"/>
      <c r="I46" s="70"/>
      <c r="J46" s="70"/>
      <c r="K46" s="70"/>
      <c r="L46" s="70"/>
      <c r="M46" s="70"/>
      <c r="N46" s="70"/>
      <c r="O46" s="70"/>
      <c r="P46" s="70"/>
      <c r="Q46" s="70"/>
      <c r="R46" s="70"/>
      <c r="S46" s="70"/>
      <c r="T46" s="70"/>
      <c r="U46" s="70"/>
      <c r="V46" s="70"/>
      <c r="W46" s="70"/>
      <c r="X46" s="70"/>
      <c r="Y46" s="70"/>
      <c r="Z46" s="70"/>
      <c r="AA46" s="70"/>
      <c r="AB46" s="70"/>
      <c r="AC46" s="22"/>
      <c r="AD46" s="22"/>
      <c r="AE46" s="22"/>
      <c r="AF46" s="22"/>
      <c r="AG46" s="22"/>
      <c r="AH46" s="22"/>
      <c r="AI46" s="22"/>
      <c r="AJ46" s="22"/>
      <c r="AK46" s="22"/>
      <c r="AL46" s="22"/>
      <c r="AM46" s="22"/>
      <c r="AN46" s="22"/>
      <c r="AO46" s="22"/>
      <c r="AP46" s="93"/>
      <c r="AQ46" s="93"/>
      <c r="AR46" s="22"/>
      <c r="AS46" s="22">
        <v>10553.4</v>
      </c>
      <c r="AT46" s="22"/>
      <c r="AU46" s="22">
        <v>10539.4432</v>
      </c>
      <c r="AV46" s="22"/>
      <c r="AW46" s="94">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32">
        <v>10083.471399999999</v>
      </c>
      <c r="BO46" s="135">
        <v>10324.542799999999</v>
      </c>
      <c r="BP46" s="135">
        <v>10324.542799999999</v>
      </c>
      <c r="BQ46" s="135">
        <v>10324.542799999999</v>
      </c>
      <c r="BR46" s="22"/>
    </row>
    <row r="47" spans="1:70" ht="14.55" customHeight="1" x14ac:dyDescent="0.3">
      <c r="A47" s="12"/>
      <c r="B47" s="13"/>
      <c r="C47" s="13"/>
      <c r="D47" s="14" t="s">
        <v>43</v>
      </c>
      <c r="E47" s="72"/>
      <c r="F47" s="72"/>
      <c r="G47" s="72"/>
      <c r="H47" s="73"/>
      <c r="I47" s="73"/>
      <c r="J47" s="73"/>
      <c r="K47" s="73"/>
      <c r="L47" s="73"/>
      <c r="M47" s="73"/>
      <c r="N47" s="73"/>
      <c r="O47" s="73"/>
      <c r="P47" s="73"/>
      <c r="Q47" s="73"/>
      <c r="R47" s="73"/>
      <c r="S47" s="73"/>
      <c r="T47" s="73"/>
      <c r="U47" s="73"/>
      <c r="V47" s="73"/>
      <c r="W47" s="73"/>
      <c r="X47" s="73"/>
      <c r="Y47" s="73"/>
      <c r="Z47" s="73"/>
      <c r="AA47" s="73"/>
      <c r="AB47" s="73"/>
      <c r="AC47" s="23"/>
      <c r="AD47" s="23"/>
      <c r="AE47" s="23"/>
      <c r="AF47" s="23"/>
      <c r="AG47" s="23"/>
      <c r="AH47" s="23"/>
      <c r="AI47" s="23"/>
      <c r="AJ47" s="23"/>
      <c r="AK47" s="23"/>
      <c r="AL47" s="23"/>
      <c r="AM47" s="23"/>
      <c r="AN47" s="23"/>
      <c r="AO47" s="23"/>
      <c r="AP47" s="23"/>
      <c r="AQ47" s="23"/>
      <c r="AR47" s="23"/>
      <c r="AS47" s="23"/>
      <c r="AT47" s="23"/>
      <c r="AU47" s="23">
        <v>10515.75</v>
      </c>
      <c r="AV47" s="23"/>
      <c r="AW47" s="74">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row>
    <row r="48" spans="1:70" ht="14.55" customHeight="1" x14ac:dyDescent="0.3">
      <c r="A48" s="12"/>
      <c r="B48" s="13"/>
      <c r="C48" s="13"/>
      <c r="D48" s="14" t="s">
        <v>44</v>
      </c>
      <c r="E48" s="75"/>
      <c r="F48" s="75"/>
      <c r="G48" s="75"/>
      <c r="H48" s="76"/>
      <c r="I48" s="76"/>
      <c r="J48" s="76"/>
      <c r="K48" s="76"/>
      <c r="L48" s="76"/>
      <c r="M48" s="76"/>
      <c r="N48" s="76"/>
      <c r="O48" s="76"/>
      <c r="P48" s="76"/>
      <c r="Q48" s="76"/>
      <c r="R48" s="76"/>
      <c r="S48" s="76"/>
      <c r="T48" s="76"/>
      <c r="U48" s="76"/>
      <c r="V48" s="76"/>
      <c r="W48" s="76"/>
      <c r="X48" s="76"/>
      <c r="Y48" s="76"/>
      <c r="Z48" s="76"/>
      <c r="AA48" s="76"/>
      <c r="AB48" s="76"/>
      <c r="AC48" s="24"/>
      <c r="AD48" s="24"/>
      <c r="AE48" s="24"/>
      <c r="AF48" s="24"/>
      <c r="AG48" s="24"/>
      <c r="AH48" s="24"/>
      <c r="AI48" s="24"/>
      <c r="AJ48" s="24"/>
      <c r="AK48" s="24"/>
      <c r="AL48" s="24"/>
      <c r="AM48" s="24"/>
      <c r="AN48" s="24"/>
      <c r="AO48" s="24"/>
      <c r="AP48" s="24"/>
      <c r="AQ48" s="24"/>
      <c r="AR48" s="24"/>
      <c r="AS48" s="24"/>
      <c r="AT48" s="24"/>
      <c r="AU48" s="24"/>
      <c r="AV48" s="24"/>
      <c r="AW48" s="77"/>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row>
    <row r="49" spans="1:70" ht="14.55" customHeight="1" x14ac:dyDescent="0.3">
      <c r="A49" s="214" t="s">
        <v>45</v>
      </c>
      <c r="B49" s="215"/>
      <c r="C49" s="215"/>
      <c r="D49" s="215"/>
      <c r="E49" s="78"/>
      <c r="F49" s="78"/>
      <c r="G49" s="78"/>
      <c r="H49" s="79"/>
      <c r="I49" s="79"/>
      <c r="J49" s="79"/>
      <c r="K49" s="79"/>
      <c r="L49" s="79"/>
      <c r="M49" s="79"/>
      <c r="N49" s="79"/>
      <c r="O49" s="79"/>
      <c r="P49" s="79"/>
      <c r="Q49" s="79"/>
      <c r="R49" s="79"/>
      <c r="S49" s="79"/>
      <c r="T49" s="79"/>
      <c r="U49" s="79"/>
      <c r="V49" s="79"/>
      <c r="W49" s="79"/>
      <c r="X49" s="79"/>
      <c r="Y49" s="79"/>
      <c r="Z49" s="79"/>
      <c r="AA49" s="79"/>
      <c r="AB49" s="79"/>
      <c r="AC49" s="25"/>
      <c r="AD49" s="25"/>
      <c r="AE49" s="25"/>
      <c r="AF49" s="25"/>
      <c r="AG49" s="25"/>
      <c r="AH49" s="25"/>
      <c r="AI49" s="25"/>
      <c r="AJ49" s="25"/>
      <c r="AK49" s="25"/>
      <c r="AL49" s="25"/>
      <c r="AM49" s="25"/>
      <c r="AN49" s="25"/>
      <c r="AO49" s="25"/>
      <c r="AP49" s="25"/>
      <c r="AQ49" s="25"/>
      <c r="AR49" s="25"/>
      <c r="AS49" s="25"/>
      <c r="AT49" s="25"/>
      <c r="AU49" s="25"/>
      <c r="AV49" s="25"/>
      <c r="AW49" s="80"/>
      <c r="AX49" s="25"/>
      <c r="AY49" s="25"/>
      <c r="AZ49" s="25"/>
      <c r="BA49" s="25"/>
      <c r="BB49" s="25"/>
      <c r="BC49" s="25"/>
      <c r="BD49" s="25"/>
      <c r="BE49" s="25"/>
      <c r="BF49" s="25"/>
      <c r="BG49" s="25"/>
      <c r="BH49" s="25"/>
      <c r="BI49" s="25"/>
      <c r="BJ49" s="25"/>
      <c r="BK49" s="25"/>
      <c r="BL49" s="25"/>
      <c r="BM49" s="25"/>
      <c r="BN49" s="25"/>
      <c r="BO49" s="25"/>
      <c r="BP49" s="25"/>
      <c r="BQ49" s="25"/>
      <c r="BR49" s="25"/>
    </row>
    <row r="50" spans="1:70" ht="14.55" customHeight="1" x14ac:dyDescent="0.3">
      <c r="A50" s="12"/>
      <c r="B50" s="13"/>
      <c r="C50" s="13"/>
      <c r="D50" s="14" t="s">
        <v>46</v>
      </c>
      <c r="E50" s="55">
        <f t="shared" ref="E50:BB50" si="87">ABS(E2-E3)</f>
        <v>95.850000000000364</v>
      </c>
      <c r="F50" s="55">
        <f t="shared" si="87"/>
        <v>57.600000000000364</v>
      </c>
      <c r="G50" s="55">
        <f t="shared" si="87"/>
        <v>73.099999999998545</v>
      </c>
      <c r="H50" s="55">
        <f t="shared" si="87"/>
        <v>134.39999999999964</v>
      </c>
      <c r="I50" s="55">
        <f t="shared" si="87"/>
        <v>105.19999999999891</v>
      </c>
      <c r="J50" s="55">
        <f t="shared" si="87"/>
        <v>83.899999999999636</v>
      </c>
      <c r="K50" s="55">
        <f t="shared" si="87"/>
        <v>233.29999999999927</v>
      </c>
      <c r="L50" s="55">
        <f t="shared" si="87"/>
        <v>191.40000000000146</v>
      </c>
      <c r="M50" s="55">
        <f t="shared" si="87"/>
        <v>89.100000000000364</v>
      </c>
      <c r="N50" s="55">
        <f t="shared" si="87"/>
        <v>63.649999999999636</v>
      </c>
      <c r="O50" s="55">
        <f t="shared" si="87"/>
        <v>55.5</v>
      </c>
      <c r="P50" s="55">
        <f t="shared" si="87"/>
        <v>96.299999999999272</v>
      </c>
      <c r="Q50" s="55">
        <f t="shared" si="87"/>
        <v>57.149999999999636</v>
      </c>
      <c r="R50" s="55">
        <f t="shared" si="87"/>
        <v>82.5</v>
      </c>
      <c r="S50" s="55">
        <f t="shared" si="87"/>
        <v>225</v>
      </c>
      <c r="T50" s="55">
        <f t="shared" si="87"/>
        <v>133.04999999999927</v>
      </c>
      <c r="U50" s="55">
        <f t="shared" si="87"/>
        <v>212.95000000000073</v>
      </c>
      <c r="V50" s="55">
        <f t="shared" si="87"/>
        <v>69.75</v>
      </c>
      <c r="W50" s="55">
        <f t="shared" si="87"/>
        <v>76.450000000000728</v>
      </c>
      <c r="X50" s="55">
        <f t="shared" si="87"/>
        <v>70.349999999998545</v>
      </c>
      <c r="Y50" s="55">
        <f t="shared" si="87"/>
        <v>116.5</v>
      </c>
      <c r="Z50" s="55">
        <f t="shared" si="87"/>
        <v>160.30000000000109</v>
      </c>
      <c r="AA50" s="55">
        <f t="shared" si="87"/>
        <v>152.79999999999927</v>
      </c>
      <c r="AB50" s="55">
        <f t="shared" si="87"/>
        <v>112.39999999999964</v>
      </c>
      <c r="AC50" s="16">
        <f t="shared" si="87"/>
        <v>85.800000000001091</v>
      </c>
      <c r="AD50" s="16">
        <f t="shared" si="87"/>
        <v>85.200000000000728</v>
      </c>
      <c r="AE50" s="16">
        <f t="shared" si="87"/>
        <v>121</v>
      </c>
      <c r="AF50" s="16">
        <f t="shared" si="87"/>
        <v>57.550000000001091</v>
      </c>
      <c r="AG50" s="16">
        <f t="shared" si="87"/>
        <v>110.75</v>
      </c>
      <c r="AH50" s="16">
        <f t="shared" si="87"/>
        <v>115.64999999999964</v>
      </c>
      <c r="AI50" s="16">
        <f t="shared" si="87"/>
        <v>119.40000000000146</v>
      </c>
      <c r="AJ50" s="16">
        <f t="shared" si="87"/>
        <v>51.25</v>
      </c>
      <c r="AK50" s="16">
        <f t="shared" si="87"/>
        <v>86</v>
      </c>
      <c r="AL50" s="16">
        <f t="shared" si="87"/>
        <v>76</v>
      </c>
      <c r="AM50" s="16">
        <f t="shared" si="87"/>
        <v>101.70000000000073</v>
      </c>
      <c r="AN50" s="16">
        <f t="shared" si="87"/>
        <v>85.649999999999636</v>
      </c>
      <c r="AO50" s="16">
        <f t="shared" si="87"/>
        <v>132.84999999999854</v>
      </c>
      <c r="AP50" s="16">
        <f t="shared" si="87"/>
        <v>67.950000000000728</v>
      </c>
      <c r="AQ50" s="16">
        <f t="shared" si="87"/>
        <v>175.25</v>
      </c>
      <c r="AR50" s="16">
        <f t="shared" si="87"/>
        <v>651.29999999999927</v>
      </c>
      <c r="AS50" s="16">
        <f t="shared" si="87"/>
        <v>173.5</v>
      </c>
      <c r="AT50" s="16">
        <f t="shared" si="87"/>
        <v>106.70000000000073</v>
      </c>
      <c r="AU50" s="16">
        <f t="shared" si="87"/>
        <v>97.350000000000364</v>
      </c>
      <c r="AV50" s="16">
        <f t="shared" si="87"/>
        <v>159.5</v>
      </c>
      <c r="AW50" s="56">
        <f t="shared" si="87"/>
        <v>170</v>
      </c>
      <c r="AX50" s="16">
        <f t="shared" si="87"/>
        <v>113.75</v>
      </c>
      <c r="AY50" s="16">
        <f t="shared" si="87"/>
        <v>70</v>
      </c>
      <c r="AZ50" s="16">
        <f t="shared" si="87"/>
        <v>109.89999999999964</v>
      </c>
      <c r="BA50" s="16">
        <f t="shared" si="87"/>
        <v>74.5</v>
      </c>
      <c r="BB50" s="16">
        <f t="shared" si="87"/>
        <v>115.75</v>
      </c>
      <c r="BC50" s="16">
        <f t="shared" ref="BC50:BL50" si="88">ABS(BC2-BC3)</f>
        <v>73.799999999999272</v>
      </c>
      <c r="BD50" s="16">
        <f t="shared" si="88"/>
        <v>87.100000000000364</v>
      </c>
      <c r="BE50" s="16">
        <f t="shared" si="88"/>
        <v>119.54999999999927</v>
      </c>
      <c r="BF50" s="16">
        <f t="shared" si="88"/>
        <v>73.950000000000728</v>
      </c>
      <c r="BG50" s="16">
        <f t="shared" si="88"/>
        <v>165.35000000000036</v>
      </c>
      <c r="BH50" s="16">
        <f t="shared" si="88"/>
        <v>131.5</v>
      </c>
      <c r="BI50" s="16">
        <f t="shared" si="88"/>
        <v>137.20000000000073</v>
      </c>
      <c r="BJ50" s="16">
        <f t="shared" si="88"/>
        <v>106.30000000000109</v>
      </c>
      <c r="BK50" s="16">
        <f t="shared" si="88"/>
        <v>87.350000000000364</v>
      </c>
      <c r="BL50" s="16">
        <f t="shared" si="88"/>
        <v>43.149999999999636</v>
      </c>
      <c r="BM50" s="16">
        <f>ABS(BM2-BM3)</f>
        <v>99.050000000001091</v>
      </c>
      <c r="BN50" s="16">
        <f>ABS(BN2-BN3)</f>
        <v>159.45000000000073</v>
      </c>
      <c r="BO50" s="16">
        <f>ABS(BO2-BO3)</f>
        <v>188.5</v>
      </c>
      <c r="BP50" s="16">
        <f>ABS(BP2-BP3)</f>
        <v>80.850000000000364</v>
      </c>
      <c r="BQ50" s="16">
        <f>ABS(BQ2-BQ3)</f>
        <v>54.799999999999272</v>
      </c>
      <c r="BR50" s="16">
        <f t="shared" ref="BR50" si="89">ABS(BR2-BR3)</f>
        <v>403.80000000000109</v>
      </c>
    </row>
    <row r="51" spans="1:70" ht="14.55" customHeight="1" x14ac:dyDescent="0.3">
      <c r="A51" s="12"/>
      <c r="B51" s="13"/>
      <c r="C51" s="13"/>
      <c r="D51" s="14" t="s">
        <v>47</v>
      </c>
      <c r="E51" s="55">
        <f t="shared" ref="E51:BB51" si="90">E50*1.1</f>
        <v>105.43500000000041</v>
      </c>
      <c r="F51" s="55">
        <f t="shared" si="90"/>
        <v>63.360000000000404</v>
      </c>
      <c r="G51" s="55">
        <f t="shared" si="90"/>
        <v>80.409999999998405</v>
      </c>
      <c r="H51" s="55">
        <f t="shared" si="90"/>
        <v>147.83999999999961</v>
      </c>
      <c r="I51" s="55">
        <f t="shared" si="90"/>
        <v>115.71999999999881</v>
      </c>
      <c r="J51" s="55">
        <f t="shared" si="90"/>
        <v>92.289999999999608</v>
      </c>
      <c r="K51" s="55">
        <f t="shared" si="90"/>
        <v>256.6299999999992</v>
      </c>
      <c r="L51" s="55">
        <f t="shared" si="90"/>
        <v>210.54000000000161</v>
      </c>
      <c r="M51" s="55">
        <f t="shared" si="90"/>
        <v>98.010000000000403</v>
      </c>
      <c r="N51" s="55">
        <f t="shared" si="90"/>
        <v>70.014999999999603</v>
      </c>
      <c r="O51" s="55">
        <f t="shared" si="90"/>
        <v>61.050000000000004</v>
      </c>
      <c r="P51" s="55">
        <f t="shared" si="90"/>
        <v>105.92999999999921</v>
      </c>
      <c r="Q51" s="55">
        <f t="shared" si="90"/>
        <v>62.864999999999604</v>
      </c>
      <c r="R51" s="55">
        <f t="shared" si="90"/>
        <v>90.750000000000014</v>
      </c>
      <c r="S51" s="55">
        <f t="shared" si="90"/>
        <v>247.50000000000003</v>
      </c>
      <c r="T51" s="55">
        <f t="shared" si="90"/>
        <v>146.35499999999922</v>
      </c>
      <c r="U51" s="55">
        <f t="shared" si="90"/>
        <v>234.24500000000083</v>
      </c>
      <c r="V51" s="55">
        <f t="shared" si="90"/>
        <v>76.725000000000009</v>
      </c>
      <c r="W51" s="55">
        <f t="shared" si="90"/>
        <v>84.095000000000809</v>
      </c>
      <c r="X51" s="55">
        <f t="shared" si="90"/>
        <v>77.384999999998399</v>
      </c>
      <c r="Y51" s="55">
        <f t="shared" si="90"/>
        <v>128.15</v>
      </c>
      <c r="Z51" s="55">
        <f t="shared" si="90"/>
        <v>176.33000000000121</v>
      </c>
      <c r="AA51" s="55">
        <f t="shared" si="90"/>
        <v>168.07999999999922</v>
      </c>
      <c r="AB51" s="55">
        <f t="shared" si="90"/>
        <v>123.63999999999962</v>
      </c>
      <c r="AC51" s="16">
        <f t="shared" si="90"/>
        <v>94.380000000001203</v>
      </c>
      <c r="AD51" s="16">
        <f t="shared" si="90"/>
        <v>93.720000000000809</v>
      </c>
      <c r="AE51" s="16">
        <f t="shared" si="90"/>
        <v>133.10000000000002</v>
      </c>
      <c r="AF51" s="16">
        <f t="shared" si="90"/>
        <v>63.305000000001208</v>
      </c>
      <c r="AG51" s="16">
        <f t="shared" si="90"/>
        <v>121.825</v>
      </c>
      <c r="AH51" s="16">
        <f t="shared" si="90"/>
        <v>127.21499999999961</v>
      </c>
      <c r="AI51" s="16">
        <f t="shared" si="90"/>
        <v>131.34000000000162</v>
      </c>
      <c r="AJ51" s="16">
        <f t="shared" si="90"/>
        <v>56.375000000000007</v>
      </c>
      <c r="AK51" s="16">
        <f t="shared" si="90"/>
        <v>94.600000000000009</v>
      </c>
      <c r="AL51" s="16">
        <f t="shared" si="90"/>
        <v>83.600000000000009</v>
      </c>
      <c r="AM51" s="16">
        <f t="shared" si="90"/>
        <v>111.87000000000081</v>
      </c>
      <c r="AN51" s="16">
        <f t="shared" si="90"/>
        <v>94.214999999999606</v>
      </c>
      <c r="AO51" s="16">
        <f t="shared" si="90"/>
        <v>146.1349999999984</v>
      </c>
      <c r="AP51" s="16">
        <f t="shared" si="90"/>
        <v>74.7450000000008</v>
      </c>
      <c r="AQ51" s="16">
        <f t="shared" si="90"/>
        <v>192.77500000000001</v>
      </c>
      <c r="AR51" s="16">
        <f t="shared" si="90"/>
        <v>716.42999999999927</v>
      </c>
      <c r="AS51" s="16">
        <f t="shared" si="90"/>
        <v>190.85000000000002</v>
      </c>
      <c r="AT51" s="16">
        <f t="shared" si="90"/>
        <v>117.37000000000081</v>
      </c>
      <c r="AU51" s="16">
        <f t="shared" si="90"/>
        <v>107.08500000000041</v>
      </c>
      <c r="AV51" s="16">
        <f t="shared" si="90"/>
        <v>175.45000000000002</v>
      </c>
      <c r="AW51" s="56">
        <f t="shared" si="90"/>
        <v>187.00000000000003</v>
      </c>
      <c r="AX51" s="16">
        <f t="shared" si="90"/>
        <v>125.12500000000001</v>
      </c>
      <c r="AY51" s="16">
        <f t="shared" si="90"/>
        <v>77</v>
      </c>
      <c r="AZ51" s="16">
        <f t="shared" si="90"/>
        <v>120.8899999999996</v>
      </c>
      <c r="BA51" s="16">
        <f t="shared" si="90"/>
        <v>81.95</v>
      </c>
      <c r="BB51" s="16">
        <f t="shared" si="90"/>
        <v>127.32500000000002</v>
      </c>
      <c r="BC51" s="16">
        <f t="shared" ref="BC51:BL51" si="91">BC50*1.1</f>
        <v>81.179999999999211</v>
      </c>
      <c r="BD51" s="16">
        <f t="shared" si="91"/>
        <v>95.810000000000414</v>
      </c>
      <c r="BE51" s="16">
        <f t="shared" si="91"/>
        <v>131.5049999999992</v>
      </c>
      <c r="BF51" s="16">
        <f t="shared" si="91"/>
        <v>81.345000000000809</v>
      </c>
      <c r="BG51" s="16">
        <f t="shared" si="91"/>
        <v>181.88500000000042</v>
      </c>
      <c r="BH51" s="16">
        <f t="shared" si="91"/>
        <v>144.65</v>
      </c>
      <c r="BI51" s="16">
        <f t="shared" si="91"/>
        <v>150.92000000000081</v>
      </c>
      <c r="BJ51" s="16">
        <f t="shared" si="91"/>
        <v>116.93000000000121</v>
      </c>
      <c r="BK51" s="16">
        <f t="shared" si="91"/>
        <v>96.085000000000406</v>
      </c>
      <c r="BL51" s="16">
        <f t="shared" si="91"/>
        <v>47.464999999999606</v>
      </c>
      <c r="BM51" s="16">
        <f>BM50*1.1</f>
        <v>108.95500000000121</v>
      </c>
      <c r="BN51" s="16">
        <f>BN50*1.1</f>
        <v>175.39500000000081</v>
      </c>
      <c r="BO51" s="16">
        <f>BO50*1.1</f>
        <v>207.35000000000002</v>
      </c>
      <c r="BP51" s="16">
        <f>BP50*1.1</f>
        <v>88.935000000000414</v>
      </c>
      <c r="BQ51" s="16">
        <f>BQ50*1.1</f>
        <v>60.279999999999205</v>
      </c>
      <c r="BR51" s="16">
        <f t="shared" ref="BR51" si="92">BR50*1.1</f>
        <v>444.18000000000126</v>
      </c>
    </row>
    <row r="52" spans="1:70" ht="14.55" customHeight="1" x14ac:dyDescent="0.3">
      <c r="A52" s="12"/>
      <c r="B52" s="13"/>
      <c r="C52" s="13"/>
      <c r="D52" s="14" t="s">
        <v>48</v>
      </c>
      <c r="E52" s="55">
        <f t="shared" ref="E52:BB52" si="93">(E2+E3)</f>
        <v>21786.550000000003</v>
      </c>
      <c r="F52" s="55">
        <f t="shared" si="93"/>
        <v>21724.300000000003</v>
      </c>
      <c r="G52" s="55">
        <f t="shared" si="93"/>
        <v>21569</v>
      </c>
      <c r="H52" s="55">
        <f t="shared" si="93"/>
        <v>21310.9</v>
      </c>
      <c r="I52" s="55">
        <f t="shared" si="93"/>
        <v>21303.9</v>
      </c>
      <c r="J52" s="55">
        <f t="shared" si="93"/>
        <v>21033.800000000003</v>
      </c>
      <c r="K52" s="55">
        <f t="shared" si="93"/>
        <v>20901</v>
      </c>
      <c r="L52" s="55">
        <f t="shared" si="93"/>
        <v>21313</v>
      </c>
      <c r="M52" s="55">
        <f t="shared" si="93"/>
        <v>21588.1</v>
      </c>
      <c r="N52" s="55">
        <f t="shared" si="93"/>
        <v>21567.85</v>
      </c>
      <c r="O52" s="55">
        <f t="shared" si="93"/>
        <v>21745.200000000001</v>
      </c>
      <c r="P52" s="55">
        <f t="shared" si="93"/>
        <v>21734.5</v>
      </c>
      <c r="Q52" s="55">
        <f t="shared" si="93"/>
        <v>21913.15</v>
      </c>
      <c r="R52" s="55">
        <f t="shared" si="93"/>
        <v>21842.6</v>
      </c>
      <c r="S52" s="55">
        <f t="shared" si="93"/>
        <v>21702.3</v>
      </c>
      <c r="T52" s="55">
        <f t="shared" si="93"/>
        <v>21431.55</v>
      </c>
      <c r="U52" s="55">
        <f t="shared" si="93"/>
        <v>21282.05</v>
      </c>
      <c r="V52" s="55">
        <f t="shared" si="93"/>
        <v>21598.65</v>
      </c>
      <c r="W52" s="55">
        <f t="shared" si="93"/>
        <v>21710.75</v>
      </c>
      <c r="X52" s="55">
        <f t="shared" si="93"/>
        <v>21776.75</v>
      </c>
      <c r="Y52" s="55">
        <f t="shared" si="93"/>
        <v>21730.7</v>
      </c>
      <c r="Z52" s="55">
        <f t="shared" si="93"/>
        <v>21630.400000000001</v>
      </c>
      <c r="AA52" s="55">
        <f t="shared" si="93"/>
        <v>21475.3</v>
      </c>
      <c r="AB52" s="55">
        <f t="shared" si="93"/>
        <v>21369.699999999997</v>
      </c>
      <c r="AC52" s="16">
        <f t="shared" si="93"/>
        <v>21586.1</v>
      </c>
      <c r="AD52" s="16">
        <f t="shared" si="93"/>
        <v>21551.7</v>
      </c>
      <c r="AE52" s="16">
        <f t="shared" si="93"/>
        <v>21619.8</v>
      </c>
      <c r="AF52" s="16">
        <f t="shared" si="93"/>
        <v>21661.15</v>
      </c>
      <c r="AG52" s="16">
        <f t="shared" si="93"/>
        <v>21589.55</v>
      </c>
      <c r="AH52" s="16">
        <f t="shared" si="93"/>
        <v>21500.35</v>
      </c>
      <c r="AI52" s="16">
        <f t="shared" si="93"/>
        <v>21674.5</v>
      </c>
      <c r="AJ52" s="16">
        <f t="shared" si="93"/>
        <v>21805.05</v>
      </c>
      <c r="AK52" s="16">
        <f t="shared" si="93"/>
        <v>21775.3</v>
      </c>
      <c r="AL52" s="16">
        <f t="shared" si="93"/>
        <v>21780.400000000001</v>
      </c>
      <c r="AM52" s="16">
        <f t="shared" si="93"/>
        <v>21873.200000000001</v>
      </c>
      <c r="AN52" s="16">
        <f t="shared" si="93"/>
        <v>21813.949999999997</v>
      </c>
      <c r="AO52" s="16">
        <f t="shared" si="93"/>
        <v>21756.75</v>
      </c>
      <c r="AP52" s="16">
        <f t="shared" si="93"/>
        <v>21665.25</v>
      </c>
      <c r="AQ52" s="16">
        <f t="shared" si="93"/>
        <v>21688.15</v>
      </c>
      <c r="AR52" s="16">
        <f t="shared" si="93"/>
        <v>21319</v>
      </c>
      <c r="AS52" s="16">
        <f t="shared" si="93"/>
        <v>21435.4</v>
      </c>
      <c r="AT52" s="16">
        <f t="shared" si="93"/>
        <v>21274</v>
      </c>
      <c r="AU52" s="16">
        <f t="shared" si="93"/>
        <v>21323.050000000003</v>
      </c>
      <c r="AV52" s="16">
        <f t="shared" si="93"/>
        <v>21516.6</v>
      </c>
      <c r="AW52" s="56">
        <f t="shared" si="93"/>
        <v>21796.9</v>
      </c>
      <c r="AX52" s="16">
        <f t="shared" si="93"/>
        <v>21742.05</v>
      </c>
      <c r="AY52" s="16">
        <f t="shared" si="93"/>
        <v>21843.4</v>
      </c>
      <c r="AZ52" s="16">
        <f t="shared" si="93"/>
        <v>22035.300000000003</v>
      </c>
      <c r="BA52" s="16">
        <f t="shared" si="93"/>
        <v>22161.7</v>
      </c>
      <c r="BB52" s="16">
        <f t="shared" si="93"/>
        <v>21966.65</v>
      </c>
      <c r="BC52" s="16">
        <f t="shared" ref="BC52:BL52" si="94">(BC2+BC3)</f>
        <v>21788</v>
      </c>
      <c r="BD52" s="16">
        <f t="shared" si="94"/>
        <v>21734.699999999997</v>
      </c>
      <c r="BE52" s="16">
        <f t="shared" si="94"/>
        <v>21663.75</v>
      </c>
      <c r="BF52" s="16">
        <f t="shared" si="94"/>
        <v>21511.45</v>
      </c>
      <c r="BG52" s="16">
        <f t="shared" si="94"/>
        <v>21406.15</v>
      </c>
      <c r="BH52" s="16">
        <f t="shared" si="94"/>
        <v>21388.3</v>
      </c>
      <c r="BI52" s="16">
        <f t="shared" si="94"/>
        <v>21308.5</v>
      </c>
      <c r="BJ52" s="16">
        <f t="shared" si="94"/>
        <v>21399.1</v>
      </c>
      <c r="BK52" s="16">
        <f t="shared" si="94"/>
        <v>21530.35</v>
      </c>
      <c r="BL52" s="16">
        <f t="shared" si="94"/>
        <v>21559.949999999997</v>
      </c>
      <c r="BM52" s="16">
        <f>(BM2+BM3)</f>
        <v>21675.15</v>
      </c>
      <c r="BN52" s="16">
        <f>(BN2+BN3)</f>
        <v>21618.05</v>
      </c>
      <c r="BO52" s="16">
        <f>(BO2+BO3)</f>
        <v>21690.9</v>
      </c>
      <c r="BP52" s="16">
        <f>(BP2+BP3)</f>
        <v>21650.550000000003</v>
      </c>
      <c r="BQ52" s="16">
        <f>(BQ2+BQ3)</f>
        <v>21701</v>
      </c>
      <c r="BR52" s="16">
        <f t="shared" ref="BR52" si="95">(BR2+BR3)</f>
        <v>21571.1</v>
      </c>
    </row>
    <row r="53" spans="1:70" ht="14.55" customHeight="1" x14ac:dyDescent="0.3">
      <c r="A53" s="12"/>
      <c r="B53" s="13"/>
      <c r="C53" s="13"/>
      <c r="D53" s="14" t="s">
        <v>49</v>
      </c>
      <c r="E53" s="55">
        <f t="shared" ref="E53:BB53" si="96">(E2+E3)/2</f>
        <v>10893.275000000001</v>
      </c>
      <c r="F53" s="55">
        <f t="shared" si="96"/>
        <v>10862.150000000001</v>
      </c>
      <c r="G53" s="55">
        <f t="shared" si="96"/>
        <v>10784.5</v>
      </c>
      <c r="H53" s="55">
        <f t="shared" si="96"/>
        <v>10655.45</v>
      </c>
      <c r="I53" s="55">
        <f t="shared" si="96"/>
        <v>10651.95</v>
      </c>
      <c r="J53" s="55">
        <f t="shared" si="96"/>
        <v>10516.900000000001</v>
      </c>
      <c r="K53" s="55">
        <f t="shared" si="96"/>
        <v>10450.5</v>
      </c>
      <c r="L53" s="55">
        <f t="shared" si="96"/>
        <v>10656.5</v>
      </c>
      <c r="M53" s="55">
        <f t="shared" si="96"/>
        <v>10794.05</v>
      </c>
      <c r="N53" s="55">
        <f t="shared" si="96"/>
        <v>10783.924999999999</v>
      </c>
      <c r="O53" s="55">
        <f t="shared" si="96"/>
        <v>10872.6</v>
      </c>
      <c r="P53" s="55">
        <f t="shared" si="96"/>
        <v>10867.25</v>
      </c>
      <c r="Q53" s="55">
        <f t="shared" si="96"/>
        <v>10956.575000000001</v>
      </c>
      <c r="R53" s="55">
        <f t="shared" si="96"/>
        <v>10921.3</v>
      </c>
      <c r="S53" s="55">
        <f t="shared" si="96"/>
        <v>10851.15</v>
      </c>
      <c r="T53" s="55">
        <f t="shared" si="96"/>
        <v>10715.775</v>
      </c>
      <c r="U53" s="55">
        <f t="shared" si="96"/>
        <v>10641.025</v>
      </c>
      <c r="V53" s="55">
        <f t="shared" si="96"/>
        <v>10799.325000000001</v>
      </c>
      <c r="W53" s="55">
        <f t="shared" si="96"/>
        <v>10855.375</v>
      </c>
      <c r="X53" s="55">
        <f t="shared" si="96"/>
        <v>10888.375</v>
      </c>
      <c r="Y53" s="55">
        <f t="shared" si="96"/>
        <v>10865.35</v>
      </c>
      <c r="Z53" s="55">
        <f t="shared" si="96"/>
        <v>10815.2</v>
      </c>
      <c r="AA53" s="55">
        <f t="shared" si="96"/>
        <v>10737.65</v>
      </c>
      <c r="AB53" s="55">
        <f t="shared" si="96"/>
        <v>10684.849999999999</v>
      </c>
      <c r="AC53" s="16">
        <f t="shared" si="96"/>
        <v>10793.05</v>
      </c>
      <c r="AD53" s="16">
        <f t="shared" si="96"/>
        <v>10775.85</v>
      </c>
      <c r="AE53" s="16">
        <f t="shared" si="96"/>
        <v>10809.9</v>
      </c>
      <c r="AF53" s="16">
        <f t="shared" si="96"/>
        <v>10830.575000000001</v>
      </c>
      <c r="AG53" s="16">
        <f t="shared" si="96"/>
        <v>10794.775</v>
      </c>
      <c r="AH53" s="16">
        <f t="shared" si="96"/>
        <v>10750.174999999999</v>
      </c>
      <c r="AI53" s="16">
        <f t="shared" si="96"/>
        <v>10837.25</v>
      </c>
      <c r="AJ53" s="16">
        <f t="shared" si="96"/>
        <v>10902.525</v>
      </c>
      <c r="AK53" s="16">
        <f t="shared" si="96"/>
        <v>10887.65</v>
      </c>
      <c r="AL53" s="16">
        <f t="shared" si="96"/>
        <v>10890.2</v>
      </c>
      <c r="AM53" s="16">
        <f t="shared" si="96"/>
        <v>10936.6</v>
      </c>
      <c r="AN53" s="16">
        <f t="shared" si="96"/>
        <v>10906.974999999999</v>
      </c>
      <c r="AO53" s="16">
        <f t="shared" si="96"/>
        <v>10878.375</v>
      </c>
      <c r="AP53" s="16">
        <f t="shared" si="96"/>
        <v>10832.625</v>
      </c>
      <c r="AQ53" s="16">
        <f t="shared" si="96"/>
        <v>10844.075000000001</v>
      </c>
      <c r="AR53" s="16">
        <f t="shared" si="96"/>
        <v>10659.5</v>
      </c>
      <c r="AS53" s="16">
        <f t="shared" si="96"/>
        <v>10717.7</v>
      </c>
      <c r="AT53" s="16">
        <f t="shared" si="96"/>
        <v>10637</v>
      </c>
      <c r="AU53" s="16">
        <f t="shared" si="96"/>
        <v>10661.525000000001</v>
      </c>
      <c r="AV53" s="16">
        <f t="shared" si="96"/>
        <v>10758.3</v>
      </c>
      <c r="AW53" s="56">
        <f t="shared" si="96"/>
        <v>10898.45</v>
      </c>
      <c r="AX53" s="16">
        <f t="shared" si="96"/>
        <v>10871.025</v>
      </c>
      <c r="AY53" s="16">
        <f t="shared" si="96"/>
        <v>10921.7</v>
      </c>
      <c r="AZ53" s="16">
        <f t="shared" si="96"/>
        <v>11017.650000000001</v>
      </c>
      <c r="BA53" s="16">
        <f t="shared" si="96"/>
        <v>11080.85</v>
      </c>
      <c r="BB53" s="16">
        <f t="shared" si="96"/>
        <v>10983.325000000001</v>
      </c>
      <c r="BC53" s="16">
        <f t="shared" ref="BC53:BL53" si="97">(BC2+BC3)/2</f>
        <v>10894</v>
      </c>
      <c r="BD53" s="16">
        <f t="shared" si="97"/>
        <v>10867.349999999999</v>
      </c>
      <c r="BE53" s="16">
        <f t="shared" si="97"/>
        <v>10831.875</v>
      </c>
      <c r="BF53" s="16">
        <f t="shared" si="97"/>
        <v>10755.725</v>
      </c>
      <c r="BG53" s="16">
        <f t="shared" si="97"/>
        <v>10703.075000000001</v>
      </c>
      <c r="BH53" s="16">
        <f t="shared" si="97"/>
        <v>10694.15</v>
      </c>
      <c r="BI53" s="16">
        <f t="shared" si="97"/>
        <v>10654.25</v>
      </c>
      <c r="BJ53" s="16">
        <f t="shared" si="97"/>
        <v>10699.55</v>
      </c>
      <c r="BK53" s="16">
        <f t="shared" si="97"/>
        <v>10765.174999999999</v>
      </c>
      <c r="BL53" s="16">
        <f t="shared" si="97"/>
        <v>10779.974999999999</v>
      </c>
      <c r="BM53" s="16">
        <f>(BM2+BM3)/2</f>
        <v>10837.575000000001</v>
      </c>
      <c r="BN53" s="16">
        <f>(BN2+BN3)/2</f>
        <v>10809.025</v>
      </c>
      <c r="BO53" s="16">
        <f>(BO2+BO3)/2</f>
        <v>10845.45</v>
      </c>
      <c r="BP53" s="16">
        <f>(BP2+BP3)/2</f>
        <v>10825.275000000001</v>
      </c>
      <c r="BQ53" s="16">
        <f>(BQ2+BQ3)/2</f>
        <v>10850.5</v>
      </c>
      <c r="BR53" s="16">
        <f t="shared" ref="BR53" si="98">(BR2+BR3)/2</f>
        <v>10785.55</v>
      </c>
    </row>
    <row r="54" spans="1:70" ht="14.55" customHeight="1" x14ac:dyDescent="0.3">
      <c r="A54" s="12"/>
      <c r="B54" s="13"/>
      <c r="C54" s="13"/>
      <c r="D54" s="14" t="s">
        <v>12</v>
      </c>
      <c r="E54" s="55">
        <f t="shared" ref="E54:BB54" si="99">E55-E56+E55</f>
        <v>10886.924999999999</v>
      </c>
      <c r="F54" s="55">
        <f t="shared" si="99"/>
        <v>10867.05</v>
      </c>
      <c r="G54" s="55">
        <f t="shared" si="99"/>
        <v>10783.433333333334</v>
      </c>
      <c r="H54" s="55">
        <f t="shared" si="99"/>
        <v>10619.25</v>
      </c>
      <c r="I54" s="55">
        <f t="shared" si="99"/>
        <v>10679.783333333333</v>
      </c>
      <c r="J54" s="55">
        <f t="shared" si="99"/>
        <v>10497.933333333334</v>
      </c>
      <c r="K54" s="55">
        <f t="shared" si="99"/>
        <v>10516.266666666666</v>
      </c>
      <c r="L54" s="55">
        <f t="shared" si="99"/>
        <v>10710.566666666666</v>
      </c>
      <c r="M54" s="55">
        <f t="shared" si="99"/>
        <v>10792.383333333331</v>
      </c>
      <c r="N54" s="55">
        <f t="shared" si="99"/>
        <v>10798.275000000001</v>
      </c>
      <c r="O54" s="55">
        <f t="shared" si="99"/>
        <v>10883.1</v>
      </c>
      <c r="P54" s="55">
        <f t="shared" si="99"/>
        <v>10894.883333333335</v>
      </c>
      <c r="Q54" s="55">
        <f t="shared" si="99"/>
        <v>10963.724999999999</v>
      </c>
      <c r="R54" s="55">
        <f t="shared" si="99"/>
        <v>10941.566666666669</v>
      </c>
      <c r="S54" s="55">
        <f t="shared" si="99"/>
        <v>10786.383333333333</v>
      </c>
      <c r="T54" s="55">
        <f t="shared" si="99"/>
        <v>10680.925000000001</v>
      </c>
      <c r="U54" s="55">
        <f t="shared" si="99"/>
        <v>10700.241666666667</v>
      </c>
      <c r="V54" s="55">
        <f t="shared" si="99"/>
        <v>10786.308333333334</v>
      </c>
      <c r="W54" s="55">
        <f t="shared" si="99"/>
        <v>10858.391666666666</v>
      </c>
      <c r="X54" s="55">
        <f t="shared" si="99"/>
        <v>10871.158333333333</v>
      </c>
      <c r="Y54" s="55">
        <f t="shared" si="99"/>
        <v>10895.183333333336</v>
      </c>
      <c r="Z54" s="55">
        <f t="shared" si="99"/>
        <v>10800.066666666666</v>
      </c>
      <c r="AA54" s="55">
        <f t="shared" si="99"/>
        <v>10694.050000000001</v>
      </c>
      <c r="AB54" s="55">
        <f t="shared" si="99"/>
        <v>10713.183333333331</v>
      </c>
      <c r="AC54" s="16">
        <f t="shared" si="99"/>
        <v>10778.883333333331</v>
      </c>
      <c r="AD54" s="16">
        <f t="shared" si="99"/>
        <v>10793.383333333333</v>
      </c>
      <c r="AE54" s="16">
        <f t="shared" si="99"/>
        <v>10840.066666666664</v>
      </c>
      <c r="AF54" s="16">
        <f t="shared" si="99"/>
        <v>10824.591666666667</v>
      </c>
      <c r="AG54" s="16">
        <f t="shared" si="99"/>
        <v>10794.891666666668</v>
      </c>
      <c r="AH54" s="16">
        <f t="shared" si="99"/>
        <v>10741.791666666664</v>
      </c>
      <c r="AI54" s="16">
        <f t="shared" si="99"/>
        <v>10870.283333333333</v>
      </c>
      <c r="AJ54" s="16">
        <f t="shared" si="99"/>
        <v>10894.374999999998</v>
      </c>
      <c r="AK54" s="16">
        <f t="shared" si="99"/>
        <v>10899.35</v>
      </c>
      <c r="AL54" s="16">
        <f t="shared" si="99"/>
        <v>10901.366666666669</v>
      </c>
      <c r="AM54" s="16">
        <f t="shared" si="99"/>
        <v>10953.433333333336</v>
      </c>
      <c r="AN54" s="16">
        <f t="shared" si="99"/>
        <v>10917.491666666665</v>
      </c>
      <c r="AO54" s="16">
        <f t="shared" si="99"/>
        <v>10847.125</v>
      </c>
      <c r="AP54" s="16">
        <f t="shared" si="99"/>
        <v>10844.075000000001</v>
      </c>
      <c r="AQ54" s="16">
        <f t="shared" si="99"/>
        <v>10801.724999999999</v>
      </c>
      <c r="AR54" s="16">
        <f t="shared" si="99"/>
        <v>10794.866666666665</v>
      </c>
      <c r="AS54" s="16">
        <f t="shared" si="99"/>
        <v>10680.266666666666</v>
      </c>
      <c r="AT54" s="16">
        <f t="shared" si="99"/>
        <v>10647.133333333335</v>
      </c>
      <c r="AU54" s="16">
        <f t="shared" si="99"/>
        <v>10655.041666666668</v>
      </c>
      <c r="AV54" s="16">
        <f t="shared" si="99"/>
        <v>10806.733333333334</v>
      </c>
      <c r="AW54" s="56">
        <f t="shared" si="99"/>
        <v>10895.25</v>
      </c>
      <c r="AX54" s="16">
        <f t="shared" si="99"/>
        <v>10898.508333333333</v>
      </c>
      <c r="AY54" s="16">
        <f t="shared" si="99"/>
        <v>10930.133333333331</v>
      </c>
      <c r="AZ54" s="16">
        <f t="shared" si="99"/>
        <v>11047.516666666666</v>
      </c>
      <c r="BA54" s="16">
        <f t="shared" si="99"/>
        <v>11073.216666666665</v>
      </c>
      <c r="BB54" s="16">
        <f t="shared" si="99"/>
        <v>10956.841666666667</v>
      </c>
      <c r="BC54" s="16">
        <f t="shared" ref="BC54:BL54" si="100">BC55-BC56+BC55</f>
        <v>10890.533333333333</v>
      </c>
      <c r="BD54" s="16">
        <f t="shared" si="100"/>
        <v>10843.383333333335</v>
      </c>
      <c r="BE54" s="16">
        <f t="shared" si="100"/>
        <v>10806.391666666666</v>
      </c>
      <c r="BF54" s="16">
        <f t="shared" si="100"/>
        <v>10749.275</v>
      </c>
      <c r="BG54" s="16">
        <f t="shared" si="100"/>
        <v>10717.291666666668</v>
      </c>
      <c r="BH54" s="16">
        <f t="shared" si="100"/>
        <v>10658.683333333332</v>
      </c>
      <c r="BI54" s="16">
        <f t="shared" si="100"/>
        <v>10620.983333333334</v>
      </c>
      <c r="BJ54" s="16">
        <f t="shared" si="100"/>
        <v>10723.483333333334</v>
      </c>
      <c r="BK54" s="16">
        <f t="shared" si="100"/>
        <v>10781.625</v>
      </c>
      <c r="BL54" s="16">
        <f t="shared" si="100"/>
        <v>10787.758333333335</v>
      </c>
      <c r="BM54" s="16">
        <f>BM55-BM56+BM55</f>
        <v>10865.924999999999</v>
      </c>
      <c r="BN54" s="16">
        <f>BN55-BN56+BN55</f>
        <v>10826.541666666666</v>
      </c>
      <c r="BO54" s="16">
        <f>BO55-BO56+BO55</f>
        <v>10819.583333333336</v>
      </c>
      <c r="BP54" s="16">
        <f>BP55-BP56+BP55</f>
        <v>10803.424999999999</v>
      </c>
      <c r="BQ54" s="16">
        <f>BQ55-BQ56+BQ55</f>
        <v>10859.166666666668</v>
      </c>
      <c r="BR54" s="16">
        <f t="shared" ref="BR54" si="101">BR55-BR56+BR55</f>
        <v>10815.816666666666</v>
      </c>
    </row>
    <row r="55" spans="1:70" ht="14.55" customHeight="1" x14ac:dyDescent="0.3">
      <c r="A55" s="12"/>
      <c r="B55" s="13"/>
      <c r="C55" s="13"/>
      <c r="D55" s="14" t="s">
        <v>50</v>
      </c>
      <c r="E55" s="55">
        <f t="shared" ref="E55:BB55" si="102">(E2+E3+E4)/3</f>
        <v>10890.1</v>
      </c>
      <c r="F55" s="55">
        <f t="shared" si="102"/>
        <v>10864.6</v>
      </c>
      <c r="G55" s="55">
        <f t="shared" si="102"/>
        <v>10783.966666666667</v>
      </c>
      <c r="H55" s="55">
        <f t="shared" si="102"/>
        <v>10637.35</v>
      </c>
      <c r="I55" s="55">
        <f t="shared" si="102"/>
        <v>10665.866666666667</v>
      </c>
      <c r="J55" s="55">
        <f t="shared" si="102"/>
        <v>10507.416666666668</v>
      </c>
      <c r="K55" s="55">
        <f t="shared" si="102"/>
        <v>10483.383333333333</v>
      </c>
      <c r="L55" s="55">
        <f t="shared" si="102"/>
        <v>10683.533333333333</v>
      </c>
      <c r="M55" s="55">
        <f t="shared" si="102"/>
        <v>10793.216666666665</v>
      </c>
      <c r="N55" s="55">
        <f t="shared" si="102"/>
        <v>10791.1</v>
      </c>
      <c r="O55" s="55">
        <f t="shared" si="102"/>
        <v>10877.85</v>
      </c>
      <c r="P55" s="55">
        <f t="shared" si="102"/>
        <v>10881.066666666668</v>
      </c>
      <c r="Q55" s="55">
        <f t="shared" si="102"/>
        <v>10960.15</v>
      </c>
      <c r="R55" s="55">
        <f t="shared" si="102"/>
        <v>10931.433333333334</v>
      </c>
      <c r="S55" s="55">
        <f t="shared" si="102"/>
        <v>10818.766666666666</v>
      </c>
      <c r="T55" s="55">
        <f t="shared" si="102"/>
        <v>10698.35</v>
      </c>
      <c r="U55" s="55">
        <f t="shared" si="102"/>
        <v>10670.633333333333</v>
      </c>
      <c r="V55" s="55">
        <f t="shared" si="102"/>
        <v>10792.816666666668</v>
      </c>
      <c r="W55" s="55">
        <f t="shared" si="102"/>
        <v>10856.883333333333</v>
      </c>
      <c r="X55" s="55">
        <f t="shared" si="102"/>
        <v>10879.766666666666</v>
      </c>
      <c r="Y55" s="55">
        <f t="shared" si="102"/>
        <v>10880.266666666668</v>
      </c>
      <c r="Z55" s="55">
        <f t="shared" si="102"/>
        <v>10807.633333333333</v>
      </c>
      <c r="AA55" s="55">
        <f t="shared" si="102"/>
        <v>10715.85</v>
      </c>
      <c r="AB55" s="55">
        <f t="shared" si="102"/>
        <v>10699.016666666665</v>
      </c>
      <c r="AC55" s="16">
        <f t="shared" si="102"/>
        <v>10785.966666666665</v>
      </c>
      <c r="AD55" s="16">
        <f t="shared" si="102"/>
        <v>10784.616666666667</v>
      </c>
      <c r="AE55" s="16">
        <f t="shared" si="102"/>
        <v>10824.983333333332</v>
      </c>
      <c r="AF55" s="16">
        <f t="shared" si="102"/>
        <v>10827.583333333334</v>
      </c>
      <c r="AG55" s="16">
        <f t="shared" si="102"/>
        <v>10794.833333333334</v>
      </c>
      <c r="AH55" s="16">
        <f t="shared" si="102"/>
        <v>10745.983333333332</v>
      </c>
      <c r="AI55" s="16">
        <f t="shared" si="102"/>
        <v>10853.766666666666</v>
      </c>
      <c r="AJ55" s="16">
        <f t="shared" si="102"/>
        <v>10898.449999999999</v>
      </c>
      <c r="AK55" s="16">
        <f t="shared" si="102"/>
        <v>10893.5</v>
      </c>
      <c r="AL55" s="16">
        <f t="shared" si="102"/>
        <v>10895.783333333335</v>
      </c>
      <c r="AM55" s="16">
        <f t="shared" si="102"/>
        <v>10945.016666666668</v>
      </c>
      <c r="AN55" s="16">
        <f t="shared" si="102"/>
        <v>10912.233333333332</v>
      </c>
      <c r="AO55" s="16">
        <f t="shared" si="102"/>
        <v>10862.75</v>
      </c>
      <c r="AP55" s="16">
        <f t="shared" si="102"/>
        <v>10838.35</v>
      </c>
      <c r="AQ55" s="16">
        <f t="shared" si="102"/>
        <v>10822.9</v>
      </c>
      <c r="AR55" s="16">
        <f t="shared" si="102"/>
        <v>10727.183333333332</v>
      </c>
      <c r="AS55" s="16">
        <f t="shared" si="102"/>
        <v>10698.983333333334</v>
      </c>
      <c r="AT55" s="16">
        <f t="shared" si="102"/>
        <v>10642.066666666668</v>
      </c>
      <c r="AU55" s="16">
        <f t="shared" si="102"/>
        <v>10658.283333333335</v>
      </c>
      <c r="AV55" s="16">
        <f t="shared" si="102"/>
        <v>10782.516666666666</v>
      </c>
      <c r="AW55" s="56">
        <f t="shared" si="102"/>
        <v>10896.85</v>
      </c>
      <c r="AX55" s="16">
        <f t="shared" si="102"/>
        <v>10884.766666666666</v>
      </c>
      <c r="AY55" s="16">
        <f t="shared" si="102"/>
        <v>10925.916666666666</v>
      </c>
      <c r="AZ55" s="16">
        <f t="shared" si="102"/>
        <v>11032.583333333334</v>
      </c>
      <c r="BA55" s="16">
        <f t="shared" si="102"/>
        <v>11077.033333333333</v>
      </c>
      <c r="BB55" s="16">
        <f t="shared" si="102"/>
        <v>10970.083333333334</v>
      </c>
      <c r="BC55" s="16">
        <f t="shared" ref="BC55:BL55" si="103">(BC2+BC3+BC4)/3</f>
        <v>10892.266666666666</v>
      </c>
      <c r="BD55" s="16">
        <f t="shared" si="103"/>
        <v>10855.366666666667</v>
      </c>
      <c r="BE55" s="16">
        <f t="shared" si="103"/>
        <v>10819.133333333333</v>
      </c>
      <c r="BF55" s="16">
        <f t="shared" si="103"/>
        <v>10752.5</v>
      </c>
      <c r="BG55" s="16">
        <f t="shared" si="103"/>
        <v>10710.183333333334</v>
      </c>
      <c r="BH55" s="16">
        <f t="shared" si="103"/>
        <v>10676.416666666666</v>
      </c>
      <c r="BI55" s="16">
        <f t="shared" si="103"/>
        <v>10637.616666666667</v>
      </c>
      <c r="BJ55" s="16">
        <f t="shared" si="103"/>
        <v>10711.516666666666</v>
      </c>
      <c r="BK55" s="16">
        <f t="shared" si="103"/>
        <v>10773.4</v>
      </c>
      <c r="BL55" s="16">
        <f t="shared" si="103"/>
        <v>10783.866666666667</v>
      </c>
      <c r="BM55" s="16">
        <f>(BM2+BM3+BM4)/3</f>
        <v>10851.75</v>
      </c>
      <c r="BN55" s="16">
        <f>(BN2+BN3+BN4)/3</f>
        <v>10817.783333333333</v>
      </c>
      <c r="BO55" s="16">
        <f>(BO2+BO3+BO4)/3</f>
        <v>10832.516666666668</v>
      </c>
      <c r="BP55" s="16">
        <f>(BP2+BP3+BP4)/3</f>
        <v>10814.35</v>
      </c>
      <c r="BQ55" s="16">
        <f>(BQ2+BQ3+BQ4)/3</f>
        <v>10854.833333333334</v>
      </c>
      <c r="BR55" s="16">
        <f t="shared" ref="BR55" si="104">(BR2+BR3+BR4)/3</f>
        <v>10800.683333333332</v>
      </c>
    </row>
    <row r="56" spans="1:70" ht="14.55" customHeight="1" x14ac:dyDescent="0.3">
      <c r="A56" s="12"/>
      <c r="B56" s="13"/>
      <c r="C56" s="13"/>
      <c r="D56" s="14" t="s">
        <v>14</v>
      </c>
      <c r="E56" s="55">
        <f t="shared" ref="E56:BB56" si="105">E53</f>
        <v>10893.275000000001</v>
      </c>
      <c r="F56" s="55">
        <f t="shared" si="105"/>
        <v>10862.150000000001</v>
      </c>
      <c r="G56" s="55">
        <f t="shared" si="105"/>
        <v>10784.5</v>
      </c>
      <c r="H56" s="55">
        <f t="shared" si="105"/>
        <v>10655.45</v>
      </c>
      <c r="I56" s="55">
        <f t="shared" si="105"/>
        <v>10651.95</v>
      </c>
      <c r="J56" s="55">
        <f t="shared" si="105"/>
        <v>10516.900000000001</v>
      </c>
      <c r="K56" s="55">
        <f t="shared" si="105"/>
        <v>10450.5</v>
      </c>
      <c r="L56" s="55">
        <f t="shared" si="105"/>
        <v>10656.5</v>
      </c>
      <c r="M56" s="55">
        <f t="shared" si="105"/>
        <v>10794.05</v>
      </c>
      <c r="N56" s="55">
        <f t="shared" si="105"/>
        <v>10783.924999999999</v>
      </c>
      <c r="O56" s="55">
        <f t="shared" si="105"/>
        <v>10872.6</v>
      </c>
      <c r="P56" s="55">
        <f t="shared" si="105"/>
        <v>10867.25</v>
      </c>
      <c r="Q56" s="55">
        <f t="shared" si="105"/>
        <v>10956.575000000001</v>
      </c>
      <c r="R56" s="55">
        <f t="shared" si="105"/>
        <v>10921.3</v>
      </c>
      <c r="S56" s="55">
        <f t="shared" si="105"/>
        <v>10851.15</v>
      </c>
      <c r="T56" s="55">
        <f t="shared" si="105"/>
        <v>10715.775</v>
      </c>
      <c r="U56" s="55">
        <f t="shared" si="105"/>
        <v>10641.025</v>
      </c>
      <c r="V56" s="55">
        <f t="shared" si="105"/>
        <v>10799.325000000001</v>
      </c>
      <c r="W56" s="55">
        <f t="shared" si="105"/>
        <v>10855.375</v>
      </c>
      <c r="X56" s="55">
        <f t="shared" si="105"/>
        <v>10888.375</v>
      </c>
      <c r="Y56" s="55">
        <f t="shared" si="105"/>
        <v>10865.35</v>
      </c>
      <c r="Z56" s="55">
        <f t="shared" si="105"/>
        <v>10815.2</v>
      </c>
      <c r="AA56" s="55">
        <f t="shared" si="105"/>
        <v>10737.65</v>
      </c>
      <c r="AB56" s="55">
        <f t="shared" si="105"/>
        <v>10684.849999999999</v>
      </c>
      <c r="AC56" s="16">
        <f t="shared" si="105"/>
        <v>10793.05</v>
      </c>
      <c r="AD56" s="16">
        <f t="shared" si="105"/>
        <v>10775.85</v>
      </c>
      <c r="AE56" s="16">
        <f t="shared" si="105"/>
        <v>10809.9</v>
      </c>
      <c r="AF56" s="16">
        <f t="shared" si="105"/>
        <v>10830.575000000001</v>
      </c>
      <c r="AG56" s="16">
        <f t="shared" si="105"/>
        <v>10794.775</v>
      </c>
      <c r="AH56" s="16">
        <f t="shared" si="105"/>
        <v>10750.174999999999</v>
      </c>
      <c r="AI56" s="16">
        <f t="shared" si="105"/>
        <v>10837.25</v>
      </c>
      <c r="AJ56" s="16">
        <f t="shared" si="105"/>
        <v>10902.525</v>
      </c>
      <c r="AK56" s="16">
        <f t="shared" si="105"/>
        <v>10887.65</v>
      </c>
      <c r="AL56" s="16">
        <f t="shared" si="105"/>
        <v>10890.2</v>
      </c>
      <c r="AM56" s="16">
        <f t="shared" si="105"/>
        <v>10936.6</v>
      </c>
      <c r="AN56" s="16">
        <f t="shared" si="105"/>
        <v>10906.974999999999</v>
      </c>
      <c r="AO56" s="16">
        <f t="shared" si="105"/>
        <v>10878.375</v>
      </c>
      <c r="AP56" s="16">
        <f t="shared" si="105"/>
        <v>10832.625</v>
      </c>
      <c r="AQ56" s="16">
        <f t="shared" si="105"/>
        <v>10844.075000000001</v>
      </c>
      <c r="AR56" s="16">
        <f t="shared" si="105"/>
        <v>10659.5</v>
      </c>
      <c r="AS56" s="16">
        <f t="shared" si="105"/>
        <v>10717.7</v>
      </c>
      <c r="AT56" s="16">
        <f t="shared" si="105"/>
        <v>10637</v>
      </c>
      <c r="AU56" s="16">
        <f t="shared" si="105"/>
        <v>10661.525000000001</v>
      </c>
      <c r="AV56" s="16">
        <f t="shared" si="105"/>
        <v>10758.3</v>
      </c>
      <c r="AW56" s="56">
        <f t="shared" si="105"/>
        <v>10898.45</v>
      </c>
      <c r="AX56" s="16">
        <f t="shared" si="105"/>
        <v>10871.025</v>
      </c>
      <c r="AY56" s="16">
        <f t="shared" si="105"/>
        <v>10921.7</v>
      </c>
      <c r="AZ56" s="16">
        <f t="shared" si="105"/>
        <v>11017.650000000001</v>
      </c>
      <c r="BA56" s="16">
        <f t="shared" si="105"/>
        <v>11080.85</v>
      </c>
      <c r="BB56" s="16">
        <f t="shared" si="105"/>
        <v>10983.325000000001</v>
      </c>
      <c r="BC56" s="16">
        <f t="shared" ref="BC56:BL56" si="106">BC53</f>
        <v>10894</v>
      </c>
      <c r="BD56" s="16">
        <f t="shared" si="106"/>
        <v>10867.349999999999</v>
      </c>
      <c r="BE56" s="16">
        <f t="shared" si="106"/>
        <v>10831.875</v>
      </c>
      <c r="BF56" s="16">
        <f t="shared" si="106"/>
        <v>10755.725</v>
      </c>
      <c r="BG56" s="16">
        <f t="shared" si="106"/>
        <v>10703.075000000001</v>
      </c>
      <c r="BH56" s="16">
        <f t="shared" si="106"/>
        <v>10694.15</v>
      </c>
      <c r="BI56" s="16">
        <f t="shared" si="106"/>
        <v>10654.25</v>
      </c>
      <c r="BJ56" s="16">
        <f t="shared" si="106"/>
        <v>10699.55</v>
      </c>
      <c r="BK56" s="16">
        <f t="shared" si="106"/>
        <v>10765.174999999999</v>
      </c>
      <c r="BL56" s="16">
        <f t="shared" si="106"/>
        <v>10779.974999999999</v>
      </c>
      <c r="BM56" s="16">
        <f>BM53</f>
        <v>10837.575000000001</v>
      </c>
      <c r="BN56" s="16">
        <f>BN53</f>
        <v>10809.025</v>
      </c>
      <c r="BO56" s="16">
        <f>BO53</f>
        <v>10845.45</v>
      </c>
      <c r="BP56" s="16">
        <f>BP53</f>
        <v>10825.275000000001</v>
      </c>
      <c r="BQ56" s="16">
        <f>BQ53</f>
        <v>10850.5</v>
      </c>
      <c r="BR56" s="16">
        <f t="shared" ref="BR56" si="107">BR53</f>
        <v>10785.55</v>
      </c>
    </row>
    <row r="57" spans="1:70" ht="14.55" customHeight="1" x14ac:dyDescent="0.3">
      <c r="A57" s="12"/>
      <c r="B57" s="13"/>
      <c r="C57" s="13"/>
      <c r="D57" s="14" t="s">
        <v>51</v>
      </c>
      <c r="E57" s="95">
        <f t="shared" ref="E57:AQ57" si="108">ABS(E54-E56)</f>
        <v>6.3500000000021828</v>
      </c>
      <c r="F57" s="95">
        <f t="shared" si="108"/>
        <v>4.8999999999978172</v>
      </c>
      <c r="G57" s="95">
        <f t="shared" si="108"/>
        <v>1.0666666666656965</v>
      </c>
      <c r="H57" s="95">
        <f t="shared" si="108"/>
        <v>36.200000000000728</v>
      </c>
      <c r="I57" s="95">
        <f t="shared" si="108"/>
        <v>27.833333333332121</v>
      </c>
      <c r="J57" s="95">
        <f t="shared" si="108"/>
        <v>18.966666666667152</v>
      </c>
      <c r="K57" s="95">
        <f t="shared" si="108"/>
        <v>65.766666666666424</v>
      </c>
      <c r="L57" s="95">
        <f t="shared" si="108"/>
        <v>54.066666666665697</v>
      </c>
      <c r="M57" s="95">
        <f t="shared" si="108"/>
        <v>1.6666666666678793</v>
      </c>
      <c r="N57" s="95">
        <f t="shared" si="108"/>
        <v>14.350000000002183</v>
      </c>
      <c r="O57" s="95">
        <f t="shared" si="108"/>
        <v>10.5</v>
      </c>
      <c r="P57" s="95">
        <f t="shared" si="108"/>
        <v>27.633333333335031</v>
      </c>
      <c r="Q57" s="95">
        <f t="shared" si="108"/>
        <v>7.1499999999978172</v>
      </c>
      <c r="R57" s="95">
        <f t="shared" si="108"/>
        <v>20.266666666670062</v>
      </c>
      <c r="S57" s="95">
        <f t="shared" si="108"/>
        <v>64.766666666666424</v>
      </c>
      <c r="T57" s="95">
        <f t="shared" si="108"/>
        <v>34.849999999998545</v>
      </c>
      <c r="U57" s="95">
        <f t="shared" si="108"/>
        <v>59.216666666667152</v>
      </c>
      <c r="V57" s="95">
        <f t="shared" si="108"/>
        <v>13.016666666666424</v>
      </c>
      <c r="W57" s="95">
        <f t="shared" si="108"/>
        <v>3.0166666666664241</v>
      </c>
      <c r="X57" s="95">
        <f t="shared" si="108"/>
        <v>17.216666666667152</v>
      </c>
      <c r="Y57" s="95">
        <f t="shared" si="108"/>
        <v>29.833333333335759</v>
      </c>
      <c r="Z57" s="95">
        <f t="shared" si="108"/>
        <v>15.133333333335031</v>
      </c>
      <c r="AA57" s="95">
        <f t="shared" si="108"/>
        <v>43.599999999998545</v>
      </c>
      <c r="AB57" s="95">
        <f t="shared" si="108"/>
        <v>28.333333333332121</v>
      </c>
      <c r="AC57" s="31">
        <f t="shared" si="108"/>
        <v>14.166666666667879</v>
      </c>
      <c r="AD57" s="31">
        <f t="shared" si="108"/>
        <v>17.533333333332848</v>
      </c>
      <c r="AE57" s="31">
        <f t="shared" si="108"/>
        <v>30.166666666664241</v>
      </c>
      <c r="AF57" s="31">
        <f t="shared" si="108"/>
        <v>5.9833333333335759</v>
      </c>
      <c r="AG57" s="31">
        <f t="shared" si="108"/>
        <v>0.11666666666860692</v>
      </c>
      <c r="AH57" s="31">
        <f t="shared" si="108"/>
        <v>8.3833333333350311</v>
      </c>
      <c r="AI57" s="31">
        <f t="shared" si="108"/>
        <v>33.033333333332848</v>
      </c>
      <c r="AJ57" s="31">
        <f t="shared" si="108"/>
        <v>8.1500000000014552</v>
      </c>
      <c r="AK57" s="31">
        <f t="shared" si="108"/>
        <v>11.700000000000728</v>
      </c>
      <c r="AL57" s="31">
        <f t="shared" si="108"/>
        <v>11.166666666667879</v>
      </c>
      <c r="AM57" s="31">
        <f t="shared" si="108"/>
        <v>16.833333333335759</v>
      </c>
      <c r="AN57" s="31">
        <f t="shared" si="108"/>
        <v>10.516666666666424</v>
      </c>
      <c r="AO57" s="31">
        <f t="shared" si="108"/>
        <v>31.25</v>
      </c>
      <c r="AP57" s="31">
        <f t="shared" si="108"/>
        <v>11.450000000000728</v>
      </c>
      <c r="AQ57" s="31">
        <f t="shared" si="108"/>
        <v>42.350000000002183</v>
      </c>
      <c r="AR57" s="31">
        <f>(AR54-AR56)</f>
        <v>135.36666666666497</v>
      </c>
      <c r="AS57" s="31">
        <f>ABS(AS54-AS56)</f>
        <v>37.433333333334303</v>
      </c>
      <c r="AT57" s="31">
        <f>ABS(AT54-AT56)</f>
        <v>10.133333333335031</v>
      </c>
      <c r="AU57" s="31">
        <f>ABS(AU54-AU56)</f>
        <v>6.4833333333335759</v>
      </c>
      <c r="AV57" s="31">
        <f>ABS(AV54-AV56)</f>
        <v>48.433333333334303</v>
      </c>
      <c r="AW57" s="96">
        <f>ABS(AW54-AW56)</f>
        <v>3.2000000000007276</v>
      </c>
      <c r="AX57" s="31">
        <f t="shared" ref="AX57:BB57" si="109">ABS(AX54-AX56)</f>
        <v>27.483333333333576</v>
      </c>
      <c r="AY57" s="31">
        <f t="shared" si="109"/>
        <v>8.4333333333306655</v>
      </c>
      <c r="AZ57" s="31">
        <f t="shared" si="109"/>
        <v>29.866666666664969</v>
      </c>
      <c r="BA57" s="31">
        <f t="shared" si="109"/>
        <v>7.6333333333350311</v>
      </c>
      <c r="BB57" s="31">
        <f t="shared" si="109"/>
        <v>26.483333333333576</v>
      </c>
      <c r="BC57" s="31">
        <f t="shared" ref="BC57:BL57" si="110">ABS(BC54-BC56)</f>
        <v>3.4666666666671517</v>
      </c>
      <c r="BD57" s="31">
        <f t="shared" si="110"/>
        <v>23.966666666663514</v>
      </c>
      <c r="BE57" s="31">
        <f t="shared" si="110"/>
        <v>25.483333333333576</v>
      </c>
      <c r="BF57" s="31">
        <f t="shared" si="110"/>
        <v>6.4500000000007276</v>
      </c>
      <c r="BG57" s="31">
        <f t="shared" si="110"/>
        <v>14.216666666667152</v>
      </c>
      <c r="BH57" s="31">
        <f t="shared" si="110"/>
        <v>35.466666666667152</v>
      </c>
      <c r="BI57" s="31">
        <f t="shared" si="110"/>
        <v>33.266666666666424</v>
      </c>
      <c r="BJ57" s="31">
        <f t="shared" si="110"/>
        <v>23.933333333334303</v>
      </c>
      <c r="BK57" s="31">
        <f t="shared" si="110"/>
        <v>16.450000000000728</v>
      </c>
      <c r="BL57" s="31">
        <f t="shared" si="110"/>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row>
    <row r="58" spans="1:70"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70"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70"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70"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70"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70"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70"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2019-03-10T20:45:49Z</dcterms:modified>
</cp:coreProperties>
</file>