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F-Anbu\Business\"/>
    </mc:Choice>
  </mc:AlternateContent>
  <bookViews>
    <workbookView xWindow="0" yWindow="0" windowWidth="23040" windowHeight="9192"/>
  </bookViews>
  <sheets>
    <sheet name="Povit" sheetId="1" r:id="rId1"/>
    <sheet name="Archives" sheetId="3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37" i="1" l="1"/>
  <c r="K46" i="1"/>
  <c r="K45" i="1"/>
  <c r="K43" i="1"/>
  <c r="K44" i="1" s="1"/>
  <c r="K25" i="1"/>
  <c r="K19" i="1"/>
  <c r="K31" i="1" s="1"/>
  <c r="K11" i="1"/>
  <c r="K15" i="1" s="1"/>
  <c r="K17" i="1" s="1"/>
  <c r="K28" i="1" l="1"/>
  <c r="K24" i="1"/>
  <c r="K21" i="1"/>
  <c r="K27" i="1"/>
  <c r="K23" i="1"/>
  <c r="K26" i="1"/>
  <c r="K22" i="1"/>
  <c r="K29" i="1"/>
  <c r="K30" i="1" s="1"/>
  <c r="K16" i="1"/>
  <c r="K7" i="1"/>
  <c r="K8" i="1"/>
  <c r="K6" i="1" s="1"/>
  <c r="K13" i="1"/>
  <c r="K10" i="1" s="1"/>
  <c r="J46" i="1"/>
  <c r="J45" i="1"/>
  <c r="J43" i="1"/>
  <c r="J44" i="1" s="1"/>
  <c r="J37" i="1"/>
  <c r="J25" i="1"/>
  <c r="J19" i="1"/>
  <c r="J31" i="1" s="1"/>
  <c r="J11" i="1"/>
  <c r="J15" i="1" s="1"/>
  <c r="J17" i="1" s="1"/>
  <c r="K12" i="1" l="1"/>
  <c r="K20" i="1"/>
  <c r="J24" i="1"/>
  <c r="J23" i="1"/>
  <c r="J22" i="1"/>
  <c r="J28" i="1"/>
  <c r="J26" i="1"/>
  <c r="J27" i="1"/>
  <c r="J29" i="1"/>
  <c r="J21" i="1"/>
  <c r="J20" i="1" s="1"/>
  <c r="J16" i="1"/>
  <c r="J13" i="1"/>
  <c r="J12" i="1" s="1"/>
  <c r="J7" i="1"/>
  <c r="J8" i="1"/>
  <c r="J6" i="1" s="1"/>
  <c r="I37" i="1"/>
  <c r="I46" i="1"/>
  <c r="I45" i="1"/>
  <c r="I43" i="1"/>
  <c r="I44" i="1" s="1"/>
  <c r="I25" i="1"/>
  <c r="I19" i="1"/>
  <c r="I31" i="1" s="1"/>
  <c r="I11" i="1"/>
  <c r="I15" i="1" s="1"/>
  <c r="J10" i="1" l="1"/>
  <c r="J30" i="1"/>
  <c r="I17" i="1"/>
  <c r="I28" i="1"/>
  <c r="I24" i="1"/>
  <c r="I27" i="1"/>
  <c r="I23" i="1"/>
  <c r="I26" i="1"/>
  <c r="I22" i="1"/>
  <c r="I29" i="1"/>
  <c r="I21" i="1"/>
  <c r="I13" i="1"/>
  <c r="I12" i="1" s="1"/>
  <c r="I16" i="1"/>
  <c r="I7" i="1"/>
  <c r="I8" i="1"/>
  <c r="I6" i="1" s="1"/>
  <c r="H37" i="1"/>
  <c r="H11" i="1"/>
  <c r="I10" i="1" l="1"/>
  <c r="I20" i="1"/>
  <c r="I30" i="1"/>
  <c r="H46" i="1"/>
  <c r="H45" i="1"/>
  <c r="H43" i="1"/>
  <c r="H44" i="1" s="1"/>
  <c r="H25" i="1"/>
  <c r="H19" i="1"/>
  <c r="H31" i="1" s="1"/>
  <c r="H8" i="1"/>
  <c r="H6" i="1" s="1"/>
  <c r="F46" i="1"/>
  <c r="F45" i="1"/>
  <c r="F43" i="1"/>
  <c r="F44" i="1" s="1"/>
  <c r="F25" i="1"/>
  <c r="F19" i="1"/>
  <c r="F31" i="1" s="1"/>
  <c r="F11" i="1"/>
  <c r="F15" i="1" s="1"/>
  <c r="F17" i="1" s="1"/>
  <c r="H13" i="1" l="1"/>
  <c r="H10" i="1" s="1"/>
  <c r="H15" i="1"/>
  <c r="H17" i="1" s="1"/>
  <c r="H28" i="1"/>
  <c r="H26" i="1"/>
  <c r="H22" i="1"/>
  <c r="H29" i="1"/>
  <c r="H21" i="1"/>
  <c r="H24" i="1"/>
  <c r="H27" i="1"/>
  <c r="H23" i="1"/>
  <c r="H16" i="1"/>
  <c r="H7" i="1"/>
  <c r="F28" i="1"/>
  <c r="F24" i="1"/>
  <c r="F29" i="1"/>
  <c r="F27" i="1"/>
  <c r="F23" i="1"/>
  <c r="F26" i="1"/>
  <c r="F22" i="1"/>
  <c r="F21" i="1"/>
  <c r="F20" i="1" s="1"/>
  <c r="F16" i="1"/>
  <c r="F7" i="1"/>
  <c r="F8" i="1"/>
  <c r="F6" i="1" s="1"/>
  <c r="F13" i="1"/>
  <c r="F10" i="1" s="1"/>
  <c r="G7" i="3"/>
  <c r="H8" i="3"/>
  <c r="H6" i="3" s="1"/>
  <c r="G11" i="3"/>
  <c r="H11" i="3"/>
  <c r="H7" i="3" s="1"/>
  <c r="I11" i="3"/>
  <c r="I8" i="3" s="1"/>
  <c r="I6" i="3" s="1"/>
  <c r="H13" i="3"/>
  <c r="H12" i="3" s="1"/>
  <c r="G15" i="3"/>
  <c r="H15" i="3"/>
  <c r="I15" i="3"/>
  <c r="I17" i="3" s="1"/>
  <c r="G17" i="3"/>
  <c r="G19" i="3"/>
  <c r="H19" i="3"/>
  <c r="I19" i="3"/>
  <c r="H23" i="3"/>
  <c r="I24" i="3"/>
  <c r="G25" i="3"/>
  <c r="H25" i="3"/>
  <c r="I25" i="3"/>
  <c r="H27" i="3"/>
  <c r="I28" i="3"/>
  <c r="G31" i="3"/>
  <c r="H31" i="3"/>
  <c r="I31" i="3"/>
  <c r="G37" i="3"/>
  <c r="H37" i="3"/>
  <c r="I37" i="3"/>
  <c r="G43" i="3"/>
  <c r="G16" i="3" s="1"/>
  <c r="H43" i="3"/>
  <c r="H17" i="3" s="1"/>
  <c r="I43" i="3"/>
  <c r="I16" i="3" s="1"/>
  <c r="G44" i="3"/>
  <c r="G21" i="3" s="1"/>
  <c r="H44" i="3"/>
  <c r="H22" i="3" s="1"/>
  <c r="I44" i="3"/>
  <c r="I23" i="3" s="1"/>
  <c r="G45" i="3"/>
  <c r="H45" i="3"/>
  <c r="I45" i="3"/>
  <c r="G46" i="3"/>
  <c r="G13" i="3" s="1"/>
  <c r="G12" i="3" s="1"/>
  <c r="H46" i="3"/>
  <c r="I46" i="3"/>
  <c r="I13" i="3" s="1"/>
  <c r="F11" i="3"/>
  <c r="F19" i="3"/>
  <c r="F31" i="3" s="1"/>
  <c r="F25" i="3"/>
  <c r="F43" i="3"/>
  <c r="F44" i="3" s="1"/>
  <c r="F45" i="3"/>
  <c r="F46" i="3"/>
  <c r="H20" i="1" l="1"/>
  <c r="H12" i="1"/>
  <c r="H30" i="1"/>
  <c r="F12" i="1"/>
  <c r="F30" i="1"/>
  <c r="G10" i="3"/>
  <c r="I12" i="3"/>
  <c r="I10" i="3"/>
  <c r="I29" i="3"/>
  <c r="I30" i="3" s="1"/>
  <c r="H28" i="3"/>
  <c r="G27" i="3"/>
  <c r="H24" i="3"/>
  <c r="G23" i="3"/>
  <c r="I21" i="3"/>
  <c r="H10" i="3"/>
  <c r="G8" i="3"/>
  <c r="G6" i="3" s="1"/>
  <c r="H29" i="3"/>
  <c r="H30" i="3" s="1"/>
  <c r="G28" i="3"/>
  <c r="I26" i="3"/>
  <c r="G24" i="3"/>
  <c r="I22" i="3"/>
  <c r="H21" i="3"/>
  <c r="H20" i="3" s="1"/>
  <c r="H16" i="3"/>
  <c r="I7" i="3"/>
  <c r="G26" i="3"/>
  <c r="G22" i="3"/>
  <c r="G20" i="3" s="1"/>
  <c r="F16" i="3"/>
  <c r="G29" i="3"/>
  <c r="G30" i="3" s="1"/>
  <c r="I27" i="3"/>
  <c r="H26" i="3"/>
  <c r="F22" i="3"/>
  <c r="F26" i="3"/>
  <c r="F23" i="3"/>
  <c r="F27" i="3"/>
  <c r="F21" i="3"/>
  <c r="F20" i="3" s="1"/>
  <c r="F29" i="3"/>
  <c r="F24" i="3"/>
  <c r="F28" i="3"/>
  <c r="F15" i="3"/>
  <c r="F17" i="3" s="1"/>
  <c r="F13" i="3"/>
  <c r="F12" i="3" s="1"/>
  <c r="F8" i="3"/>
  <c r="F6" i="3" s="1"/>
  <c r="F7" i="3"/>
  <c r="G37" i="1"/>
  <c r="G46" i="1"/>
  <c r="G45" i="1"/>
  <c r="G43" i="1"/>
  <c r="G44" i="1" s="1"/>
  <c r="G25" i="1"/>
  <c r="G19" i="1"/>
  <c r="G31" i="1" s="1"/>
  <c r="G11" i="1"/>
  <c r="I20" i="3" l="1"/>
  <c r="G7" i="1"/>
  <c r="F10" i="3"/>
  <c r="F30" i="3"/>
  <c r="G29" i="1"/>
  <c r="G26" i="1"/>
  <c r="G22" i="1"/>
  <c r="G16" i="1"/>
  <c r="G15" i="1"/>
  <c r="G17" i="1" s="1"/>
  <c r="G8" i="1"/>
  <c r="G6" i="1" s="1"/>
  <c r="G13" i="1"/>
  <c r="G12" i="1" s="1"/>
  <c r="G23" i="1"/>
  <c r="G27" i="1"/>
  <c r="G24" i="1"/>
  <c r="G28" i="1"/>
  <c r="G21" i="1"/>
  <c r="G20" i="1" s="1"/>
  <c r="G30" i="1" l="1"/>
  <c r="G10" i="1"/>
  <c r="E46" i="3"/>
  <c r="E45" i="3"/>
  <c r="E43" i="3"/>
  <c r="E44" i="3" s="1"/>
  <c r="E37" i="3"/>
  <c r="E25" i="3"/>
  <c r="E19" i="3"/>
  <c r="E31" i="3" s="1"/>
  <c r="E11" i="3"/>
  <c r="E16" i="3" l="1"/>
  <c r="E29" i="3"/>
  <c r="E28" i="3"/>
  <c r="E27" i="3"/>
  <c r="E26" i="3"/>
  <c r="E24" i="3"/>
  <c r="E23" i="3"/>
  <c r="E22" i="3"/>
  <c r="E21" i="3"/>
  <c r="E8" i="3"/>
  <c r="E6" i="3" s="1"/>
  <c r="E7" i="3"/>
  <c r="E15" i="3"/>
  <c r="E17" i="3" s="1"/>
  <c r="E13" i="3"/>
  <c r="E10" i="3" s="1"/>
  <c r="E46" i="1"/>
  <c r="E45" i="1"/>
  <c r="E43" i="1"/>
  <c r="E25" i="1"/>
  <c r="E19" i="1"/>
  <c r="E31" i="1" s="1"/>
  <c r="E11" i="1"/>
  <c r="E30" i="3" l="1"/>
  <c r="E20" i="3"/>
  <c r="E13" i="1"/>
  <c r="E12" i="1" s="1"/>
  <c r="E7" i="1"/>
  <c r="E15" i="1"/>
  <c r="E17" i="1" s="1"/>
  <c r="E12" i="3"/>
  <c r="E16" i="1"/>
  <c r="E44" i="1"/>
  <c r="E8" i="1"/>
  <c r="E6" i="1" s="1"/>
  <c r="E10" i="1" l="1"/>
  <c r="E27" i="1"/>
  <c r="E23" i="1"/>
  <c r="E26" i="1"/>
  <c r="E22" i="1"/>
  <c r="E28" i="1"/>
  <c r="E24" i="1"/>
  <c r="E29" i="1"/>
  <c r="E21" i="1"/>
  <c r="E20" i="1" s="1"/>
  <c r="E30" i="1" l="1"/>
</calcChain>
</file>

<file path=xl/sharedStrings.xml><?xml version="1.0" encoding="utf-8"?>
<sst xmlns="http://schemas.openxmlformats.org/spreadsheetml/2006/main" count="87" uniqueCount="42">
  <si>
    <t>Close:</t>
  </si>
  <si>
    <t>Low:</t>
  </si>
  <si>
    <t>High:</t>
  </si>
  <si>
    <t>Lower Boundary:</t>
  </si>
  <si>
    <t>Upper Boundary:</t>
  </si>
  <si>
    <t>CPL With:</t>
  </si>
  <si>
    <t>(High + Low)/2:</t>
  </si>
  <si>
    <t>Resistance 1  + (High - Low) = Resistance 3</t>
  </si>
  <si>
    <t>S1-(High - Low) = Support 3</t>
  </si>
  <si>
    <t>(High-Low) * 1.1:</t>
  </si>
  <si>
    <t>(High - Low):</t>
  </si>
  <si>
    <t>(High + Low):</t>
  </si>
  <si>
    <t>R6 = (High/Low) * Close:</t>
  </si>
  <si>
    <t>R5 = R4 + 1.168 * (R4 – R3):</t>
  </si>
  <si>
    <t>R4 = Close + (High – Low) * 1.1/2:</t>
  </si>
  <si>
    <t>R3 = Close + (High – Low) * 1.1/4:</t>
  </si>
  <si>
    <t>R2 = Close + (High – Low) * 1.1/6:</t>
  </si>
  <si>
    <t>R1 = Close + (High – Low) * 1.1/12:</t>
  </si>
  <si>
    <t>S1 = Close – (High – Low) * 1.1/12:</t>
  </si>
  <si>
    <t>S2 = Close – (High – Low) * 1.1/6:</t>
  </si>
  <si>
    <t>S3 = Close – (High – Low) * 1.1/4:</t>
  </si>
  <si>
    <t>S4 = Close – (High – Low) * 1.1/2:</t>
  </si>
  <si>
    <t>S5 = S4 – 1.168 * (S3 – S4):</t>
  </si>
  <si>
    <t>S6 = Close – (R6 – Close):</t>
  </si>
  <si>
    <t>Camarilla Pivots</t>
  </si>
  <si>
    <t>Pivots</t>
  </si>
  <si>
    <t>Elliott - Fibonacci</t>
  </si>
  <si>
    <t>Pivot + (High - Low) = Resistance 2</t>
  </si>
  <si>
    <t>2*Pivot - Low = Resistance 1</t>
  </si>
  <si>
    <t>(High + Low + Close) /3 = Central Pivot Point</t>
  </si>
  <si>
    <t>2*Pivot - Low = Support 1</t>
  </si>
  <si>
    <t>Pivot - (High-Low) = Support 2</t>
  </si>
  <si>
    <t>EW Resistance 2:</t>
  </si>
  <si>
    <t>EW Support 1:</t>
  </si>
  <si>
    <t>EW Support 2:</t>
  </si>
  <si>
    <t>EW Resistance 3:</t>
  </si>
  <si>
    <t>EW Support 3:</t>
  </si>
  <si>
    <t>Bearish Pattern Negotiation Point:</t>
  </si>
  <si>
    <t>Bullish Pattern Negotiation Point:</t>
  </si>
  <si>
    <t>Pre-Week</t>
  </si>
  <si>
    <t>Curr-Week</t>
  </si>
  <si>
    <t>Pre Week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</si>
</sst>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6666FF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249977111117893"/>
        <bgColor indexed="64"/>
      </patternFill>
    </fill>
  </fills>
  <borders count="7">
    <border>
      <left/>
      <right/>
      <top/>
      <bottom/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/>
      <diagonal/>
    </border>
    <border>
      <left/>
      <right style="dashed">
        <color indexed="64"/>
      </right>
      <top/>
      <bottom style="dashed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3" borderId="0" xfId="0" applyFill="1"/>
    <xf numFmtId="4" fontId="0" fillId="3" borderId="2" xfId="0" applyNumberFormat="1" applyFill="1" applyBorder="1" applyAlignment="1">
      <alignment horizontal="right"/>
    </xf>
    <xf numFmtId="4" fontId="0" fillId="3" borderId="2" xfId="0" applyNumberFormat="1" applyFill="1" applyBorder="1"/>
    <xf numFmtId="4" fontId="0" fillId="3" borderId="4" xfId="0" applyNumberFormat="1" applyFill="1" applyBorder="1" applyAlignment="1">
      <alignment horizontal="right"/>
    </xf>
    <xf numFmtId="0" fontId="0" fillId="3" borderId="2" xfId="0" applyFill="1" applyBorder="1"/>
    <xf numFmtId="4" fontId="0" fillId="5" borderId="2" xfId="0" applyNumberFormat="1" applyFill="1" applyBorder="1" applyAlignment="1">
      <alignment horizontal="right"/>
    </xf>
    <xf numFmtId="4" fontId="0" fillId="6" borderId="2" xfId="0" applyNumberFormat="1" applyFill="1" applyBorder="1" applyAlignment="1">
      <alignment horizontal="right"/>
    </xf>
    <xf numFmtId="4" fontId="0" fillId="4" borderId="2" xfId="0" applyNumberFormat="1" applyFill="1" applyBorder="1" applyAlignment="1">
      <alignment horizontal="right"/>
    </xf>
    <xf numFmtId="4" fontId="0" fillId="7" borderId="2" xfId="0" applyNumberFormat="1" applyFill="1" applyBorder="1" applyAlignment="1">
      <alignment horizontal="right"/>
    </xf>
    <xf numFmtId="4" fontId="0" fillId="11" borderId="2" xfId="0" applyNumberFormat="1" applyFill="1" applyBorder="1" applyAlignment="1">
      <alignment horizontal="right"/>
    </xf>
    <xf numFmtId="4" fontId="0" fillId="12" borderId="2" xfId="0" applyNumberFormat="1" applyFill="1" applyBorder="1" applyAlignment="1">
      <alignment horizontal="right"/>
    </xf>
    <xf numFmtId="15" fontId="0" fillId="7" borderId="5" xfId="0" applyNumberFormat="1" applyFill="1" applyBorder="1"/>
    <xf numFmtId="15" fontId="0" fillId="7" borderId="6" xfId="0" applyNumberFormat="1" applyFill="1" applyBorder="1"/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4" fontId="0" fillId="3" borderId="0" xfId="0" applyNumberFormat="1" applyFill="1"/>
    <xf numFmtId="4" fontId="0" fillId="3" borderId="3" xfId="0" applyNumberFormat="1" applyFill="1" applyBorder="1"/>
    <xf numFmtId="4" fontId="0" fillId="3" borderId="4" xfId="0" applyNumberFormat="1" applyFill="1" applyBorder="1"/>
    <xf numFmtId="0" fontId="0" fillId="13" borderId="0" xfId="0" applyFill="1" applyBorder="1"/>
    <xf numFmtId="0" fontId="0" fillId="13" borderId="0" xfId="0" applyFill="1" applyBorder="1" applyAlignment="1">
      <alignment horizontal="right"/>
    </xf>
    <xf numFmtId="0" fontId="0" fillId="13" borderId="0" xfId="0" applyFill="1"/>
    <xf numFmtId="0" fontId="0" fillId="13" borderId="0" xfId="0" applyFill="1" applyAlignment="1">
      <alignment horizontal="right"/>
    </xf>
    <xf numFmtId="4" fontId="0" fillId="8" borderId="0" xfId="0" applyNumberFormat="1" applyFill="1"/>
    <xf numFmtId="4" fontId="0" fillId="12" borderId="0" xfId="0" applyNumberFormat="1" applyFill="1"/>
    <xf numFmtId="4" fontId="0" fillId="6" borderId="0" xfId="0" applyNumberFormat="1" applyFill="1"/>
    <xf numFmtId="4" fontId="0" fillId="11" borderId="0" xfId="0" applyNumberFormat="1" applyFill="1"/>
    <xf numFmtId="4" fontId="0" fillId="7" borderId="0" xfId="0" applyNumberFormat="1" applyFill="1"/>
    <xf numFmtId="4" fontId="0" fillId="5" borderId="0" xfId="0" applyNumberFormat="1" applyFill="1"/>
    <xf numFmtId="4" fontId="0" fillId="10" borderId="0" xfId="0" applyNumberFormat="1" applyFill="1"/>
    <xf numFmtId="4" fontId="0" fillId="9" borderId="0" xfId="0" applyNumberFormat="1" applyFill="1"/>
    <xf numFmtId="0" fontId="2" fillId="2" borderId="0" xfId="0" applyFont="1" applyFill="1" applyBorder="1"/>
    <xf numFmtId="0" fontId="2" fillId="2" borderId="0" xfId="0" applyFont="1" applyFill="1" applyBorder="1" applyAlignment="1">
      <alignment horizontal="right"/>
    </xf>
    <xf numFmtId="4" fontId="2" fillId="2" borderId="0" xfId="0" applyNumberFormat="1" applyFont="1" applyFill="1" applyBorder="1" applyAlignment="1">
      <alignment horizontal="right"/>
    </xf>
    <xf numFmtId="4" fontId="0" fillId="4" borderId="0" xfId="0" applyNumberFormat="1" applyFill="1"/>
    <xf numFmtId="4" fontId="0" fillId="14" borderId="2" xfId="0" applyNumberFormat="1" applyFill="1" applyBorder="1"/>
    <xf numFmtId="4" fontId="0" fillId="8" borderId="1" xfId="0" applyNumberFormat="1" applyFill="1" applyBorder="1"/>
    <xf numFmtId="15" fontId="0" fillId="7" borderId="6" xfId="0" applyNumberFormat="1" applyFill="1" applyBorder="1" applyAlignment="1">
      <alignment horizontal="center"/>
    </xf>
    <xf numFmtId="0" fontId="0" fillId="15" borderId="0" xfId="0" applyFill="1"/>
    <xf numFmtId="0" fontId="2" fillId="15" borderId="0" xfId="0" applyFont="1" applyFill="1" applyBorder="1"/>
    <xf numFmtId="0" fontId="2" fillId="15" borderId="0" xfId="0" applyFont="1" applyFill="1" applyBorder="1" applyAlignment="1">
      <alignment horizontal="right"/>
    </xf>
    <xf numFmtId="4" fontId="2" fillId="15" borderId="0" xfId="0" applyNumberFormat="1" applyFont="1" applyFill="1" applyBorder="1" applyAlignment="1">
      <alignment horizontal="right"/>
    </xf>
    <xf numFmtId="0" fontId="0" fillId="15" borderId="0" xfId="0" applyFill="1" applyBorder="1"/>
    <xf numFmtId="0" fontId="0" fillId="15" borderId="0" xfId="0" applyFill="1" applyBorder="1" applyAlignment="1">
      <alignment horizontal="right"/>
    </xf>
    <xf numFmtId="0" fontId="0" fillId="15" borderId="0" xfId="0" applyFill="1" applyAlignment="1">
      <alignment horizontal="right"/>
    </xf>
    <xf numFmtId="0" fontId="1" fillId="2" borderId="0" xfId="0" applyFont="1" applyFill="1" applyAlignment="1">
      <alignment horizontal="center"/>
    </xf>
    <xf numFmtId="0" fontId="1" fillId="15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6666FF"/>
      <color rgb="FF3333CC"/>
      <color rgb="FF00CC00"/>
      <color rgb="FF3366FF"/>
      <color rgb="FF0099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6"/>
  <sheetViews>
    <sheetView tabSelected="1" topLeftCell="D22" zoomScale="115" zoomScaleNormal="115" workbookViewId="0">
      <selection activeCell="K36" sqref="K36"/>
    </sheetView>
  </sheetViews>
  <sheetFormatPr defaultColWidth="8.88671875" defaultRowHeight="14.4" x14ac:dyDescent="0.3"/>
  <cols>
    <col min="1" max="2" width="8.88671875" style="1"/>
    <col min="3" max="3" width="10.6640625" style="1" customWidth="1"/>
    <col min="4" max="4" width="8.88671875" style="1"/>
    <col min="5" max="16" width="10.6640625" style="1" customWidth="1"/>
    <col min="17" max="16384" width="8.88671875" style="1"/>
  </cols>
  <sheetData>
    <row r="1" spans="1:16" ht="15" thickBot="1" x14ac:dyDescent="0.35">
      <c r="E1" s="37" t="s">
        <v>41</v>
      </c>
      <c r="F1" s="37" t="s">
        <v>40</v>
      </c>
      <c r="G1" s="13">
        <v>43378</v>
      </c>
      <c r="H1" s="13">
        <v>43381</v>
      </c>
      <c r="I1" s="13">
        <v>43382</v>
      </c>
      <c r="J1" s="13">
        <v>43383</v>
      </c>
      <c r="K1" s="13">
        <v>43384</v>
      </c>
      <c r="L1" s="13">
        <v>43385</v>
      </c>
      <c r="M1" s="13">
        <v>43386</v>
      </c>
      <c r="N1" s="13">
        <v>43387</v>
      </c>
      <c r="O1" s="13">
        <v>43388</v>
      </c>
      <c r="P1" s="13">
        <v>43389</v>
      </c>
    </row>
    <row r="2" spans="1:16" x14ac:dyDescent="0.3">
      <c r="A2" s="31"/>
      <c r="B2" s="31"/>
      <c r="C2" s="31"/>
      <c r="D2" s="32" t="s">
        <v>2</v>
      </c>
      <c r="E2" s="4">
        <v>11035.65</v>
      </c>
      <c r="F2" s="4">
        <v>10540.65</v>
      </c>
      <c r="G2" s="4">
        <v>10540.65</v>
      </c>
      <c r="H2" s="4">
        <v>10398.35</v>
      </c>
      <c r="I2" s="4">
        <v>10397.6</v>
      </c>
      <c r="J2" s="4">
        <v>10482.35</v>
      </c>
      <c r="K2" s="4">
        <v>10335.950000000001</v>
      </c>
      <c r="L2" s="4"/>
      <c r="M2" s="4"/>
      <c r="N2" s="4"/>
      <c r="O2" s="4"/>
      <c r="P2" s="4"/>
    </row>
    <row r="3" spans="1:16" x14ac:dyDescent="0.3">
      <c r="A3" s="31"/>
      <c r="B3" s="32"/>
      <c r="C3" s="33"/>
      <c r="D3" s="32" t="s">
        <v>1</v>
      </c>
      <c r="E3" s="2">
        <v>10261.9</v>
      </c>
      <c r="F3" s="2">
        <v>10138.6</v>
      </c>
      <c r="G3" s="2">
        <v>10261.9</v>
      </c>
      <c r="H3" s="2">
        <v>10198.4</v>
      </c>
      <c r="I3" s="2">
        <v>10279.35</v>
      </c>
      <c r="J3" s="2">
        <v>10318.25</v>
      </c>
      <c r="K3" s="2">
        <v>10138.6</v>
      </c>
      <c r="L3" s="2"/>
      <c r="M3" s="2"/>
      <c r="N3" s="2"/>
      <c r="O3" s="2"/>
      <c r="P3" s="2"/>
    </row>
    <row r="4" spans="1:16" x14ac:dyDescent="0.3">
      <c r="A4" s="31"/>
      <c r="B4" s="32"/>
      <c r="C4" s="33"/>
      <c r="D4" s="32" t="s">
        <v>0</v>
      </c>
      <c r="E4" s="3">
        <v>10316.450000000001</v>
      </c>
      <c r="F4" s="3">
        <v>10301.049999999999</v>
      </c>
      <c r="G4" s="3">
        <v>10316.450000000001</v>
      </c>
      <c r="H4" s="3">
        <v>10348.049999999999</v>
      </c>
      <c r="I4" s="3">
        <v>10301.049999999999</v>
      </c>
      <c r="J4" s="3">
        <v>10460.1</v>
      </c>
      <c r="K4" s="3">
        <v>10234.65</v>
      </c>
      <c r="L4" s="3"/>
      <c r="M4" s="3"/>
      <c r="N4" s="3"/>
      <c r="O4" s="3"/>
      <c r="P4" s="3"/>
    </row>
    <row r="5" spans="1:16" x14ac:dyDescent="0.3">
      <c r="A5" s="45" t="s">
        <v>25</v>
      </c>
      <c r="B5" s="45"/>
      <c r="C5" s="45"/>
      <c r="D5" s="45"/>
      <c r="E5" s="16"/>
    </row>
    <row r="6" spans="1:16" x14ac:dyDescent="0.3">
      <c r="A6" s="19"/>
      <c r="B6" s="19"/>
      <c r="C6" s="19"/>
      <c r="D6" s="20" t="s">
        <v>7</v>
      </c>
      <c r="E6" s="9">
        <f t="shared" ref="E6:J6" si="0">E8+E43</f>
        <v>11587.85</v>
      </c>
      <c r="F6" s="9">
        <f t="shared" si="0"/>
        <v>10916.983333333332</v>
      </c>
      <c r="G6" s="9">
        <f t="shared" si="0"/>
        <v>10762.85</v>
      </c>
      <c r="H6" s="9">
        <f t="shared" si="0"/>
        <v>10631.416666666666</v>
      </c>
      <c r="I6" s="9">
        <f t="shared" si="0"/>
        <v>10490.9</v>
      </c>
      <c r="J6" s="9">
        <f t="shared" si="0"/>
        <v>10686.316666666664</v>
      </c>
      <c r="K6" s="9">
        <f t="shared" ref="K6" si="1">K8+K43</f>
        <v>10531.550000000003</v>
      </c>
      <c r="L6" s="2"/>
      <c r="M6" s="2"/>
      <c r="N6" s="2"/>
      <c r="O6" s="2"/>
      <c r="P6" s="2"/>
    </row>
    <row r="7" spans="1:16" x14ac:dyDescent="0.3">
      <c r="A7" s="19"/>
      <c r="B7" s="19"/>
      <c r="C7" s="19"/>
      <c r="D7" s="20" t="s">
        <v>27</v>
      </c>
      <c r="E7" s="7">
        <f t="shared" ref="E7:J7" si="2">E11+E43</f>
        <v>11311.75</v>
      </c>
      <c r="F7" s="7">
        <f t="shared" si="2"/>
        <v>10728.816666666666</v>
      </c>
      <c r="G7" s="7">
        <f t="shared" si="2"/>
        <v>10651.75</v>
      </c>
      <c r="H7" s="7">
        <f t="shared" si="2"/>
        <v>10514.883333333333</v>
      </c>
      <c r="I7" s="7">
        <f t="shared" si="2"/>
        <v>10444.25</v>
      </c>
      <c r="J7" s="7">
        <f t="shared" si="2"/>
        <v>10584.333333333332</v>
      </c>
      <c r="K7" s="7">
        <f t="shared" ref="K7" si="3">K11+K43</f>
        <v>10433.750000000002</v>
      </c>
      <c r="L7" s="2"/>
      <c r="M7" s="2"/>
      <c r="N7" s="2"/>
      <c r="O7" s="2"/>
      <c r="P7" s="2"/>
    </row>
    <row r="8" spans="1:16" x14ac:dyDescent="0.3">
      <c r="A8" s="19"/>
      <c r="B8" s="19"/>
      <c r="C8" s="19"/>
      <c r="D8" s="20" t="s">
        <v>28</v>
      </c>
      <c r="E8" s="11">
        <f t="shared" ref="E8:J8" si="4">(2*E11)-E3</f>
        <v>10814.1</v>
      </c>
      <c r="F8" s="11">
        <f t="shared" si="4"/>
        <v>10514.933333333332</v>
      </c>
      <c r="G8" s="11">
        <f t="shared" si="4"/>
        <v>10484.1</v>
      </c>
      <c r="H8" s="11">
        <f t="shared" si="4"/>
        <v>10431.466666666665</v>
      </c>
      <c r="I8" s="11">
        <f t="shared" si="4"/>
        <v>10372.65</v>
      </c>
      <c r="J8" s="11">
        <f t="shared" si="4"/>
        <v>10522.216666666664</v>
      </c>
      <c r="K8" s="11">
        <f t="shared" ref="K8" si="5">(2*K11)-K3</f>
        <v>10334.200000000003</v>
      </c>
      <c r="L8" s="2"/>
      <c r="M8" s="2"/>
      <c r="N8" s="2"/>
      <c r="O8" s="2"/>
      <c r="P8" s="2"/>
    </row>
    <row r="9" spans="1:16" x14ac:dyDescent="0.3">
      <c r="A9" s="19"/>
      <c r="B9" s="19"/>
      <c r="C9" s="19"/>
      <c r="D9" s="20"/>
      <c r="E9" s="16"/>
      <c r="F9" s="16"/>
      <c r="G9" s="16"/>
      <c r="H9" s="16"/>
      <c r="I9" s="16"/>
      <c r="J9" s="16"/>
      <c r="K9" s="16"/>
    </row>
    <row r="10" spans="1:16" x14ac:dyDescent="0.3">
      <c r="A10" s="19"/>
      <c r="B10" s="19"/>
      <c r="C10" s="19"/>
      <c r="D10" s="20" t="s">
        <v>4</v>
      </c>
      <c r="E10" s="17">
        <f t="shared" ref="E10:K10" si="6">E11+E13/2</f>
        <v>10648.775</v>
      </c>
      <c r="F10" s="17">
        <f t="shared" si="6"/>
        <v>10339.625</v>
      </c>
      <c r="G10" s="17">
        <f t="shared" si="6"/>
        <v>10401.275</v>
      </c>
      <c r="H10" s="17">
        <f t="shared" si="6"/>
        <v>10331.491666666665</v>
      </c>
      <c r="I10" s="17">
        <f t="shared" si="6"/>
        <v>10338.475</v>
      </c>
      <c r="J10" s="17">
        <f t="shared" si="6"/>
        <v>10440.166666666664</v>
      </c>
      <c r="K10" s="17">
        <f t="shared" si="6"/>
        <v>10237.275000000001</v>
      </c>
      <c r="L10" s="5"/>
      <c r="M10" s="5"/>
      <c r="N10" s="5"/>
      <c r="O10" s="5"/>
      <c r="P10" s="5"/>
    </row>
    <row r="11" spans="1:16" x14ac:dyDescent="0.3">
      <c r="A11" s="19"/>
      <c r="B11" s="19"/>
      <c r="C11" s="19"/>
      <c r="D11" s="20" t="s">
        <v>29</v>
      </c>
      <c r="E11" s="36">
        <f t="shared" ref="E11:J11" si="7">(E2+E3+E4)/3</f>
        <v>10538</v>
      </c>
      <c r="F11" s="36">
        <f t="shared" si="7"/>
        <v>10326.766666666666</v>
      </c>
      <c r="G11" s="36">
        <f t="shared" si="7"/>
        <v>10373</v>
      </c>
      <c r="H11" s="36">
        <f t="shared" si="7"/>
        <v>10314.933333333332</v>
      </c>
      <c r="I11" s="36">
        <f t="shared" si="7"/>
        <v>10326</v>
      </c>
      <c r="J11" s="36">
        <f t="shared" si="7"/>
        <v>10420.233333333332</v>
      </c>
      <c r="K11" s="36">
        <f t="shared" ref="K11" si="8">(K2+K3+K4)/3</f>
        <v>10236.400000000001</v>
      </c>
      <c r="L11" s="5"/>
      <c r="M11" s="5"/>
      <c r="N11" s="5"/>
      <c r="O11" s="5"/>
      <c r="P11" s="5"/>
    </row>
    <row r="12" spans="1:16" x14ac:dyDescent="0.3">
      <c r="A12" s="19"/>
      <c r="B12" s="19"/>
      <c r="C12" s="19"/>
      <c r="D12" s="20" t="s">
        <v>3</v>
      </c>
      <c r="E12" s="18">
        <f t="shared" ref="E12:K12" si="9">E11-E13/2</f>
        <v>10427.225</v>
      </c>
      <c r="F12" s="18">
        <f t="shared" si="9"/>
        <v>10313.908333333333</v>
      </c>
      <c r="G12" s="18">
        <f t="shared" si="9"/>
        <v>10344.725</v>
      </c>
      <c r="H12" s="18">
        <f t="shared" si="9"/>
        <v>10298.375</v>
      </c>
      <c r="I12" s="18">
        <f t="shared" si="9"/>
        <v>10313.525</v>
      </c>
      <c r="J12" s="18">
        <f t="shared" si="9"/>
        <v>10400.299999999999</v>
      </c>
      <c r="K12" s="18">
        <f t="shared" si="9"/>
        <v>10235.525000000001</v>
      </c>
      <c r="L12" s="5"/>
      <c r="M12" s="5"/>
      <c r="N12" s="5"/>
      <c r="O12" s="5"/>
      <c r="P12" s="5"/>
    </row>
    <row r="13" spans="1:16" x14ac:dyDescent="0.3">
      <c r="A13" s="19"/>
      <c r="B13" s="19"/>
      <c r="C13" s="19"/>
      <c r="D13" s="20" t="s">
        <v>5</v>
      </c>
      <c r="E13" s="35">
        <f t="shared" ref="E13:J13" si="10">ABS((E11-E46)*2)</f>
        <v>221.54999999999927</v>
      </c>
      <c r="F13" s="35">
        <f t="shared" si="10"/>
        <v>25.716666666667152</v>
      </c>
      <c r="G13" s="35">
        <f t="shared" si="10"/>
        <v>56.549999999999272</v>
      </c>
      <c r="H13" s="35">
        <f t="shared" si="10"/>
        <v>33.116666666664969</v>
      </c>
      <c r="I13" s="35">
        <f t="shared" si="10"/>
        <v>24.950000000000728</v>
      </c>
      <c r="J13" s="35">
        <f t="shared" si="10"/>
        <v>39.866666666664969</v>
      </c>
      <c r="K13" s="35">
        <f t="shared" ref="K13" si="11">ABS((K11-K46)*2)</f>
        <v>1.75</v>
      </c>
      <c r="L13" s="5"/>
      <c r="M13" s="5"/>
      <c r="N13" s="5"/>
      <c r="O13" s="5"/>
      <c r="P13" s="5"/>
    </row>
    <row r="14" spans="1:16" x14ac:dyDescent="0.3">
      <c r="A14" s="21"/>
      <c r="B14" s="21"/>
      <c r="C14" s="21"/>
      <c r="D14" s="22"/>
      <c r="E14" s="16"/>
      <c r="F14" s="16"/>
      <c r="G14" s="16"/>
      <c r="H14" s="16"/>
      <c r="I14" s="16"/>
      <c r="J14" s="16"/>
      <c r="K14" s="16"/>
    </row>
    <row r="15" spans="1:16" x14ac:dyDescent="0.3">
      <c r="A15" s="19"/>
      <c r="B15" s="19"/>
      <c r="C15" s="19"/>
      <c r="D15" s="20" t="s">
        <v>30</v>
      </c>
      <c r="E15" s="10">
        <f t="shared" ref="E15:J15" si="12">2*E11-E2</f>
        <v>10040.35</v>
      </c>
      <c r="F15" s="10">
        <f t="shared" si="12"/>
        <v>10112.883333333333</v>
      </c>
      <c r="G15" s="10">
        <f t="shared" si="12"/>
        <v>10205.35</v>
      </c>
      <c r="H15" s="10">
        <f t="shared" si="12"/>
        <v>10231.516666666665</v>
      </c>
      <c r="I15" s="10">
        <f t="shared" si="12"/>
        <v>10254.4</v>
      </c>
      <c r="J15" s="10">
        <f t="shared" si="12"/>
        <v>10358.116666666663</v>
      </c>
      <c r="K15" s="10">
        <f t="shared" ref="K15" si="13">2*K11-K2</f>
        <v>10136.850000000002</v>
      </c>
      <c r="L15" s="2"/>
      <c r="M15" s="2"/>
      <c r="N15" s="2"/>
      <c r="O15" s="2"/>
      <c r="P15" s="2"/>
    </row>
    <row r="16" spans="1:16" x14ac:dyDescent="0.3">
      <c r="A16" s="19"/>
      <c r="B16" s="19"/>
      <c r="C16" s="19"/>
      <c r="D16" s="20" t="s">
        <v>31</v>
      </c>
      <c r="E16" s="8">
        <f t="shared" ref="E16:J16" si="14">E11-E43</f>
        <v>9764.25</v>
      </c>
      <c r="F16" s="8">
        <f t="shared" si="14"/>
        <v>9924.7166666666672</v>
      </c>
      <c r="G16" s="8">
        <f t="shared" si="14"/>
        <v>10094.25</v>
      </c>
      <c r="H16" s="8">
        <f t="shared" si="14"/>
        <v>10114.983333333332</v>
      </c>
      <c r="I16" s="8">
        <f t="shared" si="14"/>
        <v>10207.75</v>
      </c>
      <c r="J16" s="8">
        <f t="shared" si="14"/>
        <v>10256.133333333331</v>
      </c>
      <c r="K16" s="8">
        <f t="shared" ref="K16" si="15">K11-K43</f>
        <v>10039.050000000001</v>
      </c>
      <c r="L16" s="2"/>
      <c r="M16" s="2"/>
      <c r="N16" s="2"/>
      <c r="O16" s="2"/>
      <c r="P16" s="2"/>
    </row>
    <row r="17" spans="1:16" x14ac:dyDescent="0.3">
      <c r="A17" s="19"/>
      <c r="B17" s="19"/>
      <c r="C17" s="19"/>
      <c r="D17" s="20" t="s">
        <v>8</v>
      </c>
      <c r="E17" s="6">
        <f t="shared" ref="E17:J17" si="16">E15-E43</f>
        <v>9266.6</v>
      </c>
      <c r="F17" s="6">
        <f t="shared" si="16"/>
        <v>9710.8333333333339</v>
      </c>
      <c r="G17" s="6">
        <f t="shared" si="16"/>
        <v>9926.6</v>
      </c>
      <c r="H17" s="6">
        <f t="shared" si="16"/>
        <v>10031.566666666664</v>
      </c>
      <c r="I17" s="6">
        <f t="shared" si="16"/>
        <v>10136.15</v>
      </c>
      <c r="J17" s="6">
        <f t="shared" si="16"/>
        <v>10194.016666666663</v>
      </c>
      <c r="K17" s="6">
        <f t="shared" ref="K17" si="17">K15-K43</f>
        <v>9939.5000000000018</v>
      </c>
      <c r="L17" s="2"/>
      <c r="M17" s="2"/>
      <c r="N17" s="2"/>
      <c r="O17" s="2"/>
      <c r="P17" s="2"/>
    </row>
    <row r="18" spans="1:16" x14ac:dyDescent="0.3">
      <c r="A18" s="45" t="s">
        <v>24</v>
      </c>
      <c r="B18" s="45"/>
      <c r="C18" s="45"/>
      <c r="D18" s="45"/>
      <c r="E18" s="16"/>
      <c r="F18" s="16"/>
      <c r="G18" s="16"/>
      <c r="H18" s="16"/>
      <c r="I18" s="16"/>
      <c r="J18" s="16"/>
      <c r="K18" s="16"/>
    </row>
    <row r="19" spans="1:16" x14ac:dyDescent="0.3">
      <c r="A19" s="21"/>
      <c r="B19" s="21"/>
      <c r="C19" s="21"/>
      <c r="D19" s="22" t="s">
        <v>12</v>
      </c>
      <c r="E19" s="30">
        <f t="shared" ref="E19:J19" si="18">(E2/E3)*E4</f>
        <v>11094.313084565236</v>
      </c>
      <c r="F19" s="30">
        <f t="shared" si="18"/>
        <v>10709.542015909494</v>
      </c>
      <c r="G19" s="30">
        <f t="shared" si="18"/>
        <v>10596.681773599432</v>
      </c>
      <c r="H19" s="30">
        <f t="shared" si="18"/>
        <v>10550.934040388689</v>
      </c>
      <c r="I19" s="30">
        <f t="shared" si="18"/>
        <v>10419.549629110788</v>
      </c>
      <c r="J19" s="30">
        <f t="shared" si="18"/>
        <v>10626.455962493641</v>
      </c>
      <c r="K19" s="30">
        <f t="shared" ref="K19" si="19">(K2/K3)*K4</f>
        <v>10433.869633627917</v>
      </c>
    </row>
    <row r="20" spans="1:16" x14ac:dyDescent="0.3">
      <c r="A20" s="21"/>
      <c r="B20" s="21"/>
      <c r="C20" s="21"/>
      <c r="D20" s="22" t="s">
        <v>13</v>
      </c>
      <c r="E20" s="27">
        <f t="shared" ref="E20:K20" si="20">E21+1.168*(E21-E22)</f>
        <v>10990.541000000001</v>
      </c>
      <c r="F20" s="27">
        <f t="shared" si="20"/>
        <v>10651.315960000002</v>
      </c>
      <c r="G20" s="27">
        <f t="shared" si="20"/>
        <v>10559.297</v>
      </c>
      <c r="H20" s="27">
        <f t="shared" si="20"/>
        <v>10522.246439999999</v>
      </c>
      <c r="I20" s="27">
        <f t="shared" si="20"/>
        <v>10404.0694</v>
      </c>
      <c r="J20" s="27">
        <f t="shared" si="20"/>
        <v>10603.063920000002</v>
      </c>
      <c r="K20" s="27">
        <f t="shared" si="20"/>
        <v>10406.581319999999</v>
      </c>
    </row>
    <row r="21" spans="1:16" x14ac:dyDescent="0.3">
      <c r="A21" s="21"/>
      <c r="B21" s="21"/>
      <c r="C21" s="21"/>
      <c r="D21" s="22" t="s">
        <v>14</v>
      </c>
      <c r="E21" s="25">
        <f t="shared" ref="E21:J21" si="21">E4+E44/2</f>
        <v>10742.012500000001</v>
      </c>
      <c r="F21" s="25">
        <f t="shared" si="21"/>
        <v>10522.1775</v>
      </c>
      <c r="G21" s="25">
        <f t="shared" si="21"/>
        <v>10469.762500000001</v>
      </c>
      <c r="H21" s="25">
        <f t="shared" si="21"/>
        <v>10458.022499999999</v>
      </c>
      <c r="I21" s="25">
        <f t="shared" si="21"/>
        <v>10366.0875</v>
      </c>
      <c r="J21" s="25">
        <f t="shared" si="21"/>
        <v>10550.355000000001</v>
      </c>
      <c r="K21" s="25">
        <f t="shared" ref="K21" si="22">K4+K44/2</f>
        <v>10343.192499999999</v>
      </c>
    </row>
    <row r="22" spans="1:16" x14ac:dyDescent="0.3">
      <c r="A22" s="21"/>
      <c r="B22" s="21"/>
      <c r="C22" s="21"/>
      <c r="D22" s="22" t="s">
        <v>15</v>
      </c>
      <c r="E22" s="24">
        <f t="shared" ref="E22:J22" si="23">E4+E44/4</f>
        <v>10529.231250000001</v>
      </c>
      <c r="F22" s="24">
        <f t="shared" si="23"/>
        <v>10411.613749999999</v>
      </c>
      <c r="G22" s="24">
        <f t="shared" si="23"/>
        <v>10393.106250000001</v>
      </c>
      <c r="H22" s="24">
        <f t="shared" si="23"/>
        <v>10403.036249999999</v>
      </c>
      <c r="I22" s="24">
        <f t="shared" si="23"/>
        <v>10333.568749999999</v>
      </c>
      <c r="J22" s="24">
        <f t="shared" si="23"/>
        <v>10505.227500000001</v>
      </c>
      <c r="K22" s="24">
        <f t="shared" ref="K22" si="24">K4+K44/4</f>
        <v>10288.921249999999</v>
      </c>
    </row>
    <row r="23" spans="1:16" x14ac:dyDescent="0.3">
      <c r="A23" s="21"/>
      <c r="B23" s="21"/>
      <c r="C23" s="21"/>
      <c r="D23" s="22" t="s">
        <v>16</v>
      </c>
      <c r="E23" s="16">
        <f t="shared" ref="E23:J23" si="25">E4+E44/6</f>
        <v>10458.304166666667</v>
      </c>
      <c r="F23" s="16">
        <f t="shared" si="25"/>
        <v>10374.759166666667</v>
      </c>
      <c r="G23" s="16">
        <f t="shared" si="25"/>
        <v>10367.554166666667</v>
      </c>
      <c r="H23" s="16">
        <f t="shared" si="25"/>
        <v>10384.707499999999</v>
      </c>
      <c r="I23" s="16">
        <f t="shared" si="25"/>
        <v>10322.729166666666</v>
      </c>
      <c r="J23" s="16">
        <f t="shared" si="25"/>
        <v>10490.185000000001</v>
      </c>
      <c r="K23" s="16">
        <f t="shared" ref="K23" si="26">K4+K44/6</f>
        <v>10270.830833333333</v>
      </c>
    </row>
    <row r="24" spans="1:16" x14ac:dyDescent="0.3">
      <c r="A24" s="21"/>
      <c r="B24" s="21"/>
      <c r="C24" s="21"/>
      <c r="D24" s="22" t="s">
        <v>17</v>
      </c>
      <c r="E24" s="16">
        <f t="shared" ref="E24:J24" si="27">E4+E44/12</f>
        <v>10387.377083333335</v>
      </c>
      <c r="F24" s="16">
        <f t="shared" si="27"/>
        <v>10337.904583333333</v>
      </c>
      <c r="G24" s="16">
        <f t="shared" si="27"/>
        <v>10342.002083333335</v>
      </c>
      <c r="H24" s="16">
        <f t="shared" si="27"/>
        <v>10366.37875</v>
      </c>
      <c r="I24" s="16">
        <f t="shared" si="27"/>
        <v>10311.889583333332</v>
      </c>
      <c r="J24" s="16">
        <f t="shared" si="27"/>
        <v>10475.1425</v>
      </c>
      <c r="K24" s="16">
        <f t="shared" ref="K24" si="28">K4+K44/12</f>
        <v>10252.740416666666</v>
      </c>
    </row>
    <row r="25" spans="1:16" x14ac:dyDescent="0.3">
      <c r="A25" s="21"/>
      <c r="B25" s="21"/>
      <c r="C25" s="21"/>
      <c r="D25" s="22" t="s">
        <v>0</v>
      </c>
      <c r="E25" s="36">
        <f t="shared" ref="E25:J25" si="29">E4</f>
        <v>10316.450000000001</v>
      </c>
      <c r="F25" s="36">
        <f t="shared" si="29"/>
        <v>10301.049999999999</v>
      </c>
      <c r="G25" s="36">
        <f t="shared" si="29"/>
        <v>10316.450000000001</v>
      </c>
      <c r="H25" s="36">
        <f t="shared" si="29"/>
        <v>10348.049999999999</v>
      </c>
      <c r="I25" s="36">
        <f t="shared" si="29"/>
        <v>10301.049999999999</v>
      </c>
      <c r="J25" s="36">
        <f t="shared" si="29"/>
        <v>10460.1</v>
      </c>
      <c r="K25" s="36">
        <f t="shared" ref="K25" si="30">K4</f>
        <v>10234.65</v>
      </c>
    </row>
    <row r="26" spans="1:16" x14ac:dyDescent="0.3">
      <c r="A26" s="21"/>
      <c r="B26" s="21"/>
      <c r="C26" s="21"/>
      <c r="D26" s="22" t="s">
        <v>18</v>
      </c>
      <c r="E26" s="16">
        <f t="shared" ref="E26:J26" si="31">E4-E44/12</f>
        <v>10245.522916666667</v>
      </c>
      <c r="F26" s="16">
        <f t="shared" si="31"/>
        <v>10264.195416666666</v>
      </c>
      <c r="G26" s="16">
        <f t="shared" si="31"/>
        <v>10290.897916666667</v>
      </c>
      <c r="H26" s="16">
        <f t="shared" si="31"/>
        <v>10329.721249999999</v>
      </c>
      <c r="I26" s="16">
        <f t="shared" si="31"/>
        <v>10290.210416666667</v>
      </c>
      <c r="J26" s="16">
        <f t="shared" si="31"/>
        <v>10445.057500000001</v>
      </c>
      <c r="K26" s="16">
        <f t="shared" ref="K26" si="32">K4-K44/12</f>
        <v>10216.559583333334</v>
      </c>
    </row>
    <row r="27" spans="1:16" x14ac:dyDescent="0.3">
      <c r="A27" s="21"/>
      <c r="B27" s="21"/>
      <c r="C27" s="21"/>
      <c r="D27" s="22" t="s">
        <v>19</v>
      </c>
      <c r="E27" s="16">
        <f t="shared" ref="E27:J27" si="33">E4-E44/6</f>
        <v>10174.595833333335</v>
      </c>
      <c r="F27" s="16">
        <f t="shared" si="33"/>
        <v>10227.340833333332</v>
      </c>
      <c r="G27" s="16">
        <f t="shared" si="33"/>
        <v>10265.345833333335</v>
      </c>
      <c r="H27" s="16">
        <f t="shared" si="33"/>
        <v>10311.3925</v>
      </c>
      <c r="I27" s="16">
        <f t="shared" si="33"/>
        <v>10279.370833333332</v>
      </c>
      <c r="J27" s="16">
        <f t="shared" si="33"/>
        <v>10430.014999999999</v>
      </c>
      <c r="K27" s="16">
        <f t="shared" ref="K27" si="34">K4-K44/6</f>
        <v>10198.469166666666</v>
      </c>
    </row>
    <row r="28" spans="1:16" x14ac:dyDescent="0.3">
      <c r="A28" s="21"/>
      <c r="B28" s="21"/>
      <c r="C28" s="21"/>
      <c r="D28" s="22" t="s">
        <v>20</v>
      </c>
      <c r="E28" s="26">
        <f t="shared" ref="E28:J28" si="35">E4-E44/4</f>
        <v>10103.668750000001</v>
      </c>
      <c r="F28" s="26">
        <f t="shared" si="35"/>
        <v>10190.48625</v>
      </c>
      <c r="G28" s="26">
        <f t="shared" si="35"/>
        <v>10239.793750000001</v>
      </c>
      <c r="H28" s="26">
        <f t="shared" si="35"/>
        <v>10293.063749999999</v>
      </c>
      <c r="I28" s="26">
        <f t="shared" si="35"/>
        <v>10268.53125</v>
      </c>
      <c r="J28" s="26">
        <f t="shared" si="35"/>
        <v>10414.9725</v>
      </c>
      <c r="K28" s="26">
        <f t="shared" ref="K28" si="36">K4-K44/4</f>
        <v>10180.37875</v>
      </c>
    </row>
    <row r="29" spans="1:16" x14ac:dyDescent="0.3">
      <c r="A29" s="21"/>
      <c r="B29" s="21"/>
      <c r="C29" s="21"/>
      <c r="D29" s="22" t="s">
        <v>21</v>
      </c>
      <c r="E29" s="34">
        <f t="shared" ref="E29:J29" si="37">E4-E44/2</f>
        <v>9890.8875000000007</v>
      </c>
      <c r="F29" s="34">
        <f t="shared" si="37"/>
        <v>10079.922499999999</v>
      </c>
      <c r="G29" s="34">
        <f t="shared" si="37"/>
        <v>10163.137500000001</v>
      </c>
      <c r="H29" s="34">
        <f t="shared" si="37"/>
        <v>10238.077499999999</v>
      </c>
      <c r="I29" s="34">
        <f t="shared" si="37"/>
        <v>10236.012499999999</v>
      </c>
      <c r="J29" s="34">
        <f t="shared" si="37"/>
        <v>10369.844999999999</v>
      </c>
      <c r="K29" s="34">
        <f t="shared" ref="K29" si="38">K4-K44/2</f>
        <v>10126.1075</v>
      </c>
    </row>
    <row r="30" spans="1:16" x14ac:dyDescent="0.3">
      <c r="A30" s="21"/>
      <c r="B30" s="21"/>
      <c r="C30" s="21"/>
      <c r="D30" s="22" t="s">
        <v>22</v>
      </c>
      <c r="E30" s="28">
        <f t="shared" ref="E30:K30" si="39">E29-1.168*(E28-E29)</f>
        <v>9642.3590000000004</v>
      </c>
      <c r="F30" s="28">
        <f t="shared" si="39"/>
        <v>9950.7840399999968</v>
      </c>
      <c r="G30" s="28">
        <f t="shared" si="39"/>
        <v>10073.603000000001</v>
      </c>
      <c r="H30" s="28">
        <f t="shared" si="39"/>
        <v>10173.85356</v>
      </c>
      <c r="I30" s="28">
        <f t="shared" si="39"/>
        <v>10198.030599999998</v>
      </c>
      <c r="J30" s="28">
        <f t="shared" si="39"/>
        <v>10317.136079999998</v>
      </c>
      <c r="K30" s="28">
        <f t="shared" si="39"/>
        <v>10062.71868</v>
      </c>
    </row>
    <row r="31" spans="1:16" x14ac:dyDescent="0.3">
      <c r="A31" s="21"/>
      <c r="B31" s="21"/>
      <c r="C31" s="21"/>
      <c r="D31" s="22" t="s">
        <v>23</v>
      </c>
      <c r="E31" s="29">
        <f t="shared" ref="E31:J31" si="40">E4-(E19-E4)</f>
        <v>9538.5869154347656</v>
      </c>
      <c r="F31" s="29">
        <f t="shared" si="40"/>
        <v>9892.5579840905048</v>
      </c>
      <c r="G31" s="29">
        <f t="shared" si="40"/>
        <v>10036.21822640057</v>
      </c>
      <c r="H31" s="29">
        <f t="shared" si="40"/>
        <v>10145.16595961131</v>
      </c>
      <c r="I31" s="29">
        <f t="shared" si="40"/>
        <v>10182.55037088921</v>
      </c>
      <c r="J31" s="29">
        <f t="shared" si="40"/>
        <v>10293.74403750636</v>
      </c>
      <c r="K31" s="29">
        <f t="shared" ref="K31" si="41">K4-(K19-K4)</f>
        <v>10035.430366372082</v>
      </c>
    </row>
    <row r="32" spans="1:16" x14ac:dyDescent="0.3">
      <c r="A32" s="45" t="s">
        <v>26</v>
      </c>
      <c r="B32" s="45"/>
      <c r="C32" s="45"/>
      <c r="D32" s="45"/>
      <c r="E32" s="16"/>
      <c r="F32" s="16"/>
      <c r="G32" s="16"/>
      <c r="H32" s="16"/>
      <c r="I32" s="16"/>
      <c r="J32" s="16"/>
      <c r="K32" s="16"/>
    </row>
    <row r="33" spans="1:16" x14ac:dyDescent="0.3">
      <c r="A33" s="20"/>
      <c r="B33" s="20"/>
      <c r="C33" s="20"/>
      <c r="D33" s="20" t="s">
        <v>37</v>
      </c>
      <c r="E33" s="30"/>
      <c r="F33" s="30"/>
      <c r="G33" s="30">
        <v>10598</v>
      </c>
      <c r="H33" s="30"/>
      <c r="I33" s="30"/>
      <c r="J33" s="30"/>
      <c r="K33" s="30"/>
    </row>
    <row r="34" spans="1:16" x14ac:dyDescent="0.3">
      <c r="A34" s="19"/>
      <c r="B34" s="20"/>
      <c r="C34" s="19"/>
      <c r="D34" s="20" t="s">
        <v>35</v>
      </c>
      <c r="E34" s="27"/>
      <c r="F34" s="27"/>
      <c r="G34" s="27">
        <v>10478</v>
      </c>
      <c r="H34" s="27">
        <v>10559</v>
      </c>
      <c r="I34" s="27"/>
      <c r="J34" s="27"/>
      <c r="K34" s="27"/>
    </row>
    <row r="35" spans="1:16" x14ac:dyDescent="0.3">
      <c r="A35" s="19"/>
      <c r="B35" s="19"/>
      <c r="C35" s="19"/>
      <c r="D35" s="20" t="s">
        <v>32</v>
      </c>
      <c r="E35" s="25"/>
      <c r="F35" s="25"/>
      <c r="G35" s="25">
        <v>10459</v>
      </c>
      <c r="H35" s="25">
        <v>10448</v>
      </c>
      <c r="I35" s="25">
        <v>10559</v>
      </c>
      <c r="J35" s="25"/>
      <c r="K35" s="25">
        <v>10559</v>
      </c>
    </row>
    <row r="36" spans="1:16" x14ac:dyDescent="0.3">
      <c r="A36" s="19"/>
      <c r="B36" s="19"/>
      <c r="C36" s="19"/>
      <c r="D36" s="20" t="s">
        <v>32</v>
      </c>
      <c r="E36" s="24"/>
      <c r="F36" s="24"/>
      <c r="G36" s="24">
        <v>10351</v>
      </c>
      <c r="H36" s="24">
        <v>10421</v>
      </c>
      <c r="I36" s="24">
        <v>10421</v>
      </c>
      <c r="J36" s="24">
        <v>10559</v>
      </c>
      <c r="K36" s="24">
        <v>10335</v>
      </c>
    </row>
    <row r="37" spans="1:16" x14ac:dyDescent="0.3">
      <c r="A37" s="19"/>
      <c r="B37" s="19"/>
      <c r="C37" s="19"/>
      <c r="D37" s="20" t="s">
        <v>0</v>
      </c>
      <c r="E37" s="23"/>
      <c r="F37" s="23"/>
      <c r="G37" s="23">
        <f t="shared" ref="G37:I37" si="42">G4</f>
        <v>10316.450000000001</v>
      </c>
      <c r="H37" s="23">
        <f t="shared" si="42"/>
        <v>10348.049999999999</v>
      </c>
      <c r="I37" s="23">
        <f t="shared" si="42"/>
        <v>10301.049999999999</v>
      </c>
      <c r="J37" s="23">
        <f t="shared" ref="J37:K37" si="43">J4</f>
        <v>10460.1</v>
      </c>
      <c r="K37" s="23">
        <f t="shared" si="43"/>
        <v>10234.65</v>
      </c>
    </row>
    <row r="38" spans="1:16" x14ac:dyDescent="0.3">
      <c r="A38" s="19"/>
      <c r="B38" s="19"/>
      <c r="C38" s="19"/>
      <c r="D38" s="20" t="s">
        <v>33</v>
      </c>
      <c r="E38" s="26"/>
      <c r="F38" s="26"/>
      <c r="G38" s="26">
        <v>10195</v>
      </c>
      <c r="H38" s="26">
        <v>10335</v>
      </c>
      <c r="I38" s="26">
        <v>10275</v>
      </c>
      <c r="J38" s="26">
        <v>10434</v>
      </c>
      <c r="K38" s="26">
        <v>10120</v>
      </c>
    </row>
    <row r="39" spans="1:16" x14ac:dyDescent="0.3">
      <c r="A39" s="19"/>
      <c r="B39" s="19"/>
      <c r="C39" s="19"/>
      <c r="D39" s="20" t="s">
        <v>34</v>
      </c>
      <c r="E39" s="34"/>
      <c r="F39" s="34"/>
      <c r="G39" s="34">
        <v>10020</v>
      </c>
      <c r="H39" s="34">
        <v>10309</v>
      </c>
      <c r="I39" s="34">
        <v>10240</v>
      </c>
      <c r="J39" s="34">
        <v>10404</v>
      </c>
      <c r="K39" s="34">
        <v>9951</v>
      </c>
    </row>
    <row r="40" spans="1:16" x14ac:dyDescent="0.3">
      <c r="A40" s="19"/>
      <c r="B40" s="19"/>
      <c r="C40" s="19"/>
      <c r="D40" s="20" t="s">
        <v>36</v>
      </c>
      <c r="E40" s="28"/>
      <c r="F40" s="28"/>
      <c r="G40" s="28">
        <v>9951</v>
      </c>
      <c r="H40" s="28"/>
      <c r="I40" s="28">
        <v>10198</v>
      </c>
      <c r="J40" s="28">
        <v>10280</v>
      </c>
      <c r="K40" s="28"/>
    </row>
    <row r="41" spans="1:16" x14ac:dyDescent="0.3">
      <c r="A41" s="19"/>
      <c r="B41" s="19"/>
      <c r="C41" s="19"/>
      <c r="D41" s="20" t="s">
        <v>38</v>
      </c>
      <c r="E41" s="29"/>
      <c r="F41" s="29"/>
      <c r="G41" s="29">
        <v>9918</v>
      </c>
      <c r="H41" s="29"/>
      <c r="I41" s="29"/>
      <c r="J41" s="29">
        <v>10198</v>
      </c>
      <c r="K41" s="29"/>
    </row>
    <row r="42" spans="1:16" x14ac:dyDescent="0.3">
      <c r="A42" s="15"/>
      <c r="B42" s="15"/>
      <c r="C42" s="15"/>
      <c r="D42" s="14"/>
      <c r="E42" s="16"/>
      <c r="F42" s="16"/>
      <c r="G42" s="16"/>
      <c r="H42" s="16"/>
      <c r="I42" s="16"/>
      <c r="J42" s="16"/>
      <c r="K42" s="16"/>
    </row>
    <row r="43" spans="1:16" x14ac:dyDescent="0.3">
      <c r="A43" s="15"/>
      <c r="B43" s="15"/>
      <c r="C43" s="14"/>
      <c r="D43" s="14" t="s">
        <v>10</v>
      </c>
      <c r="E43" s="3">
        <f t="shared" ref="E43:J43" si="44">ABS(E2-E3)</f>
        <v>773.75</v>
      </c>
      <c r="F43" s="3">
        <f t="shared" si="44"/>
        <v>402.04999999999927</v>
      </c>
      <c r="G43" s="3">
        <f t="shared" si="44"/>
        <v>278.75</v>
      </c>
      <c r="H43" s="3">
        <f t="shared" si="44"/>
        <v>199.95000000000073</v>
      </c>
      <c r="I43" s="3">
        <f t="shared" si="44"/>
        <v>118.25</v>
      </c>
      <c r="J43" s="3">
        <f t="shared" si="44"/>
        <v>164.10000000000036</v>
      </c>
      <c r="K43" s="3">
        <f t="shared" ref="K43" si="45">ABS(K2-K3)</f>
        <v>197.35000000000036</v>
      </c>
      <c r="L43" s="3"/>
      <c r="M43" s="3"/>
      <c r="N43" s="3"/>
      <c r="O43" s="3"/>
      <c r="P43" s="3"/>
    </row>
    <row r="44" spans="1:16" x14ac:dyDescent="0.3">
      <c r="A44" s="15"/>
      <c r="B44" s="15"/>
      <c r="C44" s="14"/>
      <c r="D44" s="14" t="s">
        <v>9</v>
      </c>
      <c r="E44" s="16">
        <f t="shared" ref="E44:K44" si="46">E43*1.1</f>
        <v>851.12500000000011</v>
      </c>
      <c r="F44" s="16">
        <f t="shared" si="46"/>
        <v>442.25499999999926</v>
      </c>
      <c r="G44" s="16">
        <f t="shared" si="46"/>
        <v>306.625</v>
      </c>
      <c r="H44" s="16">
        <f t="shared" si="46"/>
        <v>219.94500000000082</v>
      </c>
      <c r="I44" s="16">
        <f t="shared" si="46"/>
        <v>130.07500000000002</v>
      </c>
      <c r="J44" s="16">
        <f t="shared" si="46"/>
        <v>180.51000000000042</v>
      </c>
      <c r="K44" s="16">
        <f t="shared" si="46"/>
        <v>217.08500000000041</v>
      </c>
    </row>
    <row r="45" spans="1:16" x14ac:dyDescent="0.3">
      <c r="A45" s="15"/>
      <c r="B45" s="15"/>
      <c r="C45" s="14"/>
      <c r="D45" s="14" t="s">
        <v>11</v>
      </c>
      <c r="E45" s="3">
        <f t="shared" ref="E45:J45" si="47">(E2+E3)</f>
        <v>21297.55</v>
      </c>
      <c r="F45" s="3">
        <f t="shared" si="47"/>
        <v>20679.25</v>
      </c>
      <c r="G45" s="3">
        <f t="shared" si="47"/>
        <v>20802.55</v>
      </c>
      <c r="H45" s="3">
        <f t="shared" si="47"/>
        <v>20596.75</v>
      </c>
      <c r="I45" s="3">
        <f t="shared" si="47"/>
        <v>20676.95</v>
      </c>
      <c r="J45" s="3">
        <f t="shared" si="47"/>
        <v>20800.599999999999</v>
      </c>
      <c r="K45" s="3">
        <f t="shared" ref="K45" si="48">(K2+K3)</f>
        <v>20474.550000000003</v>
      </c>
      <c r="L45" s="3"/>
      <c r="M45" s="3"/>
      <c r="N45" s="3"/>
      <c r="O45" s="3"/>
      <c r="P45" s="3"/>
    </row>
    <row r="46" spans="1:16" x14ac:dyDescent="0.3">
      <c r="A46" s="15"/>
      <c r="B46" s="15"/>
      <c r="C46" s="15"/>
      <c r="D46" s="14" t="s">
        <v>6</v>
      </c>
      <c r="E46" s="3">
        <f t="shared" ref="E46:J46" si="49">(E2+E3)/2</f>
        <v>10648.775</v>
      </c>
      <c r="F46" s="3">
        <f t="shared" si="49"/>
        <v>10339.625</v>
      </c>
      <c r="G46" s="3">
        <f t="shared" si="49"/>
        <v>10401.275</v>
      </c>
      <c r="H46" s="3">
        <f t="shared" si="49"/>
        <v>10298.375</v>
      </c>
      <c r="I46" s="3">
        <f t="shared" si="49"/>
        <v>10338.475</v>
      </c>
      <c r="J46" s="3">
        <f t="shared" si="49"/>
        <v>10400.299999999999</v>
      </c>
      <c r="K46" s="3">
        <f t="shared" ref="K46" si="50">(K2+K3)/2</f>
        <v>10237.275000000001</v>
      </c>
      <c r="L46" s="5"/>
      <c r="M46" s="5"/>
      <c r="N46" s="5"/>
      <c r="O46" s="5"/>
      <c r="P46" s="5"/>
    </row>
  </sheetData>
  <mergeCells count="3">
    <mergeCell ref="A18:D18"/>
    <mergeCell ref="A5:D5"/>
    <mergeCell ref="A32:D32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opLeftCell="D1" zoomScale="115" zoomScaleNormal="115" workbookViewId="0">
      <selection activeCell="G1" sqref="G1:I1048576"/>
    </sheetView>
  </sheetViews>
  <sheetFormatPr defaultColWidth="8.88671875" defaultRowHeight="14.4" x14ac:dyDescent="0.3"/>
  <cols>
    <col min="1" max="2" width="8.88671875" style="38"/>
    <col min="3" max="3" width="10.6640625" style="38" customWidth="1"/>
    <col min="4" max="4" width="8.88671875" style="38"/>
    <col min="5" max="9" width="10.6640625" style="1" customWidth="1"/>
    <col min="10" max="16384" width="8.88671875" style="1"/>
  </cols>
  <sheetData>
    <row r="1" spans="1:9" ht="15" thickBot="1" x14ac:dyDescent="0.35">
      <c r="E1" s="12">
        <v>43371</v>
      </c>
      <c r="F1" s="13" t="s">
        <v>39</v>
      </c>
      <c r="G1" s="13">
        <v>43374</v>
      </c>
      <c r="H1" s="13">
        <v>43376</v>
      </c>
      <c r="I1" s="13">
        <v>43377</v>
      </c>
    </row>
    <row r="2" spans="1:9" x14ac:dyDescent="0.3">
      <c r="A2" s="39"/>
      <c r="B2" s="39"/>
      <c r="C2" s="39"/>
      <c r="D2" s="40" t="s">
        <v>2</v>
      </c>
      <c r="E2" s="4">
        <v>11034.1</v>
      </c>
      <c r="F2" s="4">
        <v>11170</v>
      </c>
      <c r="G2" s="4">
        <v>11035.65</v>
      </c>
      <c r="H2" s="4">
        <v>10989.05</v>
      </c>
      <c r="I2" s="4">
        <v>10754.7</v>
      </c>
    </row>
    <row r="3" spans="1:9" x14ac:dyDescent="0.3">
      <c r="A3" s="39"/>
      <c r="B3" s="40"/>
      <c r="C3" s="41"/>
      <c r="D3" s="40" t="s">
        <v>1</v>
      </c>
      <c r="E3" s="2">
        <v>10850.3</v>
      </c>
      <c r="F3" s="2">
        <v>10850</v>
      </c>
      <c r="G3" s="2">
        <v>10821.55</v>
      </c>
      <c r="H3" s="2">
        <v>10843.75</v>
      </c>
      <c r="I3" s="2">
        <v>10547.25</v>
      </c>
    </row>
    <row r="4" spans="1:9" x14ac:dyDescent="0.3">
      <c r="A4" s="39"/>
      <c r="B4" s="40"/>
      <c r="C4" s="41"/>
      <c r="D4" s="40" t="s">
        <v>0</v>
      </c>
      <c r="E4" s="3">
        <v>10930.45</v>
      </c>
      <c r="F4" s="3">
        <v>10930</v>
      </c>
      <c r="G4" s="3">
        <v>11008.3</v>
      </c>
      <c r="H4" s="3">
        <v>10858.25</v>
      </c>
      <c r="I4" s="3">
        <v>10599.25</v>
      </c>
    </row>
    <row r="5" spans="1:9" x14ac:dyDescent="0.3">
      <c r="A5" s="46" t="s">
        <v>25</v>
      </c>
      <c r="B5" s="46"/>
      <c r="C5" s="46"/>
      <c r="D5" s="46"/>
      <c r="E5" s="16"/>
      <c r="F5" s="16"/>
    </row>
    <row r="6" spans="1:9" x14ac:dyDescent="0.3">
      <c r="A6" s="42"/>
      <c r="B6" s="42"/>
      <c r="C6" s="42"/>
      <c r="D6" s="43" t="s">
        <v>7</v>
      </c>
      <c r="E6" s="9">
        <f>E8+E43</f>
        <v>11210.066666666671</v>
      </c>
      <c r="F6" s="9">
        <f>F8+F43</f>
        <v>11436.666666666668</v>
      </c>
      <c r="G6" s="9">
        <f>G8+G43</f>
        <v>11302.883333333333</v>
      </c>
      <c r="H6" s="9">
        <f>H8+H43</f>
        <v>11095.583333333332</v>
      </c>
      <c r="I6" s="9">
        <f>I8+I43</f>
        <v>10927.666666666668</v>
      </c>
    </row>
    <row r="7" spans="1:9" x14ac:dyDescent="0.3">
      <c r="A7" s="42"/>
      <c r="B7" s="42"/>
      <c r="C7" s="42"/>
      <c r="D7" s="43" t="s">
        <v>27</v>
      </c>
      <c r="E7" s="7">
        <f>E11+E43</f>
        <v>11122.083333333336</v>
      </c>
      <c r="F7" s="7">
        <f>F11+F43</f>
        <v>11303.333333333334</v>
      </c>
      <c r="G7" s="7">
        <f>G11+G43</f>
        <v>11169.266666666666</v>
      </c>
      <c r="H7" s="7">
        <f>H11+H43</f>
        <v>11042.316666666666</v>
      </c>
      <c r="I7" s="7">
        <f>I11+I43</f>
        <v>10841.183333333334</v>
      </c>
    </row>
    <row r="8" spans="1:9" x14ac:dyDescent="0.3">
      <c r="A8" s="42"/>
      <c r="B8" s="42"/>
      <c r="C8" s="42"/>
      <c r="D8" s="43" t="s">
        <v>28</v>
      </c>
      <c r="E8" s="11">
        <f>(2*E11)-E3</f>
        <v>11026.26666666667</v>
      </c>
      <c r="F8" s="11">
        <f>(2*F11)-F3</f>
        <v>11116.666666666668</v>
      </c>
      <c r="G8" s="11">
        <f>(2*G11)-G3</f>
        <v>11088.783333333333</v>
      </c>
      <c r="H8" s="11">
        <f>(2*H11)-H3</f>
        <v>10950.283333333333</v>
      </c>
      <c r="I8" s="11">
        <f>(2*I11)-I3</f>
        <v>10720.216666666667</v>
      </c>
    </row>
    <row r="9" spans="1:9" x14ac:dyDescent="0.3">
      <c r="A9" s="42"/>
      <c r="B9" s="42"/>
      <c r="C9" s="42"/>
      <c r="D9" s="43"/>
      <c r="E9" s="16"/>
      <c r="F9" s="16"/>
      <c r="G9" s="16"/>
      <c r="H9" s="16"/>
      <c r="I9" s="16"/>
    </row>
    <row r="10" spans="1:9" x14ac:dyDescent="0.3">
      <c r="A10" s="42"/>
      <c r="B10" s="42"/>
      <c r="C10" s="42"/>
      <c r="D10" s="43" t="s">
        <v>4</v>
      </c>
      <c r="E10" s="17">
        <f>E11+E13/2</f>
        <v>10942.2</v>
      </c>
      <c r="F10" s="17">
        <f>F11+F13/2</f>
        <v>11010</v>
      </c>
      <c r="G10" s="17">
        <f>G11+G13/2</f>
        <v>10981.733333333334</v>
      </c>
      <c r="H10" s="17">
        <f>H11+H13/2</f>
        <v>10916.4</v>
      </c>
      <c r="I10" s="17">
        <f>I11+I13/2</f>
        <v>10650.975</v>
      </c>
    </row>
    <row r="11" spans="1:9" x14ac:dyDescent="0.3">
      <c r="A11" s="42"/>
      <c r="B11" s="42"/>
      <c r="C11" s="42"/>
      <c r="D11" s="43" t="s">
        <v>29</v>
      </c>
      <c r="E11" s="36">
        <f>(E2+E3+E4)/3</f>
        <v>10938.283333333335</v>
      </c>
      <c r="F11" s="36">
        <f>(F2+F3+F4)/3</f>
        <v>10983.333333333334</v>
      </c>
      <c r="G11" s="36">
        <f>(G2+G3+G4)/3</f>
        <v>10955.166666666666</v>
      </c>
      <c r="H11" s="36">
        <f>(H2+H3+H4)/3</f>
        <v>10897.016666666666</v>
      </c>
      <c r="I11" s="36">
        <f>(I2+I3+I4)/3</f>
        <v>10633.733333333334</v>
      </c>
    </row>
    <row r="12" spans="1:9" x14ac:dyDescent="0.3">
      <c r="A12" s="42"/>
      <c r="B12" s="42"/>
      <c r="C12" s="42"/>
      <c r="D12" s="43" t="s">
        <v>3</v>
      </c>
      <c r="E12" s="18">
        <f>E11-E13/2</f>
        <v>10934.366666666669</v>
      </c>
      <c r="F12" s="18">
        <f>F11-F13/2</f>
        <v>10956.666666666668</v>
      </c>
      <c r="G12" s="18">
        <f>G11-G13/2</f>
        <v>10928.599999999999</v>
      </c>
      <c r="H12" s="18">
        <f>H11-H13/2</f>
        <v>10877.633333333333</v>
      </c>
      <c r="I12" s="18">
        <f>I11-I13/2</f>
        <v>10616.491666666667</v>
      </c>
    </row>
    <row r="13" spans="1:9" x14ac:dyDescent="0.3">
      <c r="A13" s="42"/>
      <c r="B13" s="42"/>
      <c r="C13" s="42"/>
      <c r="D13" s="43" t="s">
        <v>5</v>
      </c>
      <c r="E13" s="35">
        <f>ABS((E11-E46)*2)</f>
        <v>7.8333333333321207</v>
      </c>
      <c r="F13" s="35">
        <f>ABS((F11-F46)*2)</f>
        <v>53.333333333332121</v>
      </c>
      <c r="G13" s="35">
        <f>ABS((G11-G46)*2)</f>
        <v>53.133333333335031</v>
      </c>
      <c r="H13" s="35">
        <f>ABS((H11-H46)*2)</f>
        <v>38.766666666666424</v>
      </c>
      <c r="I13" s="35">
        <f>ABS((I11-I46)*2)</f>
        <v>34.483333333333576</v>
      </c>
    </row>
    <row r="14" spans="1:9" x14ac:dyDescent="0.3">
      <c r="D14" s="44"/>
      <c r="E14" s="16"/>
      <c r="F14" s="16"/>
      <c r="G14" s="16"/>
      <c r="H14" s="16"/>
      <c r="I14" s="16"/>
    </row>
    <row r="15" spans="1:9" x14ac:dyDescent="0.3">
      <c r="A15" s="42"/>
      <c r="B15" s="42"/>
      <c r="C15" s="42"/>
      <c r="D15" s="43" t="s">
        <v>30</v>
      </c>
      <c r="E15" s="10">
        <f>2*E11-E2</f>
        <v>10842.466666666669</v>
      </c>
      <c r="F15" s="10">
        <f>2*F11-F2</f>
        <v>10796.666666666668</v>
      </c>
      <c r="G15" s="10">
        <f>2*G11-G2</f>
        <v>10874.683333333332</v>
      </c>
      <c r="H15" s="10">
        <f>2*H11-H2</f>
        <v>10804.983333333334</v>
      </c>
      <c r="I15" s="10">
        <f>2*I11-I2</f>
        <v>10512.766666666666</v>
      </c>
    </row>
    <row r="16" spans="1:9" x14ac:dyDescent="0.3">
      <c r="A16" s="42"/>
      <c r="B16" s="42"/>
      <c r="C16" s="42"/>
      <c r="D16" s="43" t="s">
        <v>31</v>
      </c>
      <c r="E16" s="8">
        <f>E11-E43</f>
        <v>10754.483333333334</v>
      </c>
      <c r="F16" s="8">
        <f>F11-F43</f>
        <v>10663.333333333334</v>
      </c>
      <c r="G16" s="8">
        <f>G11-G43</f>
        <v>10741.066666666666</v>
      </c>
      <c r="H16" s="8">
        <f>H11-H43</f>
        <v>10751.716666666667</v>
      </c>
      <c r="I16" s="8">
        <f>I11-I43</f>
        <v>10426.283333333333</v>
      </c>
    </row>
    <row r="17" spans="1:9" x14ac:dyDescent="0.3">
      <c r="A17" s="42"/>
      <c r="B17" s="42"/>
      <c r="C17" s="42"/>
      <c r="D17" s="43" t="s">
        <v>8</v>
      </c>
      <c r="E17" s="6">
        <f>E15-E43</f>
        <v>10658.666666666668</v>
      </c>
      <c r="F17" s="6">
        <f>F15-F43</f>
        <v>10476.666666666668</v>
      </c>
      <c r="G17" s="6">
        <f>G15-G43</f>
        <v>10660.583333333332</v>
      </c>
      <c r="H17" s="6">
        <f>H15-H43</f>
        <v>10659.683333333334</v>
      </c>
      <c r="I17" s="6">
        <f>I15-I43</f>
        <v>10305.316666666666</v>
      </c>
    </row>
    <row r="18" spans="1:9" x14ac:dyDescent="0.3">
      <c r="A18" s="46" t="s">
        <v>24</v>
      </c>
      <c r="B18" s="46"/>
      <c r="C18" s="46"/>
      <c r="D18" s="46"/>
      <c r="E18" s="16"/>
      <c r="F18" s="16"/>
      <c r="G18" s="16"/>
      <c r="H18" s="16"/>
      <c r="I18" s="16"/>
    </row>
    <row r="19" spans="1:9" x14ac:dyDescent="0.3">
      <c r="D19" s="44" t="s">
        <v>12</v>
      </c>
      <c r="E19" s="30">
        <f>(E2/E3)*E4</f>
        <v>11115.607710846707</v>
      </c>
      <c r="F19" s="30">
        <f>(F2/F3)*F4</f>
        <v>11252.359447004608</v>
      </c>
      <c r="G19" s="30">
        <f>(G2/G3)*G4</f>
        <v>11226.09477339198</v>
      </c>
      <c r="H19" s="30">
        <f>(H2/H3)*H4</f>
        <v>11003.744291642652</v>
      </c>
      <c r="I19" s="30">
        <f>(I2/I3)*I4</f>
        <v>10807.722768968215</v>
      </c>
    </row>
    <row r="20" spans="1:9" x14ac:dyDescent="0.3">
      <c r="D20" s="44" t="s">
        <v>13</v>
      </c>
      <c r="E20" s="27">
        <f>E21+1.168*(E21-E22)</f>
        <v>11090.576560000001</v>
      </c>
      <c r="F20" s="27">
        <f>F21+1.168*(F21-F22)</f>
        <v>11208.784</v>
      </c>
      <c r="G20" s="27">
        <f>G21+1.168*(G21-G22)</f>
        <v>11194.823920000001</v>
      </c>
      <c r="H20" s="27">
        <f>H21+1.168*(H21-H22)</f>
        <v>10984.835359999997</v>
      </c>
      <c r="I20" s="27">
        <f>I21+1.168*(I21-I22)</f>
        <v>10779.980439999999</v>
      </c>
    </row>
    <row r="21" spans="1:9" x14ac:dyDescent="0.3">
      <c r="D21" s="44" t="s">
        <v>14</v>
      </c>
      <c r="E21" s="25">
        <f>E4+E44/2</f>
        <v>11031.54</v>
      </c>
      <c r="F21" s="25">
        <f>F4+F44/2</f>
        <v>11106</v>
      </c>
      <c r="G21" s="25">
        <f>G4+G44/2</f>
        <v>11126.055</v>
      </c>
      <c r="H21" s="25">
        <f>H4+H44/2</f>
        <v>10938.164999999999</v>
      </c>
      <c r="I21" s="25">
        <f>I4+I44/2</f>
        <v>10713.3475</v>
      </c>
    </row>
    <row r="22" spans="1:9" x14ac:dyDescent="0.3">
      <c r="D22" s="44" t="s">
        <v>15</v>
      </c>
      <c r="E22" s="24">
        <f>E4+E44/4</f>
        <v>10980.995000000001</v>
      </c>
      <c r="F22" s="24">
        <f>F4+F44/4</f>
        <v>11018</v>
      </c>
      <c r="G22" s="24">
        <f>G4+G44/4</f>
        <v>11067.1775</v>
      </c>
      <c r="H22" s="24">
        <f>H4+H44/4</f>
        <v>10898.2075</v>
      </c>
      <c r="I22" s="24">
        <f>I4+I44/4</f>
        <v>10656.29875</v>
      </c>
    </row>
    <row r="23" spans="1:9" x14ac:dyDescent="0.3">
      <c r="D23" s="44" t="s">
        <v>16</v>
      </c>
      <c r="E23" s="16">
        <f>E4+E44/6</f>
        <v>10964.146666666667</v>
      </c>
      <c r="F23" s="16">
        <f>F4+F44/6</f>
        <v>10988.666666666666</v>
      </c>
      <c r="G23" s="16">
        <f>G4+G44/6</f>
        <v>11047.551666666666</v>
      </c>
      <c r="H23" s="16">
        <f>H4+H44/6</f>
        <v>10884.888333333332</v>
      </c>
      <c r="I23" s="16">
        <f>I4+I44/6</f>
        <v>10637.282499999999</v>
      </c>
    </row>
    <row r="24" spans="1:9" x14ac:dyDescent="0.3">
      <c r="D24" s="44" t="s">
        <v>17</v>
      </c>
      <c r="E24" s="16">
        <f>E4+E44/12</f>
        <v>10947.298333333334</v>
      </c>
      <c r="F24" s="16">
        <f>F4+F44/12</f>
        <v>10959.333333333334</v>
      </c>
      <c r="G24" s="16">
        <f>G4+G44/12</f>
        <v>11027.925833333333</v>
      </c>
      <c r="H24" s="16">
        <f>H4+H44/12</f>
        <v>10871.569166666666</v>
      </c>
      <c r="I24" s="16">
        <f>I4+I44/12</f>
        <v>10618.266250000001</v>
      </c>
    </row>
    <row r="25" spans="1:9" x14ac:dyDescent="0.3">
      <c r="D25" s="44" t="s">
        <v>0</v>
      </c>
      <c r="E25" s="36">
        <f>E4</f>
        <v>10930.45</v>
      </c>
      <c r="F25" s="36">
        <f>F4</f>
        <v>10930</v>
      </c>
      <c r="G25" s="36">
        <f>G4</f>
        <v>11008.3</v>
      </c>
      <c r="H25" s="36">
        <f>H4</f>
        <v>10858.25</v>
      </c>
      <c r="I25" s="36">
        <f>I4</f>
        <v>10599.25</v>
      </c>
    </row>
    <row r="26" spans="1:9" x14ac:dyDescent="0.3">
      <c r="D26" s="44" t="s">
        <v>18</v>
      </c>
      <c r="E26" s="16">
        <f>E4-E44/12</f>
        <v>10913.601666666667</v>
      </c>
      <c r="F26" s="16">
        <f>F4-F44/12</f>
        <v>10900.666666666666</v>
      </c>
      <c r="G26" s="16">
        <f>G4-G44/12</f>
        <v>10988.674166666666</v>
      </c>
      <c r="H26" s="16">
        <f>H4-H44/12</f>
        <v>10844.930833333334</v>
      </c>
      <c r="I26" s="16">
        <f>I4-I44/12</f>
        <v>10580.233749999999</v>
      </c>
    </row>
    <row r="27" spans="1:9" x14ac:dyDescent="0.3">
      <c r="D27" s="44" t="s">
        <v>19</v>
      </c>
      <c r="E27" s="16">
        <f>E4-E44/6</f>
        <v>10896.753333333334</v>
      </c>
      <c r="F27" s="16">
        <f>F4-F44/6</f>
        <v>10871.333333333334</v>
      </c>
      <c r="G27" s="16">
        <f>G4-G44/6</f>
        <v>10969.048333333332</v>
      </c>
      <c r="H27" s="16">
        <f>H4-H44/6</f>
        <v>10831.611666666668</v>
      </c>
      <c r="I27" s="16">
        <f>I4-I44/6</f>
        <v>10561.217500000001</v>
      </c>
    </row>
    <row r="28" spans="1:9" x14ac:dyDescent="0.3">
      <c r="D28" s="44" t="s">
        <v>20</v>
      </c>
      <c r="E28" s="26">
        <f>E4-E44/4</f>
        <v>10879.905000000001</v>
      </c>
      <c r="F28" s="26">
        <f>F4-F44/4</f>
        <v>10842</v>
      </c>
      <c r="G28" s="26">
        <f>G4-G44/4</f>
        <v>10949.422499999999</v>
      </c>
      <c r="H28" s="26">
        <f>H4-H44/4</f>
        <v>10818.2925</v>
      </c>
      <c r="I28" s="26">
        <f>I4-I44/4</f>
        <v>10542.20125</v>
      </c>
    </row>
    <row r="29" spans="1:9" x14ac:dyDescent="0.3">
      <c r="D29" s="44" t="s">
        <v>21</v>
      </c>
      <c r="E29" s="34">
        <f>E4-E44/2</f>
        <v>10829.36</v>
      </c>
      <c r="F29" s="34">
        <f>F4-F44/2</f>
        <v>10754</v>
      </c>
      <c r="G29" s="34">
        <f>G4-G44/2</f>
        <v>10890.544999999998</v>
      </c>
      <c r="H29" s="34">
        <f>H4-H44/2</f>
        <v>10778.335000000001</v>
      </c>
      <c r="I29" s="34">
        <f>I4-I44/2</f>
        <v>10485.1525</v>
      </c>
    </row>
    <row r="30" spans="1:9" x14ac:dyDescent="0.3">
      <c r="D30" s="44" t="s">
        <v>22</v>
      </c>
      <c r="E30" s="28">
        <f>E29-1.168*(E28-E29)</f>
        <v>10770.32344</v>
      </c>
      <c r="F30" s="28">
        <f>F29-1.168*(F28-F29)</f>
        <v>10651.216</v>
      </c>
      <c r="G30" s="28">
        <f>G29-1.168*(G28-G29)</f>
        <v>10821.776079999998</v>
      </c>
      <c r="H30" s="28">
        <f>H29-1.168*(H28-H29)</f>
        <v>10731.664640000003</v>
      </c>
      <c r="I30" s="28">
        <f>I29-1.168*(I28-I29)</f>
        <v>10418.519560000001</v>
      </c>
    </row>
    <row r="31" spans="1:9" x14ac:dyDescent="0.3">
      <c r="D31" s="44" t="s">
        <v>23</v>
      </c>
      <c r="E31" s="29">
        <f>E4-(E19-E4)</f>
        <v>10745.292289153294</v>
      </c>
      <c r="F31" s="29">
        <f>F4-(F19-F4)</f>
        <v>10607.640552995392</v>
      </c>
      <c r="G31" s="29">
        <f>G4-(G19-G4)</f>
        <v>10790.505226608018</v>
      </c>
      <c r="H31" s="29">
        <f>H4-(H19-H4)</f>
        <v>10712.755708357348</v>
      </c>
      <c r="I31" s="29">
        <f>I4-(I19-I4)</f>
        <v>10390.777231031785</v>
      </c>
    </row>
    <row r="32" spans="1:9" x14ac:dyDescent="0.3">
      <c r="A32" s="46" t="s">
        <v>26</v>
      </c>
      <c r="B32" s="46"/>
      <c r="C32" s="46"/>
      <c r="D32" s="46"/>
      <c r="E32" s="16"/>
      <c r="F32" s="16"/>
      <c r="G32" s="16"/>
      <c r="H32" s="16"/>
      <c r="I32" s="16"/>
    </row>
    <row r="33" spans="1:9" x14ac:dyDescent="0.3">
      <c r="A33" s="43"/>
      <c r="B33" s="43"/>
      <c r="C33" s="43"/>
      <c r="D33" s="43" t="s">
        <v>37</v>
      </c>
      <c r="E33" s="30">
        <v>11145</v>
      </c>
      <c r="F33" s="30"/>
      <c r="G33" s="30"/>
      <c r="H33" s="30"/>
      <c r="I33" s="30"/>
    </row>
    <row r="34" spans="1:9" x14ac:dyDescent="0.3">
      <c r="A34" s="42"/>
      <c r="B34" s="43"/>
      <c r="C34" s="42"/>
      <c r="D34" s="43" t="s">
        <v>35</v>
      </c>
      <c r="E34" s="27">
        <v>11088</v>
      </c>
      <c r="F34" s="27"/>
      <c r="G34" s="27"/>
      <c r="H34" s="27"/>
      <c r="I34" s="27">
        <v>10901</v>
      </c>
    </row>
    <row r="35" spans="1:9" x14ac:dyDescent="0.3">
      <c r="A35" s="42"/>
      <c r="B35" s="42"/>
      <c r="C35" s="42"/>
      <c r="D35" s="43" t="s">
        <v>32</v>
      </c>
      <c r="E35" s="25">
        <v>10994</v>
      </c>
      <c r="F35" s="25"/>
      <c r="G35" s="25">
        <v>11145</v>
      </c>
      <c r="H35" s="25">
        <v>11145</v>
      </c>
      <c r="I35" s="25">
        <v>10846</v>
      </c>
    </row>
    <row r="36" spans="1:9" x14ac:dyDescent="0.3">
      <c r="A36" s="42"/>
      <c r="B36" s="42"/>
      <c r="C36" s="42"/>
      <c r="D36" s="43" t="s">
        <v>32</v>
      </c>
      <c r="E36" s="24">
        <v>10940</v>
      </c>
      <c r="F36" s="24"/>
      <c r="G36" s="24">
        <v>11035</v>
      </c>
      <c r="H36" s="24">
        <v>11035</v>
      </c>
      <c r="I36" s="24">
        <v>10730</v>
      </c>
    </row>
    <row r="37" spans="1:9" x14ac:dyDescent="0.3">
      <c r="A37" s="42"/>
      <c r="B37" s="42"/>
      <c r="C37" s="42"/>
      <c r="D37" s="43" t="s">
        <v>0</v>
      </c>
      <c r="E37" s="23">
        <f>E4</f>
        <v>10930.45</v>
      </c>
      <c r="F37" s="23"/>
      <c r="G37" s="23">
        <f>G4</f>
        <v>11008.3</v>
      </c>
      <c r="H37" s="23">
        <f>H4</f>
        <v>10858.25</v>
      </c>
      <c r="I37" s="23">
        <f>I4</f>
        <v>10599.25</v>
      </c>
    </row>
    <row r="38" spans="1:9" x14ac:dyDescent="0.3">
      <c r="A38" s="42"/>
      <c r="B38" s="42"/>
      <c r="C38" s="42"/>
      <c r="D38" s="43" t="s">
        <v>33</v>
      </c>
      <c r="E38" s="26">
        <v>10836</v>
      </c>
      <c r="F38" s="26"/>
      <c r="G38" s="26">
        <v>10821</v>
      </c>
      <c r="H38" s="26">
        <v>10806</v>
      </c>
      <c r="I38" s="26">
        <v>10497</v>
      </c>
    </row>
    <row r="39" spans="1:9" x14ac:dyDescent="0.3">
      <c r="A39" s="42"/>
      <c r="B39" s="42"/>
      <c r="C39" s="42"/>
      <c r="D39" s="43" t="s">
        <v>34</v>
      </c>
      <c r="E39" s="34">
        <v>10736</v>
      </c>
      <c r="F39" s="34"/>
      <c r="G39" s="34">
        <v>10784</v>
      </c>
      <c r="H39" s="34">
        <v>10780</v>
      </c>
      <c r="I39" s="34">
        <v>10387</v>
      </c>
    </row>
    <row r="40" spans="1:9" x14ac:dyDescent="0.3">
      <c r="A40" s="42"/>
      <c r="B40" s="42"/>
      <c r="C40" s="42"/>
      <c r="D40" s="43" t="s">
        <v>36</v>
      </c>
      <c r="E40" s="28"/>
      <c r="F40" s="28"/>
      <c r="G40" s="28"/>
      <c r="H40" s="28">
        <v>10749</v>
      </c>
      <c r="I40" s="28">
        <v>9951</v>
      </c>
    </row>
    <row r="41" spans="1:9" x14ac:dyDescent="0.3">
      <c r="A41" s="42"/>
      <c r="B41" s="42"/>
      <c r="C41" s="42"/>
      <c r="D41" s="43" t="s">
        <v>38</v>
      </c>
      <c r="E41" s="29"/>
      <c r="F41" s="29"/>
      <c r="G41" s="29"/>
      <c r="H41" s="29"/>
      <c r="I41" s="29"/>
    </row>
    <row r="42" spans="1:9" x14ac:dyDescent="0.3">
      <c r="A42" s="42"/>
      <c r="B42" s="42"/>
      <c r="C42" s="42"/>
      <c r="D42" s="43"/>
      <c r="E42" s="16"/>
      <c r="F42" s="16"/>
      <c r="G42" s="16"/>
      <c r="H42" s="16"/>
      <c r="I42" s="16"/>
    </row>
    <row r="43" spans="1:9" x14ac:dyDescent="0.3">
      <c r="A43" s="42"/>
      <c r="B43" s="42"/>
      <c r="C43" s="43"/>
      <c r="D43" s="43" t="s">
        <v>10</v>
      </c>
      <c r="E43" s="3">
        <f>ABS(E2-E3)</f>
        <v>183.80000000000109</v>
      </c>
      <c r="F43" s="3">
        <f>ABS(F2-F3)</f>
        <v>320</v>
      </c>
      <c r="G43" s="3">
        <f>ABS(G2-G3)</f>
        <v>214.10000000000036</v>
      </c>
      <c r="H43" s="3">
        <f>ABS(H2-H3)</f>
        <v>145.29999999999927</v>
      </c>
      <c r="I43" s="3">
        <f>ABS(I2-I3)</f>
        <v>207.45000000000073</v>
      </c>
    </row>
    <row r="44" spans="1:9" x14ac:dyDescent="0.3">
      <c r="A44" s="42"/>
      <c r="B44" s="42"/>
      <c r="C44" s="43"/>
      <c r="D44" s="43" t="s">
        <v>9</v>
      </c>
      <c r="E44" s="16">
        <f>E43*1.1</f>
        <v>202.18000000000123</v>
      </c>
      <c r="F44" s="16">
        <f>F43*1.1</f>
        <v>352</v>
      </c>
      <c r="G44" s="16">
        <f>G43*1.1</f>
        <v>235.51000000000042</v>
      </c>
      <c r="H44" s="16">
        <f>H43*1.1</f>
        <v>159.82999999999922</v>
      </c>
      <c r="I44" s="16">
        <f>I43*1.1</f>
        <v>228.19500000000082</v>
      </c>
    </row>
    <row r="45" spans="1:9" x14ac:dyDescent="0.3">
      <c r="A45" s="42"/>
      <c r="B45" s="42"/>
      <c r="C45" s="43"/>
      <c r="D45" s="43" t="s">
        <v>11</v>
      </c>
      <c r="E45" s="3">
        <f>(E2+E3)</f>
        <v>21884.400000000001</v>
      </c>
      <c r="F45" s="3">
        <f>(F2+F3)</f>
        <v>22020</v>
      </c>
      <c r="G45" s="3">
        <f>(G2+G3)</f>
        <v>21857.199999999997</v>
      </c>
      <c r="H45" s="3">
        <f>(H2+H3)</f>
        <v>21832.799999999999</v>
      </c>
      <c r="I45" s="3">
        <f>(I2+I3)</f>
        <v>21301.95</v>
      </c>
    </row>
    <row r="46" spans="1:9" x14ac:dyDescent="0.3">
      <c r="A46" s="42"/>
      <c r="B46" s="42"/>
      <c r="C46" s="42"/>
      <c r="D46" s="43" t="s">
        <v>6</v>
      </c>
      <c r="E46" s="3">
        <f>(E2+E3)/2</f>
        <v>10942.2</v>
      </c>
      <c r="F46" s="3">
        <f>(F2+F3)/2</f>
        <v>11010</v>
      </c>
      <c r="G46" s="3">
        <f>(G2+G3)/2</f>
        <v>10928.599999999999</v>
      </c>
      <c r="H46" s="3">
        <f>(H2+H3)/2</f>
        <v>10916.4</v>
      </c>
      <c r="I46" s="3">
        <f>(I2+I3)/2</f>
        <v>10650.975</v>
      </c>
    </row>
  </sheetData>
  <mergeCells count="3">
    <mergeCell ref="A5:D5"/>
    <mergeCell ref="A18:D18"/>
    <mergeCell ref="A32:D32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Povit</vt:lpstr>
      <vt:lpstr>Archives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Rebecca</dc:creator>
  <cp:lastModifiedBy>Rebecca</cp:lastModifiedBy>
  <dcterms:created xsi:type="dcterms:W3CDTF">2018-09-30T18:09:37Z</dcterms:created>
  <dcterms:modified xsi:type="dcterms:W3CDTF">2018-10-11T21:45:09Z</dcterms:modified>
</cp:coreProperties>
</file>