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K62" i="2" l="1"/>
  <c r="K61" i="2"/>
  <c r="K60" i="2" s="1"/>
  <c r="K63" i="2" s="1"/>
  <c r="K59" i="2"/>
  <c r="K58" i="2"/>
  <c r="K56" i="2"/>
  <c r="K57" i="2" s="1"/>
  <c r="K46" i="2"/>
  <c r="K30" i="2"/>
  <c r="K24" i="2"/>
  <c r="K36" i="2" s="1"/>
  <c r="K14" i="2"/>
  <c r="K18" i="2" s="1"/>
  <c r="K22" i="2" l="1"/>
  <c r="K31" i="2"/>
  <c r="K27" i="2"/>
  <c r="K34" i="2"/>
  <c r="K35" i="2" s="1"/>
  <c r="K26" i="2"/>
  <c r="K33" i="2"/>
  <c r="K32" i="2"/>
  <c r="K28" i="2"/>
  <c r="K29" i="2"/>
  <c r="K10" i="2"/>
  <c r="K20" i="2"/>
  <c r="K15" i="2"/>
  <c r="K17" i="2"/>
  <c r="K8" i="2"/>
  <c r="K9" i="2" s="1"/>
  <c r="K13" i="2"/>
  <c r="J61" i="2"/>
  <c r="J59" i="2"/>
  <c r="J62" i="2" s="1"/>
  <c r="J60" i="2" s="1"/>
  <c r="J63" i="2" s="1"/>
  <c r="J58" i="2"/>
  <c r="J56" i="2"/>
  <c r="J57" i="2" s="1"/>
  <c r="J46" i="2"/>
  <c r="J30" i="2"/>
  <c r="J24" i="2"/>
  <c r="J36" i="2" s="1"/>
  <c r="J14" i="2"/>
  <c r="J20" i="2" s="1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K21" i="2" l="1"/>
  <c r="K11" i="2"/>
  <c r="K6" i="2"/>
  <c r="K7" i="2" s="1"/>
  <c r="K25" i="2"/>
  <c r="K19" i="2"/>
  <c r="J33" i="2"/>
  <c r="J29" i="2"/>
  <c r="J34" i="2"/>
  <c r="J35" i="2" s="1"/>
  <c r="J26" i="2"/>
  <c r="J32" i="2"/>
  <c r="J28" i="2"/>
  <c r="J31" i="2"/>
  <c r="J27" i="2"/>
  <c r="J8" i="2"/>
  <c r="J13" i="2"/>
  <c r="J18" i="2"/>
  <c r="J10" i="2"/>
  <c r="J15" i="2"/>
  <c r="HT22" i="6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J9" i="2" l="1"/>
  <c r="J19" i="2"/>
  <c r="J22" i="2"/>
  <c r="J21" i="2" s="1"/>
  <c r="J17" i="2"/>
  <c r="J6" i="2"/>
  <c r="J7" i="2" s="1"/>
  <c r="J11" i="2"/>
  <c r="J25" i="2"/>
  <c r="HU22" i="6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<sst xmlns="http://schemas.openxmlformats.org/spreadsheetml/2006/main" count="222" uniqueCount="79">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</sst>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3"/>
  <sheetViews>
    <sheetView showGridLines="0" tabSelected="1" zoomScale="110" zoomScaleNormal="110" workbookViewId="0">
      <selection activeCell="I42" sqref="I42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1" width="10.77734375" style="91" customWidth="1"/>
    <col min="12" max="12" width="9.21875" style="91" bestFit="1" customWidth="1"/>
    <col min="13" max="13" width="11" style="202" bestFit="1" customWidth="1"/>
    <col min="14" max="252" width="8.77734375" style="1" customWidth="1"/>
  </cols>
  <sheetData>
    <row r="1" spans="1:12" ht="14.7" customHeight="1" x14ac:dyDescent="0.3">
      <c r="A1" s="236"/>
      <c r="B1" s="237"/>
      <c r="C1" s="237"/>
      <c r="D1" s="237"/>
      <c r="E1" s="2" t="s">
        <v>77</v>
      </c>
      <c r="F1" s="2" t="s">
        <v>1</v>
      </c>
      <c r="G1" s="3">
        <v>43773</v>
      </c>
      <c r="H1" s="3">
        <v>43774</v>
      </c>
      <c r="I1" s="3">
        <v>43775</v>
      </c>
      <c r="J1" s="3">
        <v>43776</v>
      </c>
      <c r="K1" s="3">
        <v>43777</v>
      </c>
      <c r="L1" s="3"/>
    </row>
    <row r="2" spans="1:12" ht="14.7" customHeight="1" x14ac:dyDescent="0.3">
      <c r="A2" s="4"/>
      <c r="B2" s="5"/>
      <c r="C2" s="5"/>
      <c r="D2" s="6" t="s">
        <v>2</v>
      </c>
      <c r="E2" s="7">
        <v>11945</v>
      </c>
      <c r="F2" s="7">
        <v>12034.15</v>
      </c>
      <c r="G2" s="7">
        <v>11989.15</v>
      </c>
      <c r="H2" s="7">
        <v>11978.95</v>
      </c>
      <c r="I2" s="7">
        <v>12002.9</v>
      </c>
      <c r="J2" s="7">
        <v>12021.4</v>
      </c>
      <c r="K2" s="7">
        <v>12034.15</v>
      </c>
      <c r="L2" s="7"/>
    </row>
    <row r="3" spans="1:12" ht="14.7" customHeight="1" x14ac:dyDescent="0.3">
      <c r="A3" s="4"/>
      <c r="B3" s="8"/>
      <c r="C3" s="9"/>
      <c r="D3" s="6" t="s">
        <v>3</v>
      </c>
      <c r="E3" s="10">
        <v>11090.15</v>
      </c>
      <c r="F3" s="10">
        <v>11850.25</v>
      </c>
      <c r="G3" s="10">
        <v>11905.35</v>
      </c>
      <c r="H3" s="10">
        <v>11861.9</v>
      </c>
      <c r="I3" s="10">
        <v>11850.25</v>
      </c>
      <c r="J3" s="10">
        <v>11946.85</v>
      </c>
      <c r="K3" s="10">
        <v>11888.75</v>
      </c>
      <c r="L3" s="10"/>
    </row>
    <row r="4" spans="1:12" ht="14.7" customHeight="1" x14ac:dyDescent="0.3">
      <c r="A4" s="4"/>
      <c r="B4" s="8"/>
      <c r="C4" s="9"/>
      <c r="D4" s="6" t="s">
        <v>4</v>
      </c>
      <c r="E4" s="11">
        <v>11877.45</v>
      </c>
      <c r="F4" s="11">
        <v>11908.15</v>
      </c>
      <c r="G4" s="11">
        <v>11941.3</v>
      </c>
      <c r="H4" s="11">
        <v>11917.2</v>
      </c>
      <c r="I4" s="11">
        <v>11966.05</v>
      </c>
      <c r="J4" s="11">
        <v>12012.05</v>
      </c>
      <c r="K4" s="11">
        <v>11908.15</v>
      </c>
      <c r="L4" s="11"/>
    </row>
    <row r="5" spans="1:12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  <c r="K5" s="5"/>
      <c r="L5" s="5"/>
    </row>
    <row r="6" spans="1:12" ht="14.7" customHeight="1" x14ac:dyDescent="0.3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12195.35</v>
      </c>
      <c r="G6" s="15">
        <f t="shared" ref="G6:H6" si="1">G10+G56</f>
        <v>12068.983333333335</v>
      </c>
      <c r="H6" s="15">
        <f t="shared" si="1"/>
        <v>12093.850000000002</v>
      </c>
      <c r="I6" s="15">
        <f t="shared" ref="I6:J6" si="2">I10+I56</f>
        <v>12181.866666666663</v>
      </c>
      <c r="J6" s="15">
        <f t="shared" si="2"/>
        <v>12114.566666666668</v>
      </c>
      <c r="K6" s="15">
        <f t="shared" ref="K6" si="3">K10+K56</f>
        <v>12144.016666666668</v>
      </c>
      <c r="L6" s="15"/>
    </row>
    <row r="7" spans="1:12" ht="14.7" hidden="1" customHeight="1" x14ac:dyDescent="0.3">
      <c r="A7" s="12"/>
      <c r="B7" s="13"/>
      <c r="C7" s="13"/>
      <c r="D7" s="14" t="s">
        <v>7</v>
      </c>
      <c r="E7" s="16">
        <f t="shared" ref="E7:F7" si="4">(E6+E8)/2</f>
        <v>12766.075000000003</v>
      </c>
      <c r="F7" s="16">
        <f t="shared" si="4"/>
        <v>12155.05</v>
      </c>
      <c r="G7" s="16">
        <f t="shared" ref="G7:H7" si="5">(G6+G8)/2</f>
        <v>12049.025000000001</v>
      </c>
      <c r="H7" s="16">
        <f t="shared" si="5"/>
        <v>12065.125000000002</v>
      </c>
      <c r="I7" s="16">
        <f t="shared" ref="I7:J7" si="6">(I6+I8)/2</f>
        <v>12137.124999999996</v>
      </c>
      <c r="J7" s="16">
        <f t="shared" si="6"/>
        <v>12091.275000000001</v>
      </c>
      <c r="K7" s="16">
        <f t="shared" ref="K7" si="7">(K6+K8)/2</f>
        <v>12116.550000000001</v>
      </c>
      <c r="L7" s="16"/>
    </row>
    <row r="8" spans="1:12" ht="14.7" customHeight="1" x14ac:dyDescent="0.3">
      <c r="A8" s="12"/>
      <c r="B8" s="13"/>
      <c r="C8" s="13"/>
      <c r="D8" s="14" t="s">
        <v>8</v>
      </c>
      <c r="E8" s="17">
        <f t="shared" ref="E8:F8" si="8">E14+E56</f>
        <v>12492.383333333335</v>
      </c>
      <c r="F8" s="17">
        <f t="shared" si="8"/>
        <v>12114.75</v>
      </c>
      <c r="G8" s="17">
        <f t="shared" ref="G8:H8" si="9">G14+G56</f>
        <v>12029.066666666668</v>
      </c>
      <c r="H8" s="17">
        <f t="shared" si="9"/>
        <v>12036.400000000001</v>
      </c>
      <c r="I8" s="17">
        <f t="shared" ref="I8:J8" si="10">I14+I56</f>
        <v>12092.383333333331</v>
      </c>
      <c r="J8" s="17">
        <f t="shared" si="10"/>
        <v>12067.983333333334</v>
      </c>
      <c r="K8" s="17">
        <f t="shared" ref="K8" si="11">K14+K56</f>
        <v>12089.083333333334</v>
      </c>
      <c r="L8" s="17"/>
    </row>
    <row r="9" spans="1:12" ht="14.7" hidden="1" customHeight="1" x14ac:dyDescent="0.3">
      <c r="A9" s="12"/>
      <c r="B9" s="13"/>
      <c r="C9" s="13"/>
      <c r="D9" s="14" t="s">
        <v>9</v>
      </c>
      <c r="E9" s="16">
        <f t="shared" ref="E9:F9" si="12">(E8+E10)/2</f>
        <v>12338.650000000001</v>
      </c>
      <c r="F9" s="16">
        <f t="shared" si="12"/>
        <v>12063.1</v>
      </c>
      <c r="G9" s="16">
        <f t="shared" ref="G9:H9" si="13">(G8+G10)/2</f>
        <v>12007.125000000002</v>
      </c>
      <c r="H9" s="16">
        <f t="shared" si="13"/>
        <v>12006.600000000002</v>
      </c>
      <c r="I9" s="16">
        <f t="shared" ref="I9:J9" si="14">(I8+I10)/2</f>
        <v>12060.799999999997</v>
      </c>
      <c r="J9" s="16">
        <f t="shared" si="14"/>
        <v>12054</v>
      </c>
      <c r="K9" s="16">
        <f t="shared" ref="K9" si="15">(K8+K10)/2</f>
        <v>12043.850000000002</v>
      </c>
      <c r="L9" s="16"/>
    </row>
    <row r="10" spans="1:12" ht="14.7" customHeight="1" x14ac:dyDescent="0.3">
      <c r="A10" s="12"/>
      <c r="B10" s="13"/>
      <c r="C10" s="13"/>
      <c r="D10" s="14" t="s">
        <v>10</v>
      </c>
      <c r="E10" s="18">
        <f t="shared" ref="E10:F10" si="16">(2*E14)-E3</f>
        <v>12184.91666666667</v>
      </c>
      <c r="F10" s="18">
        <f t="shared" si="16"/>
        <v>12011.45</v>
      </c>
      <c r="G10" s="18">
        <f t="shared" ref="G10:H10" si="17">(2*G14)-G3</f>
        <v>11985.183333333336</v>
      </c>
      <c r="H10" s="18">
        <f t="shared" si="17"/>
        <v>11976.800000000001</v>
      </c>
      <c r="I10" s="18">
        <f t="shared" ref="I10:J10" si="18">(2*I14)-I3</f>
        <v>12029.216666666664</v>
      </c>
      <c r="J10" s="18">
        <f t="shared" si="18"/>
        <v>12040.016666666668</v>
      </c>
      <c r="K10" s="18">
        <f t="shared" ref="K10" si="19">(2*K14)-K3</f>
        <v>11998.616666666669</v>
      </c>
      <c r="L10" s="18"/>
    </row>
    <row r="11" spans="1:12" ht="14.7" hidden="1" customHeight="1" x14ac:dyDescent="0.3">
      <c r="A11" s="12"/>
      <c r="B11" s="13"/>
      <c r="C11" s="13"/>
      <c r="D11" s="14" t="s">
        <v>11</v>
      </c>
      <c r="E11" s="16">
        <f t="shared" ref="E11:F11" si="20">(E10+E14)/2</f>
        <v>11911.225000000002</v>
      </c>
      <c r="F11" s="16">
        <f t="shared" si="20"/>
        <v>11971.150000000001</v>
      </c>
      <c r="G11" s="16">
        <f t="shared" ref="G11:H11" si="21">(G10+G14)/2</f>
        <v>11965.225000000002</v>
      </c>
      <c r="H11" s="16">
        <f t="shared" si="21"/>
        <v>11948.075000000001</v>
      </c>
      <c r="I11" s="16">
        <f t="shared" ref="I11:J11" si="22">(I10+I14)/2</f>
        <v>11984.474999999999</v>
      </c>
      <c r="J11" s="16">
        <f t="shared" si="22"/>
        <v>12016.725000000002</v>
      </c>
      <c r="K11" s="16">
        <f t="shared" ref="K11" si="23">(K10+K14)/2</f>
        <v>11971.150000000001</v>
      </c>
      <c r="L11" s="16"/>
    </row>
    <row r="12" spans="1:12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  <c r="L12" s="11"/>
    </row>
    <row r="13" spans="1:12" ht="14.7" customHeight="1" x14ac:dyDescent="0.3">
      <c r="A13" s="12"/>
      <c r="B13" s="13"/>
      <c r="C13" s="13"/>
      <c r="D13" s="14" t="s">
        <v>12</v>
      </c>
      <c r="E13" s="20">
        <f t="shared" ref="E13:F13" si="24">E14+E63/2</f>
        <v>11757.491666666669</v>
      </c>
      <c r="F13" s="20">
        <f t="shared" si="24"/>
        <v>11942.2</v>
      </c>
      <c r="G13" s="20">
        <f t="shared" ref="G13:H13" si="25">G14+G63/2</f>
        <v>11947.25</v>
      </c>
      <c r="H13" s="20">
        <f t="shared" si="25"/>
        <v>11920.424999999999</v>
      </c>
      <c r="I13" s="20">
        <f t="shared" ref="I13:J13" si="26">I14+I63/2</f>
        <v>11952.891666666663</v>
      </c>
      <c r="J13" s="20">
        <f t="shared" si="26"/>
        <v>12002.741666666669</v>
      </c>
      <c r="K13" s="20">
        <f t="shared" ref="K13" si="27">K14+K63/2</f>
        <v>11961.45</v>
      </c>
      <c r="L13" s="20"/>
    </row>
    <row r="14" spans="1:12" ht="14.7" customHeight="1" x14ac:dyDescent="0.3">
      <c r="A14" s="12"/>
      <c r="B14" s="13"/>
      <c r="C14" s="13"/>
      <c r="D14" s="14" t="s">
        <v>13</v>
      </c>
      <c r="E14" s="11">
        <f t="shared" ref="E14:F14" si="28">(E2+E3+E4)/3</f>
        <v>11637.533333333335</v>
      </c>
      <c r="F14" s="11">
        <f t="shared" si="28"/>
        <v>11930.85</v>
      </c>
      <c r="G14" s="11">
        <f t="shared" ref="G14:H14" si="29">(G2+G3+G4)/3</f>
        <v>11945.266666666668</v>
      </c>
      <c r="H14" s="11">
        <f t="shared" si="29"/>
        <v>11919.35</v>
      </c>
      <c r="I14" s="11">
        <f t="shared" ref="I14:J14" si="30">(I2+I3+I4)/3</f>
        <v>11939.733333333332</v>
      </c>
      <c r="J14" s="11">
        <f t="shared" si="30"/>
        <v>11993.433333333334</v>
      </c>
      <c r="K14" s="11">
        <f t="shared" ref="K14" si="31">(K2+K3+K4)/3</f>
        <v>11943.683333333334</v>
      </c>
      <c r="L14" s="11"/>
    </row>
    <row r="15" spans="1:12" ht="14.7" customHeight="1" x14ac:dyDescent="0.3">
      <c r="A15" s="12"/>
      <c r="B15" s="13"/>
      <c r="C15" s="13"/>
      <c r="D15" s="14" t="s">
        <v>14</v>
      </c>
      <c r="E15" s="21">
        <f t="shared" ref="E15:F15" si="32">E14-E63/2</f>
        <v>11517.575000000001</v>
      </c>
      <c r="F15" s="21">
        <f t="shared" si="32"/>
        <v>11919.5</v>
      </c>
      <c r="G15" s="21">
        <f t="shared" ref="G15:H15" si="33">G14-G63/2</f>
        <v>11943.283333333336</v>
      </c>
      <c r="H15" s="21">
        <f t="shared" si="33"/>
        <v>11918.275000000001</v>
      </c>
      <c r="I15" s="21">
        <f t="shared" ref="I15:J15" si="34">I14-I63/2</f>
        <v>11926.575000000001</v>
      </c>
      <c r="J15" s="21">
        <f t="shared" si="34"/>
        <v>11984.125</v>
      </c>
      <c r="K15" s="21">
        <f t="shared" ref="K15" si="35">K14-K63/2</f>
        <v>11925.916666666668</v>
      </c>
      <c r="L15" s="21"/>
    </row>
    <row r="16" spans="1:12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  <c r="L16" s="11"/>
    </row>
    <row r="17" spans="1:12" ht="14.7" hidden="1" customHeight="1" x14ac:dyDescent="0.3">
      <c r="A17" s="12"/>
      <c r="B17" s="13"/>
      <c r="C17" s="13"/>
      <c r="D17" s="14" t="s">
        <v>15</v>
      </c>
      <c r="E17" s="16">
        <f t="shared" ref="E17:F17" si="36">(E14+E18)/2</f>
        <v>11483.800000000003</v>
      </c>
      <c r="F17" s="16">
        <f t="shared" si="36"/>
        <v>11879.2</v>
      </c>
      <c r="G17" s="16">
        <f t="shared" ref="G17:H17" si="37">(G14+G18)/2</f>
        <v>11923.325000000003</v>
      </c>
      <c r="H17" s="16">
        <f t="shared" si="37"/>
        <v>11889.55</v>
      </c>
      <c r="I17" s="16">
        <f t="shared" ref="I17:J17" si="38">(I14+I18)/2</f>
        <v>11908.149999999998</v>
      </c>
      <c r="J17" s="16">
        <f t="shared" si="38"/>
        <v>11979.45</v>
      </c>
      <c r="K17" s="16">
        <f t="shared" ref="K17" si="39">(K14+K18)/2</f>
        <v>11898.45</v>
      </c>
      <c r="L17" s="16"/>
    </row>
    <row r="18" spans="1:12" ht="14.7" customHeight="1" x14ac:dyDescent="0.3">
      <c r="A18" s="12"/>
      <c r="B18" s="13"/>
      <c r="C18" s="13"/>
      <c r="D18" s="14" t="s">
        <v>16</v>
      </c>
      <c r="E18" s="22">
        <f t="shared" ref="E18:F18" si="40">2*E14-E2</f>
        <v>11330.066666666669</v>
      </c>
      <c r="F18" s="22">
        <f t="shared" si="40"/>
        <v>11827.550000000001</v>
      </c>
      <c r="G18" s="22">
        <f t="shared" ref="G18:H18" si="41">2*G14-G2</f>
        <v>11901.383333333337</v>
      </c>
      <c r="H18" s="22">
        <f t="shared" si="41"/>
        <v>11859.75</v>
      </c>
      <c r="I18" s="22">
        <f t="shared" ref="I18:J18" si="42">2*I14-I2</f>
        <v>11876.566666666664</v>
      </c>
      <c r="J18" s="22">
        <f t="shared" si="42"/>
        <v>11965.466666666669</v>
      </c>
      <c r="K18" s="22">
        <f t="shared" ref="K18" si="43">2*K14-K2</f>
        <v>11853.216666666669</v>
      </c>
      <c r="L18" s="22"/>
    </row>
    <row r="19" spans="1:12" ht="14.7" hidden="1" customHeight="1" x14ac:dyDescent="0.3">
      <c r="A19" s="12"/>
      <c r="B19" s="13"/>
      <c r="C19" s="13"/>
      <c r="D19" s="14" t="s">
        <v>17</v>
      </c>
      <c r="E19" s="16">
        <f t="shared" ref="E19:F19" si="44">(E18+E20)/2</f>
        <v>11056.375000000002</v>
      </c>
      <c r="F19" s="16">
        <f t="shared" si="44"/>
        <v>11787.25</v>
      </c>
      <c r="G19" s="16">
        <f t="shared" ref="G19:H19" si="45">(G18+G20)/2</f>
        <v>11881.425000000003</v>
      </c>
      <c r="H19" s="16">
        <f t="shared" si="45"/>
        <v>11831.025</v>
      </c>
      <c r="I19" s="16">
        <f t="shared" ref="I19:J19" si="46">(I18+I20)/2</f>
        <v>11831.824999999997</v>
      </c>
      <c r="J19" s="16">
        <f t="shared" si="46"/>
        <v>11942.175000000003</v>
      </c>
      <c r="K19" s="16">
        <f t="shared" ref="K19" si="47">(K18+K20)/2</f>
        <v>11825.750000000002</v>
      </c>
      <c r="L19" s="16"/>
    </row>
    <row r="20" spans="1:12" ht="14.7" customHeight="1" x14ac:dyDescent="0.3">
      <c r="A20" s="12"/>
      <c r="B20" s="13"/>
      <c r="C20" s="13"/>
      <c r="D20" s="14" t="s">
        <v>18</v>
      </c>
      <c r="E20" s="23">
        <f t="shared" ref="E20:F20" si="48">E14-E56</f>
        <v>10782.683333333334</v>
      </c>
      <c r="F20" s="23">
        <f t="shared" si="48"/>
        <v>11746.95</v>
      </c>
      <c r="G20" s="23">
        <f t="shared" ref="G20:H20" si="49">G14-G56</f>
        <v>11861.466666666669</v>
      </c>
      <c r="H20" s="23">
        <f t="shared" si="49"/>
        <v>11802.3</v>
      </c>
      <c r="I20" s="23">
        <f t="shared" ref="I20:J20" si="50">I14-I56</f>
        <v>11787.083333333332</v>
      </c>
      <c r="J20" s="23">
        <f t="shared" si="50"/>
        <v>11918.883333333335</v>
      </c>
      <c r="K20" s="23">
        <f t="shared" ref="K20" si="51">K14-K56</f>
        <v>11798.283333333335</v>
      </c>
      <c r="L20" s="23"/>
    </row>
    <row r="21" spans="1:12" ht="14.7" hidden="1" customHeight="1" x14ac:dyDescent="0.3">
      <c r="A21" s="12"/>
      <c r="B21" s="13"/>
      <c r="C21" s="13"/>
      <c r="D21" s="14" t="s">
        <v>19</v>
      </c>
      <c r="E21" s="16">
        <f t="shared" ref="E21:F21" si="52">(E20+E22)/2</f>
        <v>10628.95</v>
      </c>
      <c r="F21" s="16">
        <f t="shared" si="52"/>
        <v>11695.300000000001</v>
      </c>
      <c r="G21" s="16">
        <f t="shared" ref="G21:H21" si="53">(G20+G22)/2</f>
        <v>11839.525000000003</v>
      </c>
      <c r="H21" s="16">
        <f t="shared" si="53"/>
        <v>11772.5</v>
      </c>
      <c r="I21" s="16">
        <f t="shared" ref="I21:J21" si="54">(I20+I22)/2</f>
        <v>11755.499999999998</v>
      </c>
      <c r="J21" s="16">
        <f t="shared" si="54"/>
        <v>11904.900000000001</v>
      </c>
      <c r="K21" s="16">
        <f t="shared" ref="K21" si="55">(K20+K22)/2</f>
        <v>11753.050000000003</v>
      </c>
      <c r="L21" s="16"/>
    </row>
    <row r="22" spans="1:12" ht="14.7" customHeight="1" x14ac:dyDescent="0.3">
      <c r="A22" s="12"/>
      <c r="B22" s="13"/>
      <c r="C22" s="13"/>
      <c r="D22" s="14" t="s">
        <v>20</v>
      </c>
      <c r="E22" s="24">
        <f t="shared" ref="E22:F22" si="56">E18-E56</f>
        <v>10475.216666666669</v>
      </c>
      <c r="F22" s="24">
        <f t="shared" si="56"/>
        <v>11643.650000000001</v>
      </c>
      <c r="G22" s="24">
        <f t="shared" ref="G22:H22" si="57">G18-G56</f>
        <v>11817.583333333338</v>
      </c>
      <c r="H22" s="24">
        <f t="shared" si="57"/>
        <v>11742.699999999999</v>
      </c>
      <c r="I22" s="24">
        <f t="shared" ref="I22:J22" si="58">I18-I56</f>
        <v>11723.916666666664</v>
      </c>
      <c r="J22" s="24">
        <f t="shared" si="58"/>
        <v>11890.91666666667</v>
      </c>
      <c r="K22" s="24">
        <f t="shared" ref="K22" si="59">K18-K56</f>
        <v>11707.816666666669</v>
      </c>
      <c r="L22" s="24"/>
    </row>
    <row r="23" spans="1:12" ht="14.7" customHeight="1" x14ac:dyDescent="0.3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  <c r="K23" s="25"/>
      <c r="L23" s="25"/>
    </row>
    <row r="24" spans="1:12" ht="14.7" customHeight="1" x14ac:dyDescent="0.3">
      <c r="A24" s="12"/>
      <c r="B24" s="13"/>
      <c r="C24" s="13"/>
      <c r="D24" s="14" t="s">
        <v>22</v>
      </c>
      <c r="E24" s="17">
        <f t="shared" ref="E24:F24" si="60">(E2/E3)*E4</f>
        <v>12792.986591705254</v>
      </c>
      <c r="F24" s="17">
        <f t="shared" si="60"/>
        <v>12092.948530410749</v>
      </c>
      <c r="G24" s="17">
        <f t="shared" ref="G24:H24" si="61">(G2/G3)*G4</f>
        <v>12025.353046739488</v>
      </c>
      <c r="H24" s="17">
        <f t="shared" si="61"/>
        <v>12034.795685345522</v>
      </c>
      <c r="I24" s="17">
        <f t="shared" ref="I24:J24" si="62">(I2/I3)*I4</f>
        <v>12120.191687517141</v>
      </c>
      <c r="J24" s="17">
        <f t="shared" si="62"/>
        <v>12087.006857037626</v>
      </c>
      <c r="K24" s="17">
        <f t="shared" ref="K24" si="63">(K2/K3)*K4</f>
        <v>12053.787262958678</v>
      </c>
      <c r="L24" s="17"/>
    </row>
    <row r="25" spans="1:12" ht="14.7" hidden="1" customHeight="1" x14ac:dyDescent="0.3">
      <c r="A25" s="12"/>
      <c r="B25" s="13"/>
      <c r="C25" s="13"/>
      <c r="D25" s="14" t="s">
        <v>23</v>
      </c>
      <c r="E25" s="16">
        <f t="shared" ref="E25:F25" si="64">E26+1.168*(E26-E27)</f>
        <v>12622.195320000001</v>
      </c>
      <c r="F25" s="16">
        <f t="shared" si="64"/>
        <v>12068.36368</v>
      </c>
      <c r="G25" s="16">
        <f t="shared" ref="G25:H25" si="65">G26+1.168*(G26-G27)</f>
        <v>12014.306559999999</v>
      </c>
      <c r="H25" s="16">
        <f t="shared" si="65"/>
        <v>12019.17396</v>
      </c>
      <c r="I25" s="16">
        <f t="shared" ref="I25:J25" si="66">I26+1.168*(I26-I27)</f>
        <v>12099.03868</v>
      </c>
      <c r="J25" s="16">
        <f t="shared" si="66"/>
        <v>12076.997959999997</v>
      </c>
      <c r="K25" s="16">
        <f t="shared" ref="K25" si="67">K26+1.168*(K26-K27)</f>
        <v>12034.822479999997</v>
      </c>
      <c r="L25" s="16"/>
    </row>
    <row r="26" spans="1:12" ht="14.7" customHeight="1" x14ac:dyDescent="0.3">
      <c r="A26" s="12"/>
      <c r="B26" s="13"/>
      <c r="C26" s="13"/>
      <c r="D26" s="14" t="s">
        <v>24</v>
      </c>
      <c r="E26" s="18">
        <f t="shared" ref="E26:F26" si="68">E4+E57/2</f>
        <v>12347.6175</v>
      </c>
      <c r="F26" s="18">
        <f t="shared" si="68"/>
        <v>12009.295</v>
      </c>
      <c r="G26" s="18">
        <f t="shared" ref="G26:H26" si="69">G4+G57/2</f>
        <v>11987.39</v>
      </c>
      <c r="H26" s="18">
        <f t="shared" si="69"/>
        <v>11981.577500000001</v>
      </c>
      <c r="I26" s="18">
        <f t="shared" ref="I26:J26" si="70">I4+I57/2</f>
        <v>12050.0075</v>
      </c>
      <c r="J26" s="18">
        <f t="shared" si="70"/>
        <v>12053.052499999998</v>
      </c>
      <c r="K26" s="18">
        <f t="shared" ref="K26" si="71">K4+K57/2</f>
        <v>11988.119999999999</v>
      </c>
      <c r="L26" s="18"/>
    </row>
    <row r="27" spans="1:12" ht="14.7" customHeight="1" x14ac:dyDescent="0.3">
      <c r="A27" s="12"/>
      <c r="B27" s="13"/>
      <c r="C27" s="13"/>
      <c r="D27" s="14" t="s">
        <v>25</v>
      </c>
      <c r="E27" s="7">
        <f t="shared" ref="E27:F27" si="72">E4+E57/4</f>
        <v>12112.533750000001</v>
      </c>
      <c r="F27" s="7">
        <f t="shared" si="72"/>
        <v>11958.7225</v>
      </c>
      <c r="G27" s="7">
        <f t="shared" ref="G27:H27" si="73">G4+G57/4</f>
        <v>11964.344999999999</v>
      </c>
      <c r="H27" s="7">
        <f t="shared" si="73"/>
        <v>11949.388750000002</v>
      </c>
      <c r="I27" s="7">
        <f t="shared" ref="I27:J27" si="74">I4+I57/4</f>
        <v>12008.028749999999</v>
      </c>
      <c r="J27" s="7">
        <f t="shared" si="74"/>
        <v>12032.551249999999</v>
      </c>
      <c r="K27" s="7">
        <f t="shared" ref="K27" si="75">K4+K57/4</f>
        <v>11948.135</v>
      </c>
      <c r="L27" s="7"/>
    </row>
    <row r="28" spans="1:12" ht="14.7" hidden="1" customHeight="1" x14ac:dyDescent="0.3">
      <c r="A28" s="12"/>
      <c r="B28" s="13"/>
      <c r="C28" s="13"/>
      <c r="D28" s="14" t="s">
        <v>26</v>
      </c>
      <c r="E28" s="16">
        <f t="shared" ref="E28:F28" si="76">E4+E57/6</f>
        <v>12034.172500000001</v>
      </c>
      <c r="F28" s="16">
        <f t="shared" si="76"/>
        <v>11941.865</v>
      </c>
      <c r="G28" s="16">
        <f t="shared" ref="G28:H28" si="77">G4+G57/6</f>
        <v>11956.663333333332</v>
      </c>
      <c r="H28" s="16">
        <f t="shared" si="77"/>
        <v>11938.659166666668</v>
      </c>
      <c r="I28" s="16">
        <f t="shared" ref="I28:J28" si="78">I4+I57/6</f>
        <v>11994.035833333333</v>
      </c>
      <c r="J28" s="16">
        <f t="shared" si="78"/>
        <v>12025.717499999999</v>
      </c>
      <c r="K28" s="16">
        <f t="shared" ref="K28" si="79">K4+K57/6</f>
        <v>11934.806666666665</v>
      </c>
      <c r="L28" s="16"/>
    </row>
    <row r="29" spans="1:12" ht="14.7" hidden="1" customHeight="1" x14ac:dyDescent="0.3">
      <c r="A29" s="12"/>
      <c r="B29" s="13"/>
      <c r="C29" s="13"/>
      <c r="D29" s="14" t="s">
        <v>27</v>
      </c>
      <c r="E29" s="16">
        <f t="shared" ref="E29:F29" si="80">E4+E57/12</f>
        <v>11955.811250000001</v>
      </c>
      <c r="F29" s="16">
        <f t="shared" si="80"/>
        <v>11925.0075</v>
      </c>
      <c r="G29" s="16">
        <f t="shared" ref="G29:H29" si="81">G4+G57/12</f>
        <v>11948.981666666667</v>
      </c>
      <c r="H29" s="16">
        <f t="shared" si="81"/>
        <v>11927.929583333334</v>
      </c>
      <c r="I29" s="16">
        <f t="shared" ref="I29:J29" si="82">I4+I57/12</f>
        <v>11980.042916666665</v>
      </c>
      <c r="J29" s="16">
        <f t="shared" si="82"/>
        <v>12018.883749999999</v>
      </c>
      <c r="K29" s="16">
        <f t="shared" ref="K29" si="83">K4+K57/12</f>
        <v>11921.478333333333</v>
      </c>
      <c r="L29" s="16"/>
    </row>
    <row r="30" spans="1:12" ht="14.7" customHeight="1" x14ac:dyDescent="0.3">
      <c r="A30" s="12"/>
      <c r="B30" s="13"/>
      <c r="C30" s="13"/>
      <c r="D30" s="14" t="s">
        <v>4</v>
      </c>
      <c r="E30" s="11">
        <f t="shared" ref="E30:F30" si="84">E4</f>
        <v>11877.45</v>
      </c>
      <c r="F30" s="11">
        <f t="shared" si="84"/>
        <v>11908.15</v>
      </c>
      <c r="G30" s="11">
        <f t="shared" ref="G30:H30" si="85">G4</f>
        <v>11941.3</v>
      </c>
      <c r="H30" s="11">
        <f t="shared" si="85"/>
        <v>11917.2</v>
      </c>
      <c r="I30" s="11">
        <f t="shared" ref="I30:J30" si="86">I4</f>
        <v>11966.05</v>
      </c>
      <c r="J30" s="11">
        <f t="shared" si="86"/>
        <v>12012.05</v>
      </c>
      <c r="K30" s="11">
        <f t="shared" ref="K30" si="87">K4</f>
        <v>11908.15</v>
      </c>
      <c r="L30" s="11"/>
    </row>
    <row r="31" spans="1:12" ht="14.7" hidden="1" customHeight="1" x14ac:dyDescent="0.3">
      <c r="A31" s="12"/>
      <c r="B31" s="13"/>
      <c r="C31" s="13"/>
      <c r="D31" s="14" t="s">
        <v>28</v>
      </c>
      <c r="E31" s="16">
        <f t="shared" ref="E31:F31" si="88">E4-E57/12</f>
        <v>11799.088750000001</v>
      </c>
      <c r="F31" s="16">
        <f t="shared" si="88"/>
        <v>11891.2925</v>
      </c>
      <c r="G31" s="16">
        <f t="shared" ref="G31:H31" si="89">G4-G57/12</f>
        <v>11933.618333333332</v>
      </c>
      <c r="H31" s="16">
        <f t="shared" si="89"/>
        <v>11906.470416666667</v>
      </c>
      <c r="I31" s="16">
        <f t="shared" ref="I31:J31" si="90">I4-I57/12</f>
        <v>11952.057083333333</v>
      </c>
      <c r="J31" s="16">
        <f t="shared" si="90"/>
        <v>12005.216249999999</v>
      </c>
      <c r="K31" s="16">
        <f t="shared" ref="K31" si="91">K4-K57/12</f>
        <v>11894.821666666667</v>
      </c>
      <c r="L31" s="16"/>
    </row>
    <row r="32" spans="1:12" ht="14.7" hidden="1" customHeight="1" x14ac:dyDescent="0.3">
      <c r="A32" s="12"/>
      <c r="B32" s="13"/>
      <c r="C32" s="13"/>
      <c r="D32" s="14" t="s">
        <v>29</v>
      </c>
      <c r="E32" s="16">
        <f t="shared" ref="E32:F32" si="92">E4-E57/6</f>
        <v>11720.727500000001</v>
      </c>
      <c r="F32" s="16">
        <f t="shared" si="92"/>
        <v>11874.434999999999</v>
      </c>
      <c r="G32" s="16">
        <f t="shared" ref="G32:H32" si="93">G4-G57/6</f>
        <v>11925.936666666666</v>
      </c>
      <c r="H32" s="16">
        <f t="shared" si="93"/>
        <v>11895.740833333333</v>
      </c>
      <c r="I32" s="16">
        <f t="shared" ref="I32:J32" si="94">I4-I57/6</f>
        <v>11938.064166666665</v>
      </c>
      <c r="J32" s="16">
        <f t="shared" si="94"/>
        <v>11998.3825</v>
      </c>
      <c r="K32" s="16">
        <f t="shared" ref="K32" si="95">K4-K57/6</f>
        <v>11881.493333333334</v>
      </c>
      <c r="L32" s="16"/>
    </row>
    <row r="33" spans="1:252" ht="14.7" customHeight="1" x14ac:dyDescent="0.3">
      <c r="A33" s="12"/>
      <c r="B33" s="13"/>
      <c r="C33" s="13"/>
      <c r="D33" s="14" t="s">
        <v>30</v>
      </c>
      <c r="E33" s="10">
        <f t="shared" ref="E33:F33" si="96">E4-E57/4</f>
        <v>11642.366250000001</v>
      </c>
      <c r="F33" s="10">
        <f t="shared" si="96"/>
        <v>11857.577499999999</v>
      </c>
      <c r="G33" s="10">
        <f t="shared" ref="G33:H33" si="97">G4-G57/4</f>
        <v>11918.254999999999</v>
      </c>
      <c r="H33" s="10">
        <f t="shared" si="97"/>
        <v>11885.01125</v>
      </c>
      <c r="I33" s="10">
        <f t="shared" ref="I33:J33" si="98">I4-I57/4</f>
        <v>11924.071249999999</v>
      </c>
      <c r="J33" s="10">
        <f t="shared" si="98"/>
        <v>11991.54875</v>
      </c>
      <c r="K33" s="10">
        <f t="shared" ref="K33" si="99">K4-K57/4</f>
        <v>11868.164999999999</v>
      </c>
      <c r="L33" s="10"/>
    </row>
    <row r="34" spans="1:252" ht="14.7" customHeight="1" x14ac:dyDescent="0.3">
      <c r="A34" s="12"/>
      <c r="B34" s="13"/>
      <c r="C34" s="13"/>
      <c r="D34" s="14" t="s">
        <v>31</v>
      </c>
      <c r="E34" s="22">
        <f t="shared" ref="E34:F34" si="100">E4-E57/2</f>
        <v>11407.282500000001</v>
      </c>
      <c r="F34" s="22">
        <f t="shared" si="100"/>
        <v>11807.004999999999</v>
      </c>
      <c r="G34" s="22">
        <f t="shared" ref="G34:H34" si="101">G4-G57/2</f>
        <v>11895.21</v>
      </c>
      <c r="H34" s="22">
        <f t="shared" si="101"/>
        <v>11852.8225</v>
      </c>
      <c r="I34" s="22">
        <f t="shared" ref="I34:J34" si="102">I4-I57/2</f>
        <v>11882.092499999999</v>
      </c>
      <c r="J34" s="22">
        <f t="shared" si="102"/>
        <v>11971.047500000001</v>
      </c>
      <c r="K34" s="22">
        <f t="shared" ref="K34" si="103">K4-K57/2</f>
        <v>11828.18</v>
      </c>
      <c r="L34" s="22"/>
    </row>
    <row r="35" spans="1:252" ht="14.7" hidden="1" customHeight="1" x14ac:dyDescent="0.3">
      <c r="A35" s="12"/>
      <c r="B35" s="13"/>
      <c r="C35" s="13"/>
      <c r="D35" s="14" t="s">
        <v>32</v>
      </c>
      <c r="E35" s="16">
        <f t="shared" ref="E35:F35" si="104">E34-1.168*(E33-E34)</f>
        <v>11132.704680000001</v>
      </c>
      <c r="F35" s="16">
        <f t="shared" si="104"/>
        <v>11747.936319999999</v>
      </c>
      <c r="G35" s="16">
        <f t="shared" ref="G35:H35" si="105">G34-1.168*(G33-G34)</f>
        <v>11868.293439999999</v>
      </c>
      <c r="H35" s="16">
        <f t="shared" si="105"/>
        <v>11815.226040000001</v>
      </c>
      <c r="I35" s="16">
        <f t="shared" ref="I35:J35" si="106">I34-1.168*(I33-I34)</f>
        <v>11833.061319999999</v>
      </c>
      <c r="J35" s="16">
        <f t="shared" si="106"/>
        <v>11947.102040000002</v>
      </c>
      <c r="K35" s="16">
        <f t="shared" ref="K35" si="107">K34-1.168*(K33-K34)</f>
        <v>11781.477520000002</v>
      </c>
      <c r="L35" s="16"/>
    </row>
    <row r="36" spans="1:252" ht="14.7" customHeight="1" x14ac:dyDescent="0.3">
      <c r="A36" s="12"/>
      <c r="B36" s="13"/>
      <c r="C36" s="13"/>
      <c r="D36" s="14" t="s">
        <v>33</v>
      </c>
      <c r="E36" s="23">
        <f t="shared" ref="E36:F36" si="108">E4-(E24-E4)</f>
        <v>10961.913408294748</v>
      </c>
      <c r="F36" s="23">
        <f t="shared" si="108"/>
        <v>11723.35146958925</v>
      </c>
      <c r="G36" s="23">
        <f t="shared" ref="G36:H36" si="109">G4-(G24-G4)</f>
        <v>11857.24695326051</v>
      </c>
      <c r="H36" s="23">
        <f t="shared" si="109"/>
        <v>11799.60431465448</v>
      </c>
      <c r="I36" s="23">
        <f t="shared" ref="I36:J36" si="110">I4-(I24-I4)</f>
        <v>11811.908312482858</v>
      </c>
      <c r="J36" s="23">
        <f t="shared" si="110"/>
        <v>11937.093142962372</v>
      </c>
      <c r="K36" s="23">
        <f t="shared" ref="K36" si="111">K4-(K24-K4)</f>
        <v>11762.512737041321</v>
      </c>
      <c r="L36" s="23"/>
    </row>
    <row r="37" spans="1:252" ht="14.7" customHeight="1" x14ac:dyDescent="0.3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  <c r="K37" s="9"/>
      <c r="L37" s="9"/>
    </row>
    <row r="38" spans="1:252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L38" s="15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</row>
    <row r="39" spans="1:252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L39" s="15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</row>
    <row r="40" spans="1:252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L40" s="15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</row>
    <row r="41" spans="1:252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  <c r="L41" s="15"/>
    </row>
    <row r="42" spans="1:252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77"/>
      <c r="M42" s="203"/>
    </row>
    <row r="43" spans="1:252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18"/>
      <c r="M43" s="203"/>
    </row>
    <row r="44" spans="1:252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7"/>
      <c r="M44" s="203"/>
    </row>
    <row r="45" spans="1:252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  <c r="K45" s="20">
        <v>11927.3722</v>
      </c>
      <c r="L45" s="20"/>
    </row>
    <row r="46" spans="1:252" ht="14.7" customHeight="1" x14ac:dyDescent="0.3">
      <c r="A46" s="12"/>
      <c r="B46" s="13"/>
      <c r="C46" s="13"/>
      <c r="D46" s="14" t="s">
        <v>4</v>
      </c>
      <c r="E46" s="11">
        <f t="shared" ref="E46:F46" si="112">E4</f>
        <v>11877.45</v>
      </c>
      <c r="F46" s="11">
        <f t="shared" si="112"/>
        <v>11908.15</v>
      </c>
      <c r="G46" s="11">
        <f t="shared" ref="G46:H46" si="113">G4</f>
        <v>11941.3</v>
      </c>
      <c r="H46" s="11">
        <f t="shared" si="113"/>
        <v>11917.2</v>
      </c>
      <c r="I46" s="11">
        <f t="shared" ref="I46:J46" si="114">I4</f>
        <v>11966.05</v>
      </c>
      <c r="J46" s="11">
        <f t="shared" si="114"/>
        <v>12012.05</v>
      </c>
      <c r="K46" s="11">
        <f t="shared" ref="K46" si="115">K4</f>
        <v>11908.15</v>
      </c>
      <c r="L46" s="11"/>
    </row>
    <row r="47" spans="1:252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>
        <v>11850</v>
      </c>
      <c r="L47" s="21"/>
      <c r="M47" s="204"/>
    </row>
    <row r="48" spans="1:252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 t="s">
        <v>78</v>
      </c>
      <c r="L48" s="10"/>
      <c r="M48" s="205"/>
    </row>
    <row r="49" spans="1:252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2"/>
      <c r="M49" s="203"/>
    </row>
    <row r="50" spans="1:252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>
        <v>11673.733</v>
      </c>
      <c r="L50" s="23"/>
      <c r="M50" s="203"/>
    </row>
    <row r="51" spans="1:252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  <c r="L51" s="24"/>
    </row>
    <row r="52" spans="1:252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L52" s="24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</row>
    <row r="53" spans="1:252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L53" s="24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</row>
    <row r="54" spans="1:252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L54" s="24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</row>
    <row r="55" spans="1:252" ht="14.7" customHeight="1" x14ac:dyDescent="0.3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  <c r="K55" s="25"/>
      <c r="L55" s="25"/>
    </row>
    <row r="56" spans="1:252" ht="14.7" customHeight="1" x14ac:dyDescent="0.3">
      <c r="A56" s="12"/>
      <c r="B56" s="13"/>
      <c r="C56" s="13"/>
      <c r="D56" s="14" t="s">
        <v>46</v>
      </c>
      <c r="E56" s="16">
        <f t="shared" ref="E56:F56" si="116">ABS(E2-E3)</f>
        <v>854.85000000000036</v>
      </c>
      <c r="F56" s="16">
        <f t="shared" si="116"/>
        <v>183.89999999999964</v>
      </c>
      <c r="G56" s="16">
        <f t="shared" ref="G56:H56" si="117">ABS(G2-G3)</f>
        <v>83.799999999999272</v>
      </c>
      <c r="H56" s="16">
        <f t="shared" si="117"/>
        <v>117.05000000000109</v>
      </c>
      <c r="I56" s="16">
        <f t="shared" ref="I56:J56" si="118">ABS(I2-I3)</f>
        <v>152.64999999999964</v>
      </c>
      <c r="J56" s="16">
        <f t="shared" si="118"/>
        <v>74.549999999999272</v>
      </c>
      <c r="K56" s="16">
        <f t="shared" ref="K56" si="119">ABS(K2-K3)</f>
        <v>145.39999999999964</v>
      </c>
      <c r="L56" s="16"/>
    </row>
    <row r="57" spans="1:252" ht="14.7" customHeight="1" x14ac:dyDescent="0.3">
      <c r="A57" s="12"/>
      <c r="B57" s="13"/>
      <c r="C57" s="13"/>
      <c r="D57" s="14" t="s">
        <v>47</v>
      </c>
      <c r="E57" s="16">
        <f t="shared" ref="E57:F57" si="120">E56*1.1</f>
        <v>940.33500000000049</v>
      </c>
      <c r="F57" s="16">
        <f t="shared" si="120"/>
        <v>202.28999999999962</v>
      </c>
      <c r="G57" s="16">
        <f t="shared" ref="G57:H57" si="121">G56*1.1</f>
        <v>92.179999999999211</v>
      </c>
      <c r="H57" s="16">
        <f t="shared" si="121"/>
        <v>128.75500000000122</v>
      </c>
      <c r="I57" s="16">
        <f t="shared" ref="I57:J57" si="122">I56*1.1</f>
        <v>167.91499999999962</v>
      </c>
      <c r="J57" s="16">
        <f t="shared" si="122"/>
        <v>82.0049999999992</v>
      </c>
      <c r="K57" s="16">
        <f t="shared" ref="K57" si="123">K56*1.1</f>
        <v>159.9399999999996</v>
      </c>
      <c r="L57" s="16"/>
    </row>
    <row r="58" spans="1:252" ht="14.7" customHeight="1" x14ac:dyDescent="0.3">
      <c r="A58" s="12"/>
      <c r="B58" s="13"/>
      <c r="C58" s="13"/>
      <c r="D58" s="14" t="s">
        <v>48</v>
      </c>
      <c r="E58" s="16">
        <f t="shared" ref="E58:F58" si="124">(E2+E3)</f>
        <v>23035.15</v>
      </c>
      <c r="F58" s="16">
        <f t="shared" si="124"/>
        <v>23884.400000000001</v>
      </c>
      <c r="G58" s="16">
        <f t="shared" ref="G58:H58" si="125">(G2+G3)</f>
        <v>23894.5</v>
      </c>
      <c r="H58" s="16">
        <f t="shared" si="125"/>
        <v>23840.85</v>
      </c>
      <c r="I58" s="16">
        <f t="shared" ref="I58:J58" si="126">(I2+I3)</f>
        <v>23853.15</v>
      </c>
      <c r="J58" s="16">
        <f t="shared" si="126"/>
        <v>23968.25</v>
      </c>
      <c r="K58" s="16">
        <f t="shared" ref="K58" si="127">(K2+K3)</f>
        <v>23922.9</v>
      </c>
      <c r="L58" s="16"/>
    </row>
    <row r="59" spans="1:252" ht="14.7" customHeight="1" x14ac:dyDescent="0.3">
      <c r="A59" s="12"/>
      <c r="B59" s="13"/>
      <c r="C59" s="13"/>
      <c r="D59" s="14" t="s">
        <v>49</v>
      </c>
      <c r="E59" s="16">
        <f t="shared" ref="E59:F59" si="128">(E2+E3)/2</f>
        <v>11517.575000000001</v>
      </c>
      <c r="F59" s="16">
        <f t="shared" si="128"/>
        <v>11942.2</v>
      </c>
      <c r="G59" s="16">
        <f t="shared" ref="G59:H59" si="129">(G2+G3)/2</f>
        <v>11947.25</v>
      </c>
      <c r="H59" s="16">
        <f t="shared" si="129"/>
        <v>11920.424999999999</v>
      </c>
      <c r="I59" s="16">
        <f t="shared" ref="I59:J59" si="130">(I2+I3)/2</f>
        <v>11926.575000000001</v>
      </c>
      <c r="J59" s="16">
        <f t="shared" si="130"/>
        <v>11984.125</v>
      </c>
      <c r="K59" s="16">
        <f t="shared" ref="K59" si="131">(K2+K3)/2</f>
        <v>11961.45</v>
      </c>
      <c r="L59" s="16"/>
    </row>
    <row r="60" spans="1:252" ht="14.7" customHeight="1" x14ac:dyDescent="0.3">
      <c r="A60" s="12"/>
      <c r="B60" s="13"/>
      <c r="C60" s="13"/>
      <c r="D60" s="14" t="s">
        <v>12</v>
      </c>
      <c r="E60" s="16">
        <f t="shared" ref="E60:F60" si="132">E61-E62+E61</f>
        <v>11757.491666666669</v>
      </c>
      <c r="F60" s="16">
        <f t="shared" si="132"/>
        <v>11919.5</v>
      </c>
      <c r="G60" s="16">
        <f t="shared" ref="G60:H60" si="133">G61-G62+G61</f>
        <v>11943.283333333336</v>
      </c>
      <c r="H60" s="16">
        <f t="shared" si="133"/>
        <v>11918.275000000001</v>
      </c>
      <c r="I60" s="16">
        <f t="shared" ref="I60:J60" si="134">I61-I62+I61</f>
        <v>11952.891666666663</v>
      </c>
      <c r="J60" s="16">
        <f t="shared" si="134"/>
        <v>12002.741666666669</v>
      </c>
      <c r="K60" s="16">
        <f t="shared" ref="K60" si="135">K61-K62+K61</f>
        <v>11925.916666666668</v>
      </c>
      <c r="L60" s="16"/>
    </row>
    <row r="61" spans="1:252" ht="14.7" customHeight="1" x14ac:dyDescent="0.3">
      <c r="A61" s="12"/>
      <c r="B61" s="13"/>
      <c r="C61" s="13"/>
      <c r="D61" s="14" t="s">
        <v>50</v>
      </c>
      <c r="E61" s="16">
        <f t="shared" ref="E61:F61" si="136">(E2+E3+E4)/3</f>
        <v>11637.533333333335</v>
      </c>
      <c r="F61" s="16">
        <f t="shared" si="136"/>
        <v>11930.85</v>
      </c>
      <c r="G61" s="16">
        <f t="shared" ref="G61:H61" si="137">(G2+G3+G4)/3</f>
        <v>11945.266666666668</v>
      </c>
      <c r="H61" s="16">
        <f t="shared" si="137"/>
        <v>11919.35</v>
      </c>
      <c r="I61" s="16">
        <f t="shared" ref="I61:J61" si="138">(I2+I3+I4)/3</f>
        <v>11939.733333333332</v>
      </c>
      <c r="J61" s="16">
        <f t="shared" si="138"/>
        <v>11993.433333333334</v>
      </c>
      <c r="K61" s="16">
        <f t="shared" ref="K61" si="139">(K2+K3+K4)/3</f>
        <v>11943.683333333334</v>
      </c>
      <c r="L61" s="16"/>
    </row>
    <row r="62" spans="1:252" ht="14.7" customHeight="1" x14ac:dyDescent="0.3">
      <c r="A62" s="12"/>
      <c r="B62" s="13"/>
      <c r="C62" s="13"/>
      <c r="D62" s="14" t="s">
        <v>14</v>
      </c>
      <c r="E62" s="16">
        <f t="shared" ref="E62:F62" si="140">E59</f>
        <v>11517.575000000001</v>
      </c>
      <c r="F62" s="16">
        <f t="shared" si="140"/>
        <v>11942.2</v>
      </c>
      <c r="G62" s="16">
        <f t="shared" ref="G62:H62" si="141">G59</f>
        <v>11947.25</v>
      </c>
      <c r="H62" s="16">
        <f t="shared" si="141"/>
        <v>11920.424999999999</v>
      </c>
      <c r="I62" s="16">
        <f t="shared" ref="I62:J62" si="142">I59</f>
        <v>11926.575000000001</v>
      </c>
      <c r="J62" s="16">
        <f t="shared" si="142"/>
        <v>11984.125</v>
      </c>
      <c r="K62" s="16">
        <f t="shared" ref="K62" si="143">K59</f>
        <v>11961.45</v>
      </c>
      <c r="L62" s="16"/>
    </row>
    <row r="63" spans="1:252" ht="14.7" customHeight="1" x14ac:dyDescent="0.3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144">ABS(F60-F62)</f>
        <v>22.700000000000728</v>
      </c>
      <c r="G63" s="31">
        <f t="shared" ref="G63:H63" si="145">ABS(G60-G62)</f>
        <v>3.9666666666635138</v>
      </c>
      <c r="H63" s="31">
        <f t="shared" si="145"/>
        <v>2.1499999999978172</v>
      </c>
      <c r="I63" s="31">
        <f t="shared" ref="I63:J63" si="146">ABS(I60-I62)</f>
        <v>26.316666666662059</v>
      </c>
      <c r="J63" s="31">
        <f t="shared" si="146"/>
        <v>18.616666666668607</v>
      </c>
      <c r="K63" s="31">
        <f t="shared" ref="K63" si="147">ABS(K60-K62)</f>
        <v>35.533333333332848</v>
      </c>
      <c r="L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7" zoomScaleNormal="100" workbookViewId="0">
      <selection activeCell="J30" sqref="J30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>
        <v>11490</v>
      </c>
      <c r="M6" s="109"/>
      <c r="N6" s="176">
        <v>11090.65</v>
      </c>
      <c r="O6" s="110"/>
      <c r="P6" s="177">
        <v>11989.6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11866.6</v>
      </c>
      <c r="K9" s="111"/>
      <c r="L9" s="178">
        <v>12034.15</v>
      </c>
      <c r="M9" s="109"/>
      <c r="N9" s="176">
        <v>12034.15</v>
      </c>
      <c r="O9" s="110"/>
      <c r="P9" s="177">
        <v>11908.15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11920.25</v>
      </c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11906.141799999999</v>
      </c>
      <c r="K16" s="186"/>
      <c r="L16" s="186">
        <f>VALUE(23.6/100*(L6-L9)+L9)</f>
        <v>11905.730599999999</v>
      </c>
      <c r="M16" s="186"/>
      <c r="N16" s="186">
        <f>VALUE(23.6/100*(N6-N9)+N9)</f>
        <v>11811.484</v>
      </c>
      <c r="O16" s="187"/>
      <c r="P16" s="186">
        <f>VALUE(23.6/100*(P6-P9)+P9)</f>
        <v>11927.3722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11930.6041</v>
      </c>
      <c r="K17" s="188"/>
      <c r="L17" s="188">
        <f>VALUE(38.2/100*(L6-L9)+L9)</f>
        <v>11826.2847</v>
      </c>
      <c r="M17" s="188"/>
      <c r="N17" s="188">
        <f>38.2/100*(N6-N9)+N9</f>
        <v>11673.733</v>
      </c>
      <c r="O17" s="189"/>
      <c r="P17" s="188">
        <f>VALUE(38.2/100*(P6-P9)+P9)</f>
        <v>11939.2639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11950.375</v>
      </c>
      <c r="K18" s="186"/>
      <c r="L18" s="186">
        <f>VALUE(50/100*(L6-L9)+L9)</f>
        <v>11762.075000000001</v>
      </c>
      <c r="M18" s="186"/>
      <c r="N18" s="186">
        <f>VALUE(50/100*(N6-N9)+N9)</f>
        <v>11562.4</v>
      </c>
      <c r="O18" s="187"/>
      <c r="P18" s="186">
        <f>VALUE(50/100*(P6-P9)+P9)</f>
        <v>11948.875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11970.1459</v>
      </c>
      <c r="K19" s="186"/>
      <c r="L19" s="186">
        <f>VALUE(61.8/100*(L6-L9)+L9)</f>
        <v>11697.865299999999</v>
      </c>
      <c r="M19" s="186"/>
      <c r="N19" s="186">
        <f>VALUE(61.8/100*(N6-N9)+N9)</f>
        <v>11451.066999999999</v>
      </c>
      <c r="O19" s="187"/>
      <c r="P19" s="186">
        <f>VALUE(61.8/100*(P6-P9)+P9)</f>
        <v>11958.4861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11985.057849999999</v>
      </c>
      <c r="K20" s="191"/>
      <c r="L20" s="190">
        <f>VALUE(70.7/100*(L6-L9)+L9)</f>
        <v>11649.435949999999</v>
      </c>
      <c r="M20" s="190"/>
      <c r="N20" s="190">
        <f>VALUE(70.7/100*(N6-N9)+N9)</f>
        <v>11367.095499999999</v>
      </c>
      <c r="O20" s="167"/>
      <c r="P20" s="190">
        <f>VALUE(70.7/100*(P6-P9)+P9)</f>
        <v>11965.73515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11998.2943</v>
      </c>
      <c r="K21" s="186"/>
      <c r="L21" s="186">
        <f>VALUE(78.6/100*(L6-L9)+L9)</f>
        <v>11606.4481</v>
      </c>
      <c r="M21" s="186"/>
      <c r="N21" s="186">
        <f>VALUE(78.6/100*(N6-N9)+N9)</f>
        <v>11292.558999999999</v>
      </c>
      <c r="O21" s="187"/>
      <c r="P21" s="186">
        <f>VALUE(78.6/100*(P6-P9)+P9)</f>
        <v>11972.1697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11490</v>
      </c>
      <c r="M22" s="190"/>
      <c r="N22" s="190">
        <f>VALUE(100/100*(N6-N9)+N9)</f>
        <v>11090.65</v>
      </c>
      <c r="O22" s="167"/>
      <c r="P22" s="190">
        <f>VALUE(100/100*(P6-P9)+P9)</f>
        <v>11989.6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12073.691799999999</v>
      </c>
      <c r="K23" s="198"/>
      <c r="L23" s="198">
        <f t="shared" si="0"/>
        <v>11361.580599999999</v>
      </c>
      <c r="M23" s="198"/>
      <c r="N23" s="198">
        <f t="shared" si="0"/>
        <v>10867.984</v>
      </c>
      <c r="O23" s="198"/>
      <c r="P23" s="198">
        <f t="shared" si="0"/>
        <v>12008.822200000001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11856.2459</v>
      </c>
      <c r="K26" s="193"/>
      <c r="L26" s="195">
        <f>VALUE(L12-38.2/100*(L6-L9))</f>
        <v>207.86529999999988</v>
      </c>
      <c r="M26" s="193"/>
      <c r="N26" s="193">
        <f>VALUE(N12-38.2/100*(N6-N9))</f>
        <v>360.41700000000003</v>
      </c>
      <c r="O26" s="194"/>
      <c r="P26" s="193">
        <f>VALUE(P12-38.2/100*(P6-P9))</f>
        <v>-31.113900000000278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11836.475</v>
      </c>
      <c r="K27" s="193"/>
      <c r="L27" s="193">
        <f>VALUE(L12-50/100*(L6-L9))</f>
        <v>272.07499999999982</v>
      </c>
      <c r="M27" s="193"/>
      <c r="N27" s="193">
        <f>VALUE(N12-50/100*(N6-N9))</f>
        <v>471.75</v>
      </c>
      <c r="O27" s="194"/>
      <c r="P27" s="193">
        <f>VALUE(P12-50/100*(P6-P9))</f>
        <v>-40.725000000000364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11816.704100000001</v>
      </c>
      <c r="K28" s="196"/>
      <c r="L28" s="196">
        <f>VALUE(L12-61.8/100*(L6-L9))</f>
        <v>336.28469999999976</v>
      </c>
      <c r="M28" s="196"/>
      <c r="N28" s="196">
        <f>VALUE(N12-61.8/100*(N6-N9))</f>
        <v>583.08299999999997</v>
      </c>
      <c r="O28" s="197"/>
      <c r="P28" s="196">
        <f>VALUE(P12-61.8/100*(P6-P9))</f>
        <v>-50.336100000000449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11802.847715</v>
      </c>
      <c r="K29" s="191"/>
      <c r="L29" s="190">
        <f>VALUE(L12-70.07/100*(L6-L9))</f>
        <v>381.28590499999967</v>
      </c>
      <c r="M29" s="190"/>
      <c r="N29" s="190">
        <f>VALUE(N12-70.07/100*(N6-N9))</f>
        <v>661.1104499999999</v>
      </c>
      <c r="O29" s="167"/>
      <c r="P29" s="190">
        <f>VALUE(P12-70.07/100*(P6-P9))</f>
        <v>-57.072015000000498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11752.7</v>
      </c>
      <c r="K30" s="193"/>
      <c r="L30" s="193">
        <f>VALUE(L12-100/100*(L6-L9))</f>
        <v>544.14999999999964</v>
      </c>
      <c r="M30" s="193"/>
      <c r="N30" s="193">
        <f>VALUE(N12-100/100*(N6-N9))</f>
        <v>943.5</v>
      </c>
      <c r="O30" s="194"/>
      <c r="P30" s="193">
        <f>VALUE(P12-100/100*(P6-P9))</f>
        <v>-81.450000000000728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11713.158200000002</v>
      </c>
      <c r="K31" s="198"/>
      <c r="L31" s="198">
        <f>VALUE(L12-123.6/100*(L6-L9))</f>
        <v>672.56939999999952</v>
      </c>
      <c r="M31" s="198"/>
      <c r="N31" s="198">
        <f>VALUE(N12-123.6/100*(N6-N9))</f>
        <v>1166.1659999999999</v>
      </c>
      <c r="O31" s="199"/>
      <c r="P31" s="198">
        <f>VALUE(P12-123.6/100*(P6-P9))</f>
        <v>-100.6722000000009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11688.695900000001</v>
      </c>
      <c r="K32" s="191"/>
      <c r="L32" s="190">
        <f>VALUE(L12-138.2/100*(L6-L9))</f>
        <v>752.01529999999946</v>
      </c>
      <c r="M32" s="190"/>
      <c r="N32" s="190">
        <f>VALUE(N12-138.2/100*(N6-N9))</f>
        <v>1303.9169999999999</v>
      </c>
      <c r="O32" s="167"/>
      <c r="P32" s="190">
        <f>VALUE(P12-138.2/100*(P6-P9))</f>
        <v>-112.563900000001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11668.925000000001</v>
      </c>
      <c r="K33" s="191"/>
      <c r="L33" s="190">
        <f>VALUE(L12-150/100*(L6-L9))</f>
        <v>816.22499999999945</v>
      </c>
      <c r="M33" s="190"/>
      <c r="N33" s="190">
        <f>VALUE(N12-150/100*(N6-N9))</f>
        <v>1415.25</v>
      </c>
      <c r="O33" s="167"/>
      <c r="P33" s="190">
        <f>VALUE(P12-150/100*(P6-P9))</f>
        <v>-122.17500000000109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11649.154100000002</v>
      </c>
      <c r="K34" s="225"/>
      <c r="L34" s="225">
        <f>VALUE(L12-161.8/100*(L6-L9))</f>
        <v>880.43469999999945</v>
      </c>
      <c r="M34" s="225"/>
      <c r="N34" s="225">
        <f>VALUE(N12-161.8/100*(N6-N9))</f>
        <v>1526.5830000000001</v>
      </c>
      <c r="O34" s="226"/>
      <c r="P34" s="225">
        <f>VALUE(P12-161.8/100*(P6-P9))</f>
        <v>-131.7861000000012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11635.297715000001</v>
      </c>
      <c r="K35" s="191"/>
      <c r="L35" s="190">
        <f>VALUE(L12-170.07/100*(L6-L9))</f>
        <v>925.43590499999937</v>
      </c>
      <c r="M35" s="190"/>
      <c r="N35" s="190">
        <f>VALUE(N12-170.07/100*(N6-N9))</f>
        <v>1604.6104499999999</v>
      </c>
      <c r="O35" s="167"/>
      <c r="P35" s="190">
        <f>VALUE(P12-170.07/100*(P6-P9))</f>
        <v>-138.52201500000123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11585.150000000001</v>
      </c>
      <c r="K36" s="193"/>
      <c r="L36" s="193">
        <f>VALUE(L12-200/100*(L6-L9))</f>
        <v>1088.2999999999993</v>
      </c>
      <c r="M36" s="193"/>
      <c r="N36" s="193">
        <f>VALUE(N12-200/100*(N6-N9))</f>
        <v>1887</v>
      </c>
      <c r="O36" s="194"/>
      <c r="P36" s="193">
        <f>VALUE(P12-200/100*(P6-P9))</f>
        <v>-162.90000000000146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11545.608200000002</v>
      </c>
      <c r="K37" s="191"/>
      <c r="L37" s="190">
        <f>VALUE(L12-223.6/100*(L6-L9))</f>
        <v>1216.719399999999</v>
      </c>
      <c r="M37" s="190"/>
      <c r="N37" s="190">
        <f>VALUE(N12-223.6/100*(N6-N9))</f>
        <v>2109.6659999999997</v>
      </c>
      <c r="O37" s="167"/>
      <c r="P37" s="190">
        <f>VALUE(P12-223.6/100*(P6-P9))</f>
        <v>-182.12220000000161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11521.145900000001</v>
      </c>
      <c r="K38" s="193"/>
      <c r="L38" s="193">
        <f>VALUE(L12-238.2/100*(L6-L9))</f>
        <v>1296.165299999999</v>
      </c>
      <c r="M38" s="193"/>
      <c r="N38" s="193">
        <f>VALUE(N12-238.2/100*(N6-N9))</f>
        <v>2247.4169999999999</v>
      </c>
      <c r="O38" s="194"/>
      <c r="P38" s="193">
        <f>VALUE(P12-238.2/100*(P6-P9))</f>
        <v>-194.01390000000171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11481.604100000002</v>
      </c>
      <c r="K39" s="193"/>
      <c r="L39" s="193">
        <f>VALUE(L12-261.8/100*(L6-L9))</f>
        <v>1424.5846999999992</v>
      </c>
      <c r="M39" s="193"/>
      <c r="N39" s="193">
        <f>VALUE(N12-261.8/100*(N6-N9))</f>
        <v>2470.0830000000001</v>
      </c>
      <c r="O39" s="194"/>
      <c r="P39" s="193">
        <f>VALUE(P12-261.8/100*(P6-P9))</f>
        <v>-213.23610000000193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11417.600000000002</v>
      </c>
      <c r="K40" s="193"/>
      <c r="L40" s="193">
        <f>VALUE(L12-300/100*(L6-L9))</f>
        <v>1632.4499999999989</v>
      </c>
      <c r="M40" s="193"/>
      <c r="N40" s="193">
        <f>VALUE(N12-300/100*(N6-N9))</f>
        <v>2830.5</v>
      </c>
      <c r="O40" s="194"/>
      <c r="P40" s="193">
        <f>VALUE(P12-300/100*(P6-P9))</f>
        <v>-244.35000000000218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11378.058200000003</v>
      </c>
      <c r="K41" s="191"/>
      <c r="L41" s="190">
        <f>VALUE(L12-323.6/100*(L6-L9))</f>
        <v>1760.8693999999989</v>
      </c>
      <c r="M41" s="190"/>
      <c r="N41" s="190">
        <f>VALUE(N12-323.6/100*(N6-N9))</f>
        <v>3053.1660000000002</v>
      </c>
      <c r="O41" s="167"/>
      <c r="P41" s="190">
        <f>VALUE(P12-323.6/100*(P6-P9))</f>
        <v>-263.5722000000024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11353.595900000002</v>
      </c>
      <c r="K42" s="193"/>
      <c r="L42" s="193">
        <f>VALUE(L12-338.2/100*(L6-L9))</f>
        <v>1840.3152999999986</v>
      </c>
      <c r="M42" s="193"/>
      <c r="N42" s="193">
        <f>VALUE(N12-338.2/100*(N6-N9))</f>
        <v>3190.9169999999999</v>
      </c>
      <c r="O42" s="194"/>
      <c r="P42" s="193">
        <f>VALUE(P12-338.2/100*(P6-P9))</f>
        <v>-275.46390000000241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11314.054100000003</v>
      </c>
      <c r="K43" s="193"/>
      <c r="L43" s="193">
        <f>VALUE(L12-361.8/100*(L6-L9))</f>
        <v>1968.7346999999988</v>
      </c>
      <c r="M43" s="193"/>
      <c r="N43" s="193">
        <f>VALUE(N12-361.8/100*(N6-N9))</f>
        <v>3413.5830000000001</v>
      </c>
      <c r="O43" s="194"/>
      <c r="P43" s="193">
        <f>VALUE(P12-361.8/100*(P6-P9))</f>
        <v>-294.68610000000268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11250.050000000003</v>
      </c>
      <c r="K44" s="193"/>
      <c r="L44" s="193">
        <f>VALUE(L12-400/100*(L6-L9))</f>
        <v>2176.5999999999985</v>
      </c>
      <c r="M44" s="193"/>
      <c r="N44" s="193">
        <f>VALUE(N12-400/100*(N6-N9))</f>
        <v>3774</v>
      </c>
      <c r="O44" s="194"/>
      <c r="P44" s="193">
        <f>VALUE(P12-400/100*(P6-P9))</f>
        <v>-325.80000000000291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11210.508200000004</v>
      </c>
      <c r="K45" s="191"/>
      <c r="L45" s="190">
        <f>VALUE(L12-423.6/100*(L6-L9))</f>
        <v>2305.0193999999988</v>
      </c>
      <c r="M45" s="190"/>
      <c r="N45" s="190">
        <f>VALUE(N12-423.6/100*(N6-N9))</f>
        <v>3996.6660000000006</v>
      </c>
      <c r="O45" s="167"/>
      <c r="P45" s="190">
        <f>VALUE(P12-423.6/100*(P6-P9))</f>
        <v>-345.02220000000312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11186.045900000003</v>
      </c>
      <c r="K46" s="191"/>
      <c r="L46" s="190">
        <f>VALUE(L12-438.2/100*(L6-L9))</f>
        <v>2384.465299999998</v>
      </c>
      <c r="M46" s="190"/>
      <c r="N46" s="190">
        <f>VALUE(N12-438.2/100*(N6-N9))</f>
        <v>4134.4169999999995</v>
      </c>
      <c r="O46" s="167"/>
      <c r="P46" s="190">
        <f>VALUE(P12-438.2/100*(P6-P9))</f>
        <v>-356.91390000000314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11146.504100000004</v>
      </c>
      <c r="K47" s="191"/>
      <c r="L47" s="190">
        <f>VALUE(L12-461.8/100*(L6-L9))</f>
        <v>2512.8846999999987</v>
      </c>
      <c r="M47" s="190"/>
      <c r="N47" s="190">
        <f>VALUE(N12-461.8/100*(N6-N9))</f>
        <v>4357.0830000000005</v>
      </c>
      <c r="O47" s="167"/>
      <c r="P47" s="190">
        <f>VALUE(P12-461.8/100*(P6-P9))</f>
        <v>-376.13610000000341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11082.500000000004</v>
      </c>
      <c r="K48" s="191"/>
      <c r="L48" s="190">
        <f>VALUE(L12-500/100*(L6-L9))</f>
        <v>2720.7499999999982</v>
      </c>
      <c r="M48" s="190"/>
      <c r="N48" s="190">
        <f>VALUE(N12-500/100*(N6-N9))</f>
        <v>4717.5</v>
      </c>
      <c r="O48" s="167"/>
      <c r="P48" s="190">
        <f>VALUE(P12-500/100*(P6-P9))</f>
        <v>-407.25000000000364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11042.958200000005</v>
      </c>
      <c r="K49" s="191"/>
      <c r="L49" s="190">
        <f>VALUE(L12-523.6/100*(L6-L9))</f>
        <v>2849.1693999999984</v>
      </c>
      <c r="M49" s="190"/>
      <c r="N49" s="190">
        <f>VALUE(N12-523.6/100*(N6-N9))</f>
        <v>4940.1660000000002</v>
      </c>
      <c r="O49" s="167"/>
      <c r="P49" s="190">
        <f>VALUE(P12-523.6/100*(P6-P9))</f>
        <v>-426.47220000000385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11018.495900000004</v>
      </c>
      <c r="K50" s="191"/>
      <c r="L50" s="190">
        <f>VALUE(L12-538.2/100*(L6-L9))</f>
        <v>2928.6152999999986</v>
      </c>
      <c r="M50" s="190"/>
      <c r="N50" s="190">
        <f>VALUE(N12-538.2/100*(N6-N9))</f>
        <v>5077.9170000000004</v>
      </c>
      <c r="O50" s="167"/>
      <c r="P50" s="190">
        <f>VALUE(P12-538.2/100*(P6-P9))</f>
        <v>-438.36390000000398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10978.954100000004</v>
      </c>
      <c r="K51" s="191"/>
      <c r="L51" s="190">
        <f>VALUE(L12-561.8/100*(L6-L9))</f>
        <v>3057.0346999999974</v>
      </c>
      <c r="M51" s="190"/>
      <c r="N51" s="190">
        <f>VALUE(N12-561.8/100*(N6-N9))</f>
        <v>5300.5829999999996</v>
      </c>
      <c r="O51" s="167"/>
      <c r="P51" s="190">
        <f>VALUE(P12-561.8/100*(P6-P9))</f>
        <v>-457.58610000000402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75"/>
  <sheetViews>
    <sheetView showGridLines="0" topLeftCell="HI1" zoomScaleNormal="100" workbookViewId="0">
      <selection activeCell="HT1" sqref="HT1:HW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1" width="10.77734375" style="91" customWidth="1"/>
    <col min="232" max="438" width="8.77734375" style="33" customWidth="1"/>
  </cols>
  <sheetData>
    <row r="1" spans="1:231" ht="14.7" customHeight="1" x14ac:dyDescent="0.3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</row>
    <row r="2" spans="1:231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</row>
    <row r="3" spans="1:231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</row>
    <row r="4" spans="1:231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</row>
    <row r="5" spans="1:231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</row>
    <row r="6" spans="1:231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W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</row>
    <row r="7" spans="1:231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W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</row>
    <row r="8" spans="1:231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W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</row>
    <row r="9" spans="1:231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W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</row>
    <row r="10" spans="1:231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W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</row>
    <row r="11" spans="1:231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W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</row>
    <row r="12" spans="1:231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</row>
    <row r="13" spans="1:231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W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</row>
    <row r="14" spans="1:231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W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</row>
    <row r="15" spans="1:231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W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</row>
    <row r="16" spans="1:231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</row>
    <row r="17" spans="1:231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W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</row>
    <row r="18" spans="1:231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W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</row>
    <row r="19" spans="1:231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W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</row>
    <row r="20" spans="1:231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W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</row>
    <row r="21" spans="1:231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W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</row>
    <row r="22" spans="1:231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W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</row>
    <row r="23" spans="1:231" ht="14.7" customHeight="1" x14ac:dyDescent="0.3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 spans="1:231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W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</row>
    <row r="25" spans="1:231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W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  <c r="HT25" s="16">
        <f t="shared" si="164"/>
        <v>11945.451960000002</v>
      </c>
      <c r="HU25" s="16">
        <f t="shared" si="164"/>
        <v>11930.784400000002</v>
      </c>
      <c r="HV25" s="16">
        <f t="shared" si="164"/>
        <v>11955.77088</v>
      </c>
      <c r="HW25" s="16">
        <f t="shared" si="164"/>
        <v>11955.89644</v>
      </c>
    </row>
    <row r="26" spans="1:231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W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  <c r="HT26" s="18">
        <f t="shared" si="175"/>
        <v>11886.977500000001</v>
      </c>
      <c r="HU26" s="18">
        <f t="shared" si="175"/>
        <v>11898.825000000001</v>
      </c>
      <c r="HV26" s="18">
        <f t="shared" si="175"/>
        <v>11926.895</v>
      </c>
      <c r="HW26" s="18">
        <f t="shared" si="175"/>
        <v>11931.8225</v>
      </c>
    </row>
    <row r="27" spans="1:231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W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  <c r="HT27" s="7">
        <f t="shared" si="186"/>
        <v>11836.91375</v>
      </c>
      <c r="HU27" s="7">
        <f t="shared" si="186"/>
        <v>11871.4625</v>
      </c>
      <c r="HV27" s="7">
        <f t="shared" si="186"/>
        <v>11902.172500000001</v>
      </c>
      <c r="HW27" s="7">
        <f t="shared" si="186"/>
        <v>11911.21125</v>
      </c>
    </row>
    <row r="28" spans="1:231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W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  <c r="HT28" s="16">
        <f t="shared" si="197"/>
        <v>11820.225833333334</v>
      </c>
      <c r="HU28" s="16">
        <f t="shared" si="197"/>
        <v>11862.341666666667</v>
      </c>
      <c r="HV28" s="16">
        <f t="shared" si="197"/>
        <v>11893.931666666667</v>
      </c>
      <c r="HW28" s="16">
        <f t="shared" si="197"/>
        <v>11904.340833333334</v>
      </c>
    </row>
    <row r="29" spans="1:231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W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  <c r="HT29" s="16">
        <f t="shared" si="208"/>
        <v>11803.537916666666</v>
      </c>
      <c r="HU29" s="16">
        <f t="shared" si="208"/>
        <v>11853.220833333333</v>
      </c>
      <c r="HV29" s="16">
        <f t="shared" si="208"/>
        <v>11885.690833333334</v>
      </c>
      <c r="HW29" s="16">
        <f t="shared" si="208"/>
        <v>11897.470416666667</v>
      </c>
    </row>
    <row r="30" spans="1:231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W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  <c r="HT30" s="11">
        <f t="shared" si="217"/>
        <v>11786.85</v>
      </c>
      <c r="HU30" s="11">
        <f t="shared" si="217"/>
        <v>11844.1</v>
      </c>
      <c r="HV30" s="11">
        <f t="shared" si="217"/>
        <v>11877.45</v>
      </c>
      <c r="HW30" s="11">
        <f t="shared" si="217"/>
        <v>11890.6</v>
      </c>
    </row>
    <row r="31" spans="1:231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W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  <c r="HT31" s="16">
        <f t="shared" si="228"/>
        <v>11770.162083333335</v>
      </c>
      <c r="HU31" s="16">
        <f t="shared" si="228"/>
        <v>11834.979166666668</v>
      </c>
      <c r="HV31" s="16">
        <f t="shared" si="228"/>
        <v>11869.209166666667</v>
      </c>
      <c r="HW31" s="16">
        <f t="shared" si="228"/>
        <v>11883.729583333334</v>
      </c>
    </row>
    <row r="32" spans="1:231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W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  <c r="HT32" s="16">
        <f t="shared" si="239"/>
        <v>11753.474166666667</v>
      </c>
      <c r="HU32" s="16">
        <f t="shared" si="239"/>
        <v>11825.858333333334</v>
      </c>
      <c r="HV32" s="16">
        <f t="shared" si="239"/>
        <v>11860.968333333334</v>
      </c>
      <c r="HW32" s="16">
        <f t="shared" si="239"/>
        <v>11876.859166666667</v>
      </c>
    </row>
    <row r="33" spans="1:231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W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  <c r="HT33" s="10">
        <f t="shared" si="250"/>
        <v>11736.786250000001</v>
      </c>
      <c r="HU33" s="10">
        <f t="shared" si="250"/>
        <v>11816.737500000001</v>
      </c>
      <c r="HV33" s="10">
        <f t="shared" si="250"/>
        <v>11852.727500000001</v>
      </c>
      <c r="HW33" s="10">
        <f t="shared" si="250"/>
        <v>11869.98875</v>
      </c>
    </row>
    <row r="34" spans="1:231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W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  <c r="HT34" s="22">
        <f t="shared" si="261"/>
        <v>11686.7225</v>
      </c>
      <c r="HU34" s="22">
        <f t="shared" si="261"/>
        <v>11789.375</v>
      </c>
      <c r="HV34" s="22">
        <f t="shared" si="261"/>
        <v>11828.005000000001</v>
      </c>
      <c r="HW34" s="22">
        <f t="shared" si="261"/>
        <v>11849.377500000001</v>
      </c>
    </row>
    <row r="35" spans="1:231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W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  <c r="HT35" s="16">
        <f t="shared" si="270"/>
        <v>11628.248039999999</v>
      </c>
      <c r="HU35" s="16">
        <f t="shared" si="270"/>
        <v>11757.415599999998</v>
      </c>
      <c r="HV35" s="16">
        <f t="shared" si="270"/>
        <v>11799.129120000001</v>
      </c>
      <c r="HW35" s="16">
        <f t="shared" si="270"/>
        <v>11825.30356</v>
      </c>
    </row>
    <row r="36" spans="1:231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W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  <c r="HT36" s="23">
        <f t="shared" si="279"/>
        <v>11602.302700529357</v>
      </c>
      <c r="HU36" s="23">
        <f t="shared" si="279"/>
        <v>11744.096355366606</v>
      </c>
      <c r="HV36" s="23">
        <f t="shared" si="279"/>
        <v>11787.380514715187</v>
      </c>
      <c r="HW36" s="23">
        <f t="shared" si="279"/>
        <v>11815.350980930229</v>
      </c>
    </row>
    <row r="37" spans="1:231" ht="14.7" customHeight="1" x14ac:dyDescent="0.3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</row>
    <row r="38" spans="1:231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</row>
    <row r="39" spans="1:231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</row>
    <row r="40" spans="1:231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</row>
    <row r="41" spans="1:231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</row>
    <row r="42" spans="1:231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</row>
    <row r="43" spans="1:231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</row>
    <row r="44" spans="1:231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</row>
    <row r="45" spans="1:231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</row>
    <row r="46" spans="1:231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W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  <c r="HT46" s="11">
        <f t="shared" si="291"/>
        <v>11786.85</v>
      </c>
      <c r="HU46" s="11">
        <f t="shared" si="291"/>
        <v>11844.1</v>
      </c>
      <c r="HV46" s="11">
        <f t="shared" si="291"/>
        <v>11877.45</v>
      </c>
      <c r="HW46" s="11">
        <f t="shared" si="291"/>
        <v>11890.6</v>
      </c>
    </row>
    <row r="47" spans="1:231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</row>
    <row r="48" spans="1:231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</row>
    <row r="49" spans="1:231" ht="14.7" customHeight="1" x14ac:dyDescent="0.3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</row>
    <row r="50" spans="1:231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</row>
    <row r="51" spans="1:231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</row>
    <row r="52" spans="1:231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</row>
    <row r="53" spans="1:231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</row>
    <row r="54" spans="1:231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</row>
    <row r="55" spans="1:231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W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  <c r="HT56" s="16">
        <f t="shared" si="354"/>
        <v>182.04999999999927</v>
      </c>
      <c r="HU56" s="16">
        <f t="shared" si="354"/>
        <v>99.5</v>
      </c>
      <c r="HV56" s="16">
        <f t="shared" si="354"/>
        <v>89.899999999999636</v>
      </c>
      <c r="HW56" s="16">
        <f t="shared" si="354"/>
        <v>74.949999999998909</v>
      </c>
    </row>
    <row r="57" spans="1:231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W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  <c r="HT57" s="16">
        <f t="shared" si="366"/>
        <v>200.25499999999923</v>
      </c>
      <c r="HU57" s="16">
        <f t="shared" si="366"/>
        <v>109.45</v>
      </c>
      <c r="HV57" s="16">
        <f t="shared" si="366"/>
        <v>98.889999999999603</v>
      </c>
      <c r="HW57" s="16">
        <f t="shared" si="366"/>
        <v>82.444999999998799</v>
      </c>
    </row>
    <row r="58" spans="1:231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W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  <c r="HT58" s="16">
        <f t="shared" si="369"/>
        <v>23436.75</v>
      </c>
      <c r="HU58" s="16">
        <f t="shared" si="369"/>
        <v>23668.400000000001</v>
      </c>
      <c r="HV58" s="16">
        <f t="shared" si="369"/>
        <v>23800.1</v>
      </c>
      <c r="HW58" s="16">
        <f t="shared" si="369"/>
        <v>23761.65</v>
      </c>
    </row>
    <row r="59" spans="1:231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W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  <c r="HT59" s="16">
        <f t="shared" si="372"/>
        <v>11718.375</v>
      </c>
      <c r="HU59" s="16">
        <f t="shared" si="372"/>
        <v>11834.2</v>
      </c>
      <c r="HV59" s="16">
        <f t="shared" si="372"/>
        <v>11900.05</v>
      </c>
      <c r="HW59" s="16">
        <f t="shared" si="372"/>
        <v>11880.825000000001</v>
      </c>
    </row>
    <row r="60" spans="1:231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W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  <c r="HT60" s="16">
        <f t="shared" si="375"/>
        <v>11764.024999999998</v>
      </c>
      <c r="HU60" s="16">
        <f t="shared" si="375"/>
        <v>11840.8</v>
      </c>
      <c r="HV60" s="16">
        <f t="shared" si="375"/>
        <v>11884.983333333337</v>
      </c>
      <c r="HW60" s="16">
        <f t="shared" si="375"/>
        <v>11887.341666666667</v>
      </c>
    </row>
    <row r="61" spans="1:231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W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  <c r="HT61" s="16">
        <f t="shared" si="378"/>
        <v>11741.199999999999</v>
      </c>
      <c r="HU61" s="16">
        <f t="shared" si="378"/>
        <v>11837.5</v>
      </c>
      <c r="HV61" s="16">
        <f t="shared" si="378"/>
        <v>11892.516666666668</v>
      </c>
      <c r="HW61" s="16">
        <f t="shared" si="378"/>
        <v>11884.083333333334</v>
      </c>
    </row>
    <row r="62" spans="1:231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W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  <c r="HT62" s="16">
        <f t="shared" si="381"/>
        <v>11718.375</v>
      </c>
      <c r="HU62" s="16">
        <f t="shared" si="381"/>
        <v>11834.2</v>
      </c>
      <c r="HV62" s="16">
        <f t="shared" si="381"/>
        <v>11900.05</v>
      </c>
      <c r="HW62" s="16">
        <f t="shared" si="381"/>
        <v>11880.825000000001</v>
      </c>
    </row>
    <row r="63" spans="1:231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W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  <c r="HT63" s="31">
        <f t="shared" si="384"/>
        <v>45.649999999997817</v>
      </c>
      <c r="HU63" s="31">
        <f t="shared" si="384"/>
        <v>6.5999999999985448</v>
      </c>
      <c r="HV63" s="31">
        <f t="shared" si="384"/>
        <v>15.066666666662059</v>
      </c>
      <c r="HW63" s="31">
        <f t="shared" si="384"/>
        <v>6.5166666666664241</v>
      </c>
    </row>
    <row r="64" spans="1:231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2019-11-11T07:53:09Z</dcterms:modified>
</cp:coreProperties>
</file>