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/>
  </bookViews>
  <sheets>
    <sheet name="Nifty" sheetId="2" r:id="rId1"/>
    <sheet name="BankNifty" sheetId="17" r:id="rId2"/>
    <sheet name="Emeter" sheetId="7" r:id="rId3"/>
    <sheet name="Stock-List" sheetId="13" r:id="rId4"/>
    <sheet name="Archives" sheetId="14" r:id="rId5"/>
  </sheets>
  <definedNames>
    <definedName name="_xlnm._FilterDatabase" localSheetId="3" hidden="1">'Stock-List'!$A$1:$A$25</definedName>
  </definedNames>
  <calcPr calcId="162913" iterate="1"/>
</workbook>
</file>

<file path=xl/calcChain.xml><?xml version="1.0" encoding="utf-8"?>
<calcChain xmlns="http://schemas.openxmlformats.org/spreadsheetml/2006/main">
  <c r="O52" i="2" l="1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3" i="2"/>
  <c r="O12" i="2"/>
  <c r="O11" i="2"/>
  <c r="O10" i="2"/>
  <c r="O9" i="2"/>
  <c r="O8" i="2"/>
  <c r="O7" i="2"/>
  <c r="O6" i="2"/>
  <c r="H11" i="2"/>
  <c r="H14" i="2" s="1"/>
  <c r="H18" i="2"/>
  <c r="H23" i="2" s="1"/>
  <c r="H20" i="2"/>
  <c r="H25" i="2"/>
  <c r="H15" i="2" s="1"/>
  <c r="H27" i="2"/>
  <c r="H28" i="2"/>
  <c r="H31" i="2" s="1"/>
  <c r="H30" i="2"/>
  <c r="G30" i="2"/>
  <c r="G28" i="2"/>
  <c r="G31" i="2" s="1"/>
  <c r="G27" i="2"/>
  <c r="G25" i="2"/>
  <c r="G20" i="2"/>
  <c r="G18" i="2"/>
  <c r="G23" i="2" s="1"/>
  <c r="G11" i="2"/>
  <c r="G8" i="2" s="1"/>
  <c r="J30" i="2"/>
  <c r="J28" i="2"/>
  <c r="J31" i="2" s="1"/>
  <c r="J27" i="2"/>
  <c r="J25" i="2"/>
  <c r="J26" i="2" s="1"/>
  <c r="J20" i="2"/>
  <c r="J18" i="2"/>
  <c r="J23" i="2" s="1"/>
  <c r="J11" i="2"/>
  <c r="J14" i="2" s="1"/>
  <c r="G7" i="2" l="1"/>
  <c r="J29" i="2"/>
  <c r="J32" i="2" s="1"/>
  <c r="J10" i="2" s="1"/>
  <c r="H29" i="2"/>
  <c r="H32" i="2" s="1"/>
  <c r="H12" i="2" s="1"/>
  <c r="H7" i="2"/>
  <c r="H26" i="2"/>
  <c r="H16" i="2"/>
  <c r="H8" i="2"/>
  <c r="H6" i="2" s="1"/>
  <c r="G29" i="2"/>
  <c r="G32" i="2" s="1"/>
  <c r="G10" i="2" s="1"/>
  <c r="G14" i="2"/>
  <c r="G16" i="2" s="1"/>
  <c r="G6" i="2"/>
  <c r="G15" i="2"/>
  <c r="G26" i="2"/>
  <c r="J16" i="2"/>
  <c r="J19" i="2"/>
  <c r="J22" i="2"/>
  <c r="J21" i="2"/>
  <c r="J15" i="2"/>
  <c r="J7" i="2"/>
  <c r="J8" i="2"/>
  <c r="J6" i="2" s="1"/>
  <c r="I30" i="2"/>
  <c r="I28" i="2"/>
  <c r="I31" i="2" s="1"/>
  <c r="I27" i="2"/>
  <c r="I25" i="2"/>
  <c r="I20" i="2"/>
  <c r="I18" i="2"/>
  <c r="I23" i="2" s="1"/>
  <c r="I11" i="2"/>
  <c r="I14" i="2" s="1"/>
  <c r="H10" i="2" l="1"/>
  <c r="J12" i="2"/>
  <c r="G12" i="2"/>
  <c r="H19" i="2"/>
  <c r="H21" i="2"/>
  <c r="H22" i="2"/>
  <c r="G22" i="2"/>
  <c r="G19" i="2"/>
  <c r="G21" i="2"/>
  <c r="I7" i="2"/>
  <c r="I29" i="2"/>
  <c r="I32" i="2" s="1"/>
  <c r="I10" i="2" s="1"/>
  <c r="I16" i="2"/>
  <c r="I26" i="2"/>
  <c r="I15" i="2"/>
  <c r="I8" i="2"/>
  <c r="I6" i="2" s="1"/>
  <c r="AK31" i="14"/>
  <c r="AJ31" i="14"/>
  <c r="AM30" i="14"/>
  <c r="AL30" i="14"/>
  <c r="AK30" i="14"/>
  <c r="AJ30" i="14"/>
  <c r="AK29" i="14"/>
  <c r="AK32" i="14" s="1"/>
  <c r="AJ29" i="14"/>
  <c r="AJ32" i="14" s="1"/>
  <c r="AM28" i="14"/>
  <c r="AM31" i="14" s="1"/>
  <c r="AL28" i="14"/>
  <c r="AL31" i="14" s="1"/>
  <c r="AK28" i="14"/>
  <c r="AJ28" i="14"/>
  <c r="AM27" i="14"/>
  <c r="AL27" i="14"/>
  <c r="AK27" i="14"/>
  <c r="AJ27" i="14"/>
  <c r="AL26" i="14"/>
  <c r="AL22" i="14" s="1"/>
  <c r="AM25" i="14"/>
  <c r="AM26" i="14" s="1"/>
  <c r="AL25" i="14"/>
  <c r="AK25" i="14"/>
  <c r="AK26" i="14" s="1"/>
  <c r="AJ25" i="14"/>
  <c r="AJ26" i="14" s="1"/>
  <c r="AL23" i="14"/>
  <c r="AL21" i="14"/>
  <c r="AM20" i="14"/>
  <c r="AL20" i="14"/>
  <c r="AK20" i="14"/>
  <c r="AJ20" i="14"/>
  <c r="AL19" i="14"/>
  <c r="AM18" i="14"/>
  <c r="AM23" i="14" s="1"/>
  <c r="AL18" i="14"/>
  <c r="AK18" i="14"/>
  <c r="AK23" i="14" s="1"/>
  <c r="AJ18" i="14"/>
  <c r="AJ23" i="14" s="1"/>
  <c r="AK15" i="14"/>
  <c r="AJ15" i="14"/>
  <c r="AM11" i="14"/>
  <c r="AM14" i="14" s="1"/>
  <c r="AM16" i="14" s="1"/>
  <c r="AL11" i="14"/>
  <c r="AK11" i="14"/>
  <c r="AK14" i="14" s="1"/>
  <c r="AK16" i="14" s="1"/>
  <c r="AJ11" i="14"/>
  <c r="AJ14" i="14" s="1"/>
  <c r="AJ16" i="14" s="1"/>
  <c r="AM8" i="14"/>
  <c r="AL8" i="14"/>
  <c r="AL6" i="14" s="1"/>
  <c r="AK8" i="14"/>
  <c r="AJ8" i="14"/>
  <c r="AJ6" i="14" s="1"/>
  <c r="AK7" i="14"/>
  <c r="AJ7" i="14"/>
  <c r="AM6" i="14"/>
  <c r="I12" i="2" l="1"/>
  <c r="I19" i="2"/>
  <c r="I22" i="2"/>
  <c r="I21" i="2"/>
  <c r="AM21" i="14"/>
  <c r="AM19" i="14"/>
  <c r="AM22" i="14"/>
  <c r="AK12" i="14"/>
  <c r="AK10" i="14"/>
  <c r="AJ12" i="14"/>
  <c r="AJ10" i="14"/>
  <c r="AJ21" i="14"/>
  <c r="AJ19" i="14"/>
  <c r="AJ22" i="14"/>
  <c r="AK21" i="14"/>
  <c r="AK19" i="14"/>
  <c r="AK22" i="14"/>
  <c r="AL29" i="14"/>
  <c r="AL32" i="14" s="1"/>
  <c r="AL10" i="14" s="1"/>
  <c r="AM29" i="14"/>
  <c r="AM32" i="14" s="1"/>
  <c r="AM12" i="14" s="1"/>
  <c r="AL14" i="14"/>
  <c r="AL16" i="14" s="1"/>
  <c r="AL7" i="14"/>
  <c r="AL15" i="14"/>
  <c r="AM7" i="14"/>
  <c r="AM15" i="14"/>
  <c r="AK6" i="14"/>
  <c r="AH31" i="14"/>
  <c r="AI30" i="14"/>
  <c r="AH30" i="14"/>
  <c r="AH29" i="14" s="1"/>
  <c r="AH32" i="14" s="1"/>
  <c r="AH12" i="14" s="1"/>
  <c r="AG30" i="14"/>
  <c r="AF30" i="14"/>
  <c r="AF29" i="14" s="1"/>
  <c r="AF32" i="14" s="1"/>
  <c r="AE30" i="14"/>
  <c r="AE29" i="14" s="1"/>
  <c r="AE32" i="14" s="1"/>
  <c r="AI28" i="14"/>
  <c r="AI31" i="14" s="1"/>
  <c r="AI29" i="14" s="1"/>
  <c r="AI32" i="14" s="1"/>
  <c r="AH28" i="14"/>
  <c r="AG28" i="14"/>
  <c r="AG31" i="14" s="1"/>
  <c r="AF28" i="14"/>
  <c r="AF31" i="14" s="1"/>
  <c r="AE28" i="14"/>
  <c r="AE31" i="14" s="1"/>
  <c r="AI27" i="14"/>
  <c r="AH27" i="14"/>
  <c r="AG27" i="14"/>
  <c r="AF27" i="14"/>
  <c r="AE27" i="14"/>
  <c r="AI25" i="14"/>
  <c r="AI7" i="14" s="1"/>
  <c r="AH25" i="14"/>
  <c r="AH15" i="14" s="1"/>
  <c r="AG25" i="14"/>
  <c r="AG26" i="14" s="1"/>
  <c r="AF25" i="14"/>
  <c r="AF26" i="14" s="1"/>
  <c r="AE25" i="14"/>
  <c r="AE15" i="14" s="1"/>
  <c r="AI20" i="14"/>
  <c r="AH20" i="14"/>
  <c r="AG20" i="14"/>
  <c r="AF20" i="14"/>
  <c r="AE20" i="14"/>
  <c r="AI18" i="14"/>
  <c r="AI23" i="14" s="1"/>
  <c r="AH18" i="14"/>
  <c r="AH23" i="14" s="1"/>
  <c r="AG18" i="14"/>
  <c r="AG23" i="14" s="1"/>
  <c r="AF18" i="14"/>
  <c r="AF23" i="14" s="1"/>
  <c r="AE18" i="14"/>
  <c r="AE23" i="14" s="1"/>
  <c r="AI11" i="14"/>
  <c r="AI14" i="14" s="1"/>
  <c r="AI16" i="14" s="1"/>
  <c r="AH11" i="14"/>
  <c r="AH10" i="14" s="1"/>
  <c r="AG11" i="14"/>
  <c r="AF11" i="14"/>
  <c r="AE11" i="14"/>
  <c r="AE8" i="14" s="1"/>
  <c r="AE6" i="14" s="1"/>
  <c r="AI8" i="14"/>
  <c r="AH8" i="14"/>
  <c r="AG8" i="14"/>
  <c r="AG6" i="14" s="1"/>
  <c r="AF8" i="14"/>
  <c r="AF6" i="14" s="1"/>
  <c r="AM10" i="14" l="1"/>
  <c r="AL12" i="14"/>
  <c r="AI12" i="14"/>
  <c r="AI10" i="14"/>
  <c r="AF22" i="14"/>
  <c r="AF21" i="14"/>
  <c r="AF19" i="14"/>
  <c r="AG29" i="14"/>
  <c r="AG32" i="14" s="1"/>
  <c r="AG12" i="14" s="1"/>
  <c r="AF12" i="14"/>
  <c r="AG19" i="14"/>
  <c r="AG21" i="14"/>
  <c r="AG22" i="14"/>
  <c r="AH26" i="14"/>
  <c r="AH6" i="14"/>
  <c r="AI6" i="14"/>
  <c r="AI26" i="14"/>
  <c r="AG15" i="14"/>
  <c r="AE14" i="14"/>
  <c r="AE16" i="14" s="1"/>
  <c r="AG7" i="14"/>
  <c r="AI15" i="14"/>
  <c r="AH7" i="14"/>
  <c r="AF10" i="14"/>
  <c r="AG14" i="14"/>
  <c r="AG16" i="14" s="1"/>
  <c r="AE26" i="14"/>
  <c r="AF15" i="14"/>
  <c r="AF7" i="14"/>
  <c r="AF14" i="14"/>
  <c r="AF16" i="14" s="1"/>
  <c r="AE12" i="14"/>
  <c r="AH14" i="14"/>
  <c r="AH16" i="14" s="1"/>
  <c r="AE7" i="14"/>
  <c r="AE10" i="14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3" i="2"/>
  <c r="N12" i="2"/>
  <c r="N11" i="2"/>
  <c r="N10" i="2"/>
  <c r="N9" i="2"/>
  <c r="N8" i="2"/>
  <c r="N7" i="2"/>
  <c r="N6" i="2"/>
  <c r="AE19" i="14" l="1"/>
  <c r="AE22" i="14"/>
  <c r="AE21" i="14"/>
  <c r="AI19" i="14"/>
  <c r="AI22" i="14"/>
  <c r="AI21" i="14"/>
  <c r="AG10" i="14"/>
  <c r="AH21" i="14"/>
  <c r="AH22" i="14"/>
  <c r="AH19" i="14"/>
  <c r="AC31" i="14" l="1"/>
  <c r="AB31" i="14"/>
  <c r="AD30" i="14"/>
  <c r="AC30" i="14"/>
  <c r="AC29" i="14" s="1"/>
  <c r="AC32" i="14" s="1"/>
  <c r="AB30" i="14"/>
  <c r="AB29" i="14" s="1"/>
  <c r="AB32" i="14" s="1"/>
  <c r="AB12" i="14" s="1"/>
  <c r="AA30" i="14"/>
  <c r="Z30" i="14"/>
  <c r="AD28" i="14"/>
  <c r="AD31" i="14" s="1"/>
  <c r="AD29" i="14" s="1"/>
  <c r="AD32" i="14" s="1"/>
  <c r="AD10" i="14" s="1"/>
  <c r="AC28" i="14"/>
  <c r="AB28" i="14"/>
  <c r="AA28" i="14"/>
  <c r="AA31" i="14" s="1"/>
  <c r="AA29" i="14" s="1"/>
  <c r="AA32" i="14" s="1"/>
  <c r="Z28" i="14"/>
  <c r="Z31" i="14" s="1"/>
  <c r="Z29" i="14" s="1"/>
  <c r="Z32" i="14" s="1"/>
  <c r="Z10" i="14" s="1"/>
  <c r="AD27" i="14"/>
  <c r="AC27" i="14"/>
  <c r="AB27" i="14"/>
  <c r="AA27" i="14"/>
  <c r="Z27" i="14"/>
  <c r="AC26" i="14"/>
  <c r="AC19" i="14" s="1"/>
  <c r="AB26" i="14"/>
  <c r="AD25" i="14"/>
  <c r="AD26" i="14" s="1"/>
  <c r="AC25" i="14"/>
  <c r="AB25" i="14"/>
  <c r="AA25" i="14"/>
  <c r="AA26" i="14" s="1"/>
  <c r="Z25" i="14"/>
  <c r="Z26" i="14" s="1"/>
  <c r="AD23" i="14"/>
  <c r="AA23" i="14"/>
  <c r="Z23" i="14"/>
  <c r="AB22" i="14"/>
  <c r="AC21" i="14"/>
  <c r="AB21" i="14"/>
  <c r="AD20" i="14"/>
  <c r="AC20" i="14"/>
  <c r="AB20" i="14"/>
  <c r="AA20" i="14"/>
  <c r="Z20" i="14"/>
  <c r="AB19" i="14"/>
  <c r="AD18" i="14"/>
  <c r="AC18" i="14"/>
  <c r="AC23" i="14" s="1"/>
  <c r="AB18" i="14"/>
  <c r="AB23" i="14" s="1"/>
  <c r="AA18" i="14"/>
  <c r="Z18" i="14"/>
  <c r="AD15" i="14"/>
  <c r="AA15" i="14"/>
  <c r="Z15" i="14"/>
  <c r="AA14" i="14"/>
  <c r="AA16" i="14" s="1"/>
  <c r="AD11" i="14"/>
  <c r="AD14" i="14" s="1"/>
  <c r="AD16" i="14" s="1"/>
  <c r="AC11" i="14"/>
  <c r="AC15" i="14" s="1"/>
  <c r="AB11" i="14"/>
  <c r="AB15" i="14" s="1"/>
  <c r="AA11" i="14"/>
  <c r="Z11" i="14"/>
  <c r="Z14" i="14" s="1"/>
  <c r="Z16" i="14" s="1"/>
  <c r="AD8" i="14"/>
  <c r="AB8" i="14"/>
  <c r="AA8" i="14"/>
  <c r="AA6" i="14" s="1"/>
  <c r="Z8" i="14"/>
  <c r="AB7" i="14"/>
  <c r="AA7" i="14"/>
  <c r="AB6" i="14"/>
  <c r="Z19" i="14" l="1"/>
  <c r="Z22" i="14"/>
  <c r="Z21" i="14"/>
  <c r="AD19" i="14"/>
  <c r="AD22" i="14"/>
  <c r="AD21" i="14"/>
  <c r="AA22" i="14"/>
  <c r="AA21" i="14"/>
  <c r="AA19" i="14"/>
  <c r="AA12" i="14"/>
  <c r="AA10" i="14"/>
  <c r="Z6" i="14"/>
  <c r="AD6" i="14"/>
  <c r="AC7" i="14"/>
  <c r="AC12" i="14"/>
  <c r="AB14" i="14"/>
  <c r="AB16" i="14" s="1"/>
  <c r="AC22" i="14"/>
  <c r="Z7" i="14"/>
  <c r="AD7" i="14"/>
  <c r="AC8" i="14"/>
  <c r="AC6" i="14" s="1"/>
  <c r="AB10" i="14"/>
  <c r="Z12" i="14"/>
  <c r="AD12" i="14"/>
  <c r="AC14" i="14"/>
  <c r="AC16" i="14" s="1"/>
  <c r="AC10" i="14"/>
  <c r="W31" i="14" l="1"/>
  <c r="W29" i="14" s="1"/>
  <c r="W32" i="14" s="1"/>
  <c r="Y30" i="14"/>
  <c r="X30" i="14"/>
  <c r="W30" i="14"/>
  <c r="V30" i="14"/>
  <c r="V29" i="14" s="1"/>
  <c r="V32" i="14" s="1"/>
  <c r="U30" i="14"/>
  <c r="Y28" i="14"/>
  <c r="Y31" i="14" s="1"/>
  <c r="Y29" i="14" s="1"/>
  <c r="Y32" i="14" s="1"/>
  <c r="X28" i="14"/>
  <c r="X31" i="14" s="1"/>
  <c r="W28" i="14"/>
  <c r="V28" i="14"/>
  <c r="V31" i="14" s="1"/>
  <c r="U28" i="14"/>
  <c r="U31" i="14" s="1"/>
  <c r="U29" i="14" s="1"/>
  <c r="U32" i="14" s="1"/>
  <c r="Y27" i="14"/>
  <c r="X27" i="14"/>
  <c r="W27" i="14"/>
  <c r="V27" i="14"/>
  <c r="U27" i="14"/>
  <c r="X26" i="14"/>
  <c r="X22" i="14" s="1"/>
  <c r="V26" i="14"/>
  <c r="V22" i="14" s="1"/>
  <c r="Y25" i="14"/>
  <c r="Y26" i="14" s="1"/>
  <c r="X25" i="14"/>
  <c r="W25" i="14"/>
  <c r="W26" i="14" s="1"/>
  <c r="V25" i="14"/>
  <c r="U25" i="14"/>
  <c r="U26" i="14" s="1"/>
  <c r="X23" i="14"/>
  <c r="V23" i="14"/>
  <c r="X21" i="14"/>
  <c r="V21" i="14"/>
  <c r="Y20" i="14"/>
  <c r="X20" i="14"/>
  <c r="W20" i="14"/>
  <c r="V20" i="14"/>
  <c r="U20" i="14"/>
  <c r="X19" i="14"/>
  <c r="V19" i="14"/>
  <c r="Y18" i="14"/>
  <c r="Y23" i="14" s="1"/>
  <c r="X18" i="14"/>
  <c r="W18" i="14"/>
  <c r="W23" i="14" s="1"/>
  <c r="V18" i="14"/>
  <c r="U18" i="14"/>
  <c r="U23" i="14" s="1"/>
  <c r="Y15" i="14"/>
  <c r="W15" i="14"/>
  <c r="U15" i="14"/>
  <c r="V14" i="14"/>
  <c r="V16" i="14" s="1"/>
  <c r="Y11" i="14"/>
  <c r="Y14" i="14" s="1"/>
  <c r="Y16" i="14" s="1"/>
  <c r="X11" i="14"/>
  <c r="X15" i="14" s="1"/>
  <c r="W11" i="14"/>
  <c r="W14" i="14" s="1"/>
  <c r="W16" i="14" s="1"/>
  <c r="V11" i="14"/>
  <c r="U11" i="14"/>
  <c r="U14" i="14" s="1"/>
  <c r="U16" i="14" s="1"/>
  <c r="Y8" i="14"/>
  <c r="W8" i="14"/>
  <c r="V8" i="14"/>
  <c r="V6" i="14" s="1"/>
  <c r="U8" i="14"/>
  <c r="Y7" i="14"/>
  <c r="W7" i="14"/>
  <c r="U7" i="14"/>
  <c r="W21" i="14" l="1"/>
  <c r="W19" i="14"/>
  <c r="W22" i="14"/>
  <c r="W10" i="14"/>
  <c r="W12" i="14"/>
  <c r="V12" i="14"/>
  <c r="U19" i="14"/>
  <c r="U22" i="14"/>
  <c r="U21" i="14"/>
  <c r="U12" i="14"/>
  <c r="U10" i="14"/>
  <c r="Y12" i="14"/>
  <c r="Y10" i="14"/>
  <c r="X29" i="14"/>
  <c r="X32" i="14" s="1"/>
  <c r="Y19" i="14"/>
  <c r="Y22" i="14"/>
  <c r="Y21" i="14"/>
  <c r="U6" i="14"/>
  <c r="Y6" i="14"/>
  <c r="X7" i="14"/>
  <c r="V10" i="14"/>
  <c r="X12" i="14"/>
  <c r="V15" i="14"/>
  <c r="X8" i="14"/>
  <c r="X6" i="14" s="1"/>
  <c r="X14" i="14"/>
  <c r="X16" i="14" s="1"/>
  <c r="W6" i="14"/>
  <c r="V7" i="14"/>
  <c r="X10" i="14"/>
  <c r="H30" i="17" l="1"/>
  <c r="H28" i="17"/>
  <c r="H31" i="17" s="1"/>
  <c r="H27" i="17"/>
  <c r="H25" i="17"/>
  <c r="H20" i="17"/>
  <c r="H18" i="17"/>
  <c r="H23" i="17" s="1"/>
  <c r="H11" i="17"/>
  <c r="H14" i="17" s="1"/>
  <c r="H15" i="17" l="1"/>
  <c r="H16" i="17"/>
  <c r="H29" i="17"/>
  <c r="H32" i="17" s="1"/>
  <c r="H10" i="17" s="1"/>
  <c r="H26" i="17"/>
  <c r="H7" i="17"/>
  <c r="H8" i="17"/>
  <c r="H6" i="17" s="1"/>
  <c r="T30" i="14"/>
  <c r="S30" i="14"/>
  <c r="R30" i="14"/>
  <c r="Q30" i="14"/>
  <c r="P30" i="14"/>
  <c r="T28" i="14"/>
  <c r="T31" i="14" s="1"/>
  <c r="S28" i="14"/>
  <c r="S31" i="14" s="1"/>
  <c r="R28" i="14"/>
  <c r="R31" i="14" s="1"/>
  <c r="Q28" i="14"/>
  <c r="Q31" i="14" s="1"/>
  <c r="Q29" i="14" s="1"/>
  <c r="Q32" i="14" s="1"/>
  <c r="Q10" i="14" s="1"/>
  <c r="P28" i="14"/>
  <c r="P31" i="14" s="1"/>
  <c r="T27" i="14"/>
  <c r="S27" i="14"/>
  <c r="R27" i="14"/>
  <c r="Q27" i="14"/>
  <c r="P27" i="14"/>
  <c r="T25" i="14"/>
  <c r="T26" i="14" s="1"/>
  <c r="S25" i="14"/>
  <c r="S26" i="14" s="1"/>
  <c r="R25" i="14"/>
  <c r="R26" i="14" s="1"/>
  <c r="Q25" i="14"/>
  <c r="P25" i="14"/>
  <c r="P26" i="14" s="1"/>
  <c r="T20" i="14"/>
  <c r="S20" i="14"/>
  <c r="R20" i="14"/>
  <c r="Q20" i="14"/>
  <c r="P20" i="14"/>
  <c r="T18" i="14"/>
  <c r="T23" i="14" s="1"/>
  <c r="S18" i="14"/>
  <c r="S23" i="14" s="1"/>
  <c r="R18" i="14"/>
  <c r="R23" i="14" s="1"/>
  <c r="Q18" i="14"/>
  <c r="Q23" i="14" s="1"/>
  <c r="P18" i="14"/>
  <c r="P23" i="14" s="1"/>
  <c r="T11" i="14"/>
  <c r="T14" i="14" s="1"/>
  <c r="T16" i="14" s="1"/>
  <c r="S11" i="14"/>
  <c r="S7" i="14" s="1"/>
  <c r="R11" i="14"/>
  <c r="R15" i="14" s="1"/>
  <c r="Q11" i="14"/>
  <c r="P11" i="14"/>
  <c r="P14" i="14" s="1"/>
  <c r="P16" i="14" s="1"/>
  <c r="R8" i="14"/>
  <c r="R6" i="14" s="1"/>
  <c r="Q8" i="14"/>
  <c r="H12" i="17" l="1"/>
  <c r="R7" i="14"/>
  <c r="S8" i="14"/>
  <c r="R14" i="14"/>
  <c r="R16" i="14" s="1"/>
  <c r="Q7" i="14"/>
  <c r="R29" i="14"/>
  <c r="R32" i="14" s="1"/>
  <c r="R10" i="14" s="1"/>
  <c r="S6" i="14"/>
  <c r="S15" i="14"/>
  <c r="P29" i="14"/>
  <c r="P32" i="14" s="1"/>
  <c r="P10" i="14" s="1"/>
  <c r="T29" i="14"/>
  <c r="T32" i="14" s="1"/>
  <c r="T12" i="14" s="1"/>
  <c r="H19" i="17"/>
  <c r="H22" i="17"/>
  <c r="H21" i="17"/>
  <c r="R21" i="14"/>
  <c r="R19" i="14"/>
  <c r="R22" i="14"/>
  <c r="S29" i="14"/>
  <c r="S32" i="14" s="1"/>
  <c r="S22" i="14"/>
  <c r="S19" i="14"/>
  <c r="S21" i="14"/>
  <c r="Q12" i="14"/>
  <c r="P19" i="14"/>
  <c r="P21" i="14"/>
  <c r="P22" i="14"/>
  <c r="T19" i="14"/>
  <c r="T22" i="14"/>
  <c r="T21" i="14"/>
  <c r="R12" i="14"/>
  <c r="Q14" i="14"/>
  <c r="Q16" i="14" s="1"/>
  <c r="P15" i="14"/>
  <c r="T15" i="14"/>
  <c r="Q6" i="14"/>
  <c r="P7" i="14"/>
  <c r="T7" i="14"/>
  <c r="P12" i="14"/>
  <c r="S14" i="14"/>
  <c r="S16" i="14" s="1"/>
  <c r="Q26" i="14"/>
  <c r="Q15" i="14"/>
  <c r="P8" i="14"/>
  <c r="P6" i="14" s="1"/>
  <c r="T8" i="14"/>
  <c r="T6" i="14" s="1"/>
  <c r="T10" i="14" l="1"/>
  <c r="Q22" i="14"/>
  <c r="Q21" i="14"/>
  <c r="Q19" i="14"/>
  <c r="S10" i="14"/>
  <c r="S12" i="14"/>
  <c r="O30" i="14" l="1"/>
  <c r="N30" i="14"/>
  <c r="M30" i="14"/>
  <c r="L30" i="14"/>
  <c r="O28" i="14"/>
  <c r="O31" i="14" s="1"/>
  <c r="O29" i="14" s="1"/>
  <c r="O32" i="14" s="1"/>
  <c r="N28" i="14"/>
  <c r="N31" i="14" s="1"/>
  <c r="N29" i="14" s="1"/>
  <c r="N32" i="14" s="1"/>
  <c r="M28" i="14"/>
  <c r="M31" i="14" s="1"/>
  <c r="M29" i="14" s="1"/>
  <c r="M32" i="14" s="1"/>
  <c r="L28" i="14"/>
  <c r="L31" i="14" s="1"/>
  <c r="O27" i="14"/>
  <c r="N27" i="14"/>
  <c r="M27" i="14"/>
  <c r="L27" i="14"/>
  <c r="O25" i="14"/>
  <c r="O26" i="14" s="1"/>
  <c r="N25" i="14"/>
  <c r="N26" i="14" s="1"/>
  <c r="M25" i="14"/>
  <c r="M26" i="14" s="1"/>
  <c r="L25" i="14"/>
  <c r="L26" i="14" s="1"/>
  <c r="O20" i="14"/>
  <c r="N20" i="14"/>
  <c r="M20" i="14"/>
  <c r="L20" i="14"/>
  <c r="O18" i="14"/>
  <c r="O23" i="14" s="1"/>
  <c r="N18" i="14"/>
  <c r="N23" i="14" s="1"/>
  <c r="M18" i="14"/>
  <c r="M23" i="14" s="1"/>
  <c r="L18" i="14"/>
  <c r="L23" i="14" s="1"/>
  <c r="O11" i="14"/>
  <c r="O15" i="14" s="1"/>
  <c r="N11" i="14"/>
  <c r="N15" i="14" s="1"/>
  <c r="M11" i="14"/>
  <c r="M15" i="14" s="1"/>
  <c r="L11" i="14"/>
  <c r="O8" i="14"/>
  <c r="N8" i="14"/>
  <c r="M8" i="14"/>
  <c r="M6" i="14" s="1"/>
  <c r="O7" i="14"/>
  <c r="O6" i="14"/>
  <c r="N6" i="14"/>
  <c r="M10" i="14" l="1"/>
  <c r="N7" i="14"/>
  <c r="M7" i="14"/>
  <c r="N10" i="14"/>
  <c r="O10" i="14"/>
  <c r="L21" i="14"/>
  <c r="L22" i="14"/>
  <c r="L19" i="14"/>
  <c r="L29" i="14"/>
  <c r="L32" i="14" s="1"/>
  <c r="L12" i="14" s="1"/>
  <c r="M22" i="14"/>
  <c r="M21" i="14"/>
  <c r="M19" i="14"/>
  <c r="N22" i="14"/>
  <c r="N21" i="14"/>
  <c r="N19" i="14"/>
  <c r="O22" i="14"/>
  <c r="O21" i="14"/>
  <c r="O19" i="14"/>
  <c r="L15" i="14"/>
  <c r="M12" i="14"/>
  <c r="M14" i="14"/>
  <c r="M16" i="14" s="1"/>
  <c r="L7" i="14"/>
  <c r="L14" i="14"/>
  <c r="L16" i="14" s="1"/>
  <c r="N12" i="14"/>
  <c r="N14" i="14"/>
  <c r="N16" i="14" s="1"/>
  <c r="L8" i="14"/>
  <c r="L6" i="14" s="1"/>
  <c r="O12" i="14"/>
  <c r="O14" i="14"/>
  <c r="O16" i="14" s="1"/>
  <c r="G30" i="17"/>
  <c r="G28" i="17"/>
  <c r="G31" i="17" s="1"/>
  <c r="G27" i="17"/>
  <c r="G25" i="17"/>
  <c r="G20" i="17"/>
  <c r="G18" i="17"/>
  <c r="G23" i="17" s="1"/>
  <c r="G11" i="17"/>
  <c r="G14" i="17" s="1"/>
  <c r="L10" i="14" l="1"/>
  <c r="G7" i="17"/>
  <c r="G29" i="17"/>
  <c r="G32" i="17" s="1"/>
  <c r="G12" i="17" s="1"/>
  <c r="G16" i="17"/>
  <c r="G26" i="17"/>
  <c r="G15" i="17"/>
  <c r="G8" i="17"/>
  <c r="G6" i="17" s="1"/>
  <c r="G10" i="17" l="1"/>
  <c r="G19" i="17"/>
  <c r="G22" i="17"/>
  <c r="G21" i="17"/>
  <c r="R52" i="2" l="1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3" i="2"/>
  <c r="R12" i="2"/>
  <c r="R11" i="2"/>
  <c r="R10" i="2"/>
  <c r="R9" i="2"/>
  <c r="R8" i="2"/>
  <c r="R7" i="2"/>
  <c r="R6" i="2"/>
  <c r="K30" i="14"/>
  <c r="J30" i="14"/>
  <c r="I30" i="14"/>
  <c r="H30" i="14"/>
  <c r="G30" i="14"/>
  <c r="K28" i="14"/>
  <c r="K31" i="14" s="1"/>
  <c r="J28" i="14"/>
  <c r="J31" i="14" s="1"/>
  <c r="I28" i="14"/>
  <c r="I31" i="14" s="1"/>
  <c r="H28" i="14"/>
  <c r="H31" i="14" s="1"/>
  <c r="G28" i="14"/>
  <c r="G31" i="14" s="1"/>
  <c r="K27" i="14"/>
  <c r="J27" i="14"/>
  <c r="I27" i="14"/>
  <c r="H27" i="14"/>
  <c r="G27" i="14"/>
  <c r="K25" i="14"/>
  <c r="K26" i="14" s="1"/>
  <c r="J25" i="14"/>
  <c r="J26" i="14" s="1"/>
  <c r="I25" i="14"/>
  <c r="I26" i="14" s="1"/>
  <c r="H25" i="14"/>
  <c r="H26" i="14" s="1"/>
  <c r="G25" i="14"/>
  <c r="G26" i="14" s="1"/>
  <c r="J23" i="14"/>
  <c r="K20" i="14"/>
  <c r="J20" i="14"/>
  <c r="I20" i="14"/>
  <c r="H20" i="14"/>
  <c r="G20" i="14"/>
  <c r="K18" i="14"/>
  <c r="K23" i="14" s="1"/>
  <c r="J18" i="14"/>
  <c r="I18" i="14"/>
  <c r="I23" i="14" s="1"/>
  <c r="H18" i="14"/>
  <c r="H23" i="14" s="1"/>
  <c r="G18" i="14"/>
  <c r="G23" i="14" s="1"/>
  <c r="K11" i="14"/>
  <c r="K14" i="14" s="1"/>
  <c r="K16" i="14" s="1"/>
  <c r="J11" i="14"/>
  <c r="I11" i="14"/>
  <c r="I14" i="14" s="1"/>
  <c r="H11" i="14"/>
  <c r="G11" i="14"/>
  <c r="G15" i="14" s="1"/>
  <c r="G7" i="14" l="1"/>
  <c r="G8" i="14"/>
  <c r="G6" i="14" s="1"/>
  <c r="G29" i="14"/>
  <c r="G32" i="14" s="1"/>
  <c r="G10" i="14" s="1"/>
  <c r="K29" i="14"/>
  <c r="K32" i="14" s="1"/>
  <c r="K12" i="14" s="1"/>
  <c r="G14" i="14"/>
  <c r="G16" i="14" s="1"/>
  <c r="I16" i="14"/>
  <c r="I15" i="14"/>
  <c r="K8" i="14"/>
  <c r="K6" i="14" s="1"/>
  <c r="K15" i="14"/>
  <c r="I29" i="14"/>
  <c r="I32" i="14" s="1"/>
  <c r="I10" i="14" s="1"/>
  <c r="H29" i="14"/>
  <c r="H32" i="14" s="1"/>
  <c r="H12" i="14" s="1"/>
  <c r="J19" i="14"/>
  <c r="J21" i="14"/>
  <c r="H22" i="14"/>
  <c r="H19" i="14"/>
  <c r="H21" i="14"/>
  <c r="I7" i="14"/>
  <c r="J15" i="14"/>
  <c r="H8" i="14"/>
  <c r="H6" i="14" s="1"/>
  <c r="H14" i="14"/>
  <c r="H16" i="14" s="1"/>
  <c r="K7" i="14"/>
  <c r="G12" i="14"/>
  <c r="I12" i="14"/>
  <c r="G19" i="14"/>
  <c r="G22" i="14"/>
  <c r="G21" i="14"/>
  <c r="K19" i="14"/>
  <c r="K22" i="14"/>
  <c r="K21" i="14"/>
  <c r="I21" i="14"/>
  <c r="I19" i="14"/>
  <c r="I22" i="14"/>
  <c r="J29" i="14"/>
  <c r="J32" i="14" s="1"/>
  <c r="J10" i="14" s="1"/>
  <c r="J7" i="14"/>
  <c r="I8" i="14"/>
  <c r="I6" i="14" s="1"/>
  <c r="H15" i="14"/>
  <c r="J22" i="14"/>
  <c r="J14" i="14"/>
  <c r="J16" i="14" s="1"/>
  <c r="J8" i="14"/>
  <c r="J6" i="14" s="1"/>
  <c r="H7" i="14"/>
  <c r="F20" i="17"/>
  <c r="N52" i="17"/>
  <c r="M52" i="17"/>
  <c r="L52" i="17"/>
  <c r="N51" i="17"/>
  <c r="M51" i="17"/>
  <c r="L51" i="17"/>
  <c r="N50" i="17"/>
  <c r="M50" i="17"/>
  <c r="L50" i="17"/>
  <c r="N49" i="17"/>
  <c r="M49" i="17"/>
  <c r="L49" i="17"/>
  <c r="N48" i="17"/>
  <c r="M48" i="17"/>
  <c r="L48" i="17"/>
  <c r="N47" i="17"/>
  <c r="M47" i="17"/>
  <c r="L47" i="17"/>
  <c r="N46" i="17"/>
  <c r="M46" i="17"/>
  <c r="L46" i="17"/>
  <c r="N45" i="17"/>
  <c r="M45" i="17"/>
  <c r="L45" i="17"/>
  <c r="N44" i="17"/>
  <c r="M44" i="17"/>
  <c r="L44" i="17"/>
  <c r="N43" i="17"/>
  <c r="M43" i="17"/>
  <c r="L43" i="17"/>
  <c r="N42" i="17"/>
  <c r="M42" i="17"/>
  <c r="L42" i="17"/>
  <c r="N41" i="17"/>
  <c r="M41" i="17"/>
  <c r="L41" i="17"/>
  <c r="N40" i="17"/>
  <c r="M40" i="17"/>
  <c r="L40" i="17"/>
  <c r="N39" i="17"/>
  <c r="M39" i="17"/>
  <c r="L39" i="17"/>
  <c r="N38" i="17"/>
  <c r="M38" i="17"/>
  <c r="L38" i="17"/>
  <c r="N37" i="17"/>
  <c r="M37" i="17"/>
  <c r="L37" i="17"/>
  <c r="N36" i="17"/>
  <c r="M36" i="17"/>
  <c r="L36" i="17"/>
  <c r="N35" i="17"/>
  <c r="M35" i="17"/>
  <c r="L35" i="17"/>
  <c r="N34" i="17"/>
  <c r="M34" i="17"/>
  <c r="L34" i="17"/>
  <c r="N33" i="17"/>
  <c r="M33" i="17"/>
  <c r="L33" i="17"/>
  <c r="N32" i="17"/>
  <c r="M32" i="17"/>
  <c r="L32" i="17"/>
  <c r="N31" i="17"/>
  <c r="M31" i="17"/>
  <c r="L31" i="17"/>
  <c r="N30" i="17"/>
  <c r="M30" i="17"/>
  <c r="L30" i="17"/>
  <c r="E30" i="17"/>
  <c r="N29" i="17"/>
  <c r="M29" i="17"/>
  <c r="L29" i="17"/>
  <c r="N28" i="17"/>
  <c r="M28" i="17"/>
  <c r="L28" i="17"/>
  <c r="E28" i="17"/>
  <c r="E31" i="17" s="1"/>
  <c r="E29" i="17" s="1"/>
  <c r="E32" i="17" s="1"/>
  <c r="N27" i="17"/>
  <c r="M27" i="17"/>
  <c r="L27" i="17"/>
  <c r="E27" i="17"/>
  <c r="N26" i="17"/>
  <c r="M26" i="17"/>
  <c r="L26" i="17"/>
  <c r="N25" i="17"/>
  <c r="M25" i="17"/>
  <c r="L25" i="17"/>
  <c r="E25" i="17"/>
  <c r="E26" i="17" s="1"/>
  <c r="N24" i="17"/>
  <c r="M24" i="17"/>
  <c r="L24" i="17"/>
  <c r="N23" i="17"/>
  <c r="M23" i="17"/>
  <c r="L23" i="17"/>
  <c r="N22" i="17"/>
  <c r="M22" i="17"/>
  <c r="L22" i="17"/>
  <c r="N21" i="17"/>
  <c r="M21" i="17"/>
  <c r="L21" i="17"/>
  <c r="N20" i="17"/>
  <c r="M20" i="17"/>
  <c r="L20" i="17"/>
  <c r="E20" i="17"/>
  <c r="N19" i="17"/>
  <c r="M19" i="17"/>
  <c r="L19" i="17"/>
  <c r="N18" i="17"/>
  <c r="M18" i="17"/>
  <c r="L18" i="17"/>
  <c r="E18" i="17"/>
  <c r="E23" i="17" s="1"/>
  <c r="N17" i="17"/>
  <c r="M17" i="17"/>
  <c r="L17" i="17"/>
  <c r="N16" i="17"/>
  <c r="M16" i="17"/>
  <c r="L16" i="17"/>
  <c r="N13" i="17"/>
  <c r="M13" i="17"/>
  <c r="L13" i="17"/>
  <c r="N12" i="17"/>
  <c r="M12" i="17"/>
  <c r="L12" i="17"/>
  <c r="N11" i="17"/>
  <c r="M11" i="17"/>
  <c r="L11" i="17"/>
  <c r="E11" i="17"/>
  <c r="E14" i="17" s="1"/>
  <c r="N10" i="17"/>
  <c r="M10" i="17"/>
  <c r="L10" i="17"/>
  <c r="N9" i="17"/>
  <c r="M9" i="17"/>
  <c r="L9" i="17"/>
  <c r="N8" i="17"/>
  <c r="M8" i="17"/>
  <c r="L8" i="17"/>
  <c r="N7" i="17"/>
  <c r="M7" i="17"/>
  <c r="L7" i="17"/>
  <c r="N6" i="17"/>
  <c r="M6" i="17"/>
  <c r="L6" i="17"/>
  <c r="H10" i="14" l="1"/>
  <c r="K10" i="14"/>
  <c r="E10" i="17"/>
  <c r="F28" i="17"/>
  <c r="F31" i="17" s="1"/>
  <c r="F25" i="17"/>
  <c r="F26" i="17" s="1"/>
  <c r="F22" i="17" s="1"/>
  <c r="J12" i="14"/>
  <c r="E16" i="17"/>
  <c r="E8" i="17"/>
  <c r="E6" i="17" s="1"/>
  <c r="F11" i="17"/>
  <c r="F14" i="17" s="1"/>
  <c r="F30" i="17"/>
  <c r="F29" i="17" s="1"/>
  <c r="F32" i="17" s="1"/>
  <c r="F12" i="17" s="1"/>
  <c r="F18" i="17"/>
  <c r="F23" i="17" s="1"/>
  <c r="F27" i="17"/>
  <c r="E21" i="17"/>
  <c r="E19" i="17"/>
  <c r="E22" i="17"/>
  <c r="E12" i="17"/>
  <c r="E15" i="17"/>
  <c r="E7" i="17"/>
  <c r="F21" i="17" l="1"/>
  <c r="F19" i="17"/>
  <c r="F7" i="17"/>
  <c r="F16" i="17"/>
  <c r="F15" i="17"/>
  <c r="F8" i="17"/>
  <c r="F6" i="17" s="1"/>
  <c r="F10" i="17"/>
  <c r="Q52" i="2" l="1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3" i="2"/>
  <c r="Q12" i="2"/>
  <c r="Q11" i="2"/>
  <c r="Q10" i="2"/>
  <c r="Q9" i="2"/>
  <c r="Q8" i="2"/>
  <c r="Q7" i="2"/>
  <c r="Q6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3" i="2"/>
  <c r="P12" i="2"/>
  <c r="P11" i="2"/>
  <c r="P10" i="2"/>
  <c r="P9" i="2"/>
  <c r="P8" i="2"/>
  <c r="P7" i="2"/>
  <c r="P6" i="2"/>
  <c r="F30" i="14" l="1"/>
  <c r="E30" i="14"/>
  <c r="D30" i="14"/>
  <c r="C30" i="14"/>
  <c r="B30" i="14"/>
  <c r="A30" i="14"/>
  <c r="F28" i="14"/>
  <c r="F31" i="14" s="1"/>
  <c r="E28" i="14"/>
  <c r="E31" i="14" s="1"/>
  <c r="D28" i="14"/>
  <c r="D31" i="14" s="1"/>
  <c r="C28" i="14"/>
  <c r="C31" i="14" s="1"/>
  <c r="B28" i="14"/>
  <c r="B31" i="14" s="1"/>
  <c r="A28" i="14"/>
  <c r="A31" i="14" s="1"/>
  <c r="A29" i="14" s="1"/>
  <c r="A32" i="14" s="1"/>
  <c r="F27" i="14"/>
  <c r="E27" i="14"/>
  <c r="D27" i="14"/>
  <c r="C27" i="14"/>
  <c r="B27" i="14"/>
  <c r="A27" i="14"/>
  <c r="F25" i="14"/>
  <c r="F26" i="14" s="1"/>
  <c r="E25" i="14"/>
  <c r="E26" i="14" s="1"/>
  <c r="D25" i="14"/>
  <c r="D26" i="14" s="1"/>
  <c r="C25" i="14"/>
  <c r="C26" i="14" s="1"/>
  <c r="B25" i="14"/>
  <c r="B26" i="14" s="1"/>
  <c r="B22" i="14" s="1"/>
  <c r="A25" i="14"/>
  <c r="A26" i="14" s="1"/>
  <c r="F20" i="14"/>
  <c r="E20" i="14"/>
  <c r="D20" i="14"/>
  <c r="C20" i="14"/>
  <c r="B20" i="14"/>
  <c r="A20" i="14"/>
  <c r="F18" i="14"/>
  <c r="F23" i="14" s="1"/>
  <c r="E18" i="14"/>
  <c r="E23" i="14" s="1"/>
  <c r="D18" i="14"/>
  <c r="D23" i="14" s="1"/>
  <c r="C18" i="14"/>
  <c r="C23" i="14" s="1"/>
  <c r="B18" i="14"/>
  <c r="B23" i="14" s="1"/>
  <c r="A18" i="14"/>
  <c r="A23" i="14" s="1"/>
  <c r="F11" i="14"/>
  <c r="F14" i="14" s="1"/>
  <c r="E11" i="14"/>
  <c r="E14" i="14" s="1"/>
  <c r="E16" i="14" s="1"/>
  <c r="D11" i="14"/>
  <c r="D14" i="14" s="1"/>
  <c r="C11" i="14"/>
  <c r="B11" i="14"/>
  <c r="B14" i="14" s="1"/>
  <c r="A11" i="14"/>
  <c r="A14" i="14" s="1"/>
  <c r="A16" i="14" s="1"/>
  <c r="D8" i="14"/>
  <c r="B16" i="14" l="1"/>
  <c r="F16" i="14"/>
  <c r="A7" i="14"/>
  <c r="D6" i="14"/>
  <c r="D29" i="14"/>
  <c r="D32" i="14" s="1"/>
  <c r="D12" i="14" s="1"/>
  <c r="D7" i="14"/>
  <c r="B8" i="14"/>
  <c r="B6" i="14" s="1"/>
  <c r="B21" i="14"/>
  <c r="E29" i="14"/>
  <c r="E32" i="14" s="1"/>
  <c r="E10" i="14" s="1"/>
  <c r="C22" i="14"/>
  <c r="C21" i="14"/>
  <c r="C19" i="14"/>
  <c r="F22" i="14"/>
  <c r="F21" i="14"/>
  <c r="F19" i="14"/>
  <c r="E15" i="14"/>
  <c r="E7" i="14"/>
  <c r="E8" i="14"/>
  <c r="E6" i="14" s="1"/>
  <c r="C15" i="14"/>
  <c r="A15" i="14"/>
  <c r="A8" i="14"/>
  <c r="A6" i="14" s="1"/>
  <c r="F8" i="14"/>
  <c r="F6" i="14" s="1"/>
  <c r="D16" i="14"/>
  <c r="D15" i="14"/>
  <c r="B19" i="14"/>
  <c r="B29" i="14"/>
  <c r="B32" i="14" s="1"/>
  <c r="B10" i="14" s="1"/>
  <c r="F29" i="14"/>
  <c r="F32" i="14" s="1"/>
  <c r="F10" i="14" s="1"/>
  <c r="A10" i="14"/>
  <c r="A12" i="14"/>
  <c r="C29" i="14"/>
  <c r="C32" i="14" s="1"/>
  <c r="C10" i="14" s="1"/>
  <c r="D22" i="14"/>
  <c r="D21" i="14"/>
  <c r="D19" i="14"/>
  <c r="E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F12" i="14"/>
  <c r="B15" i="14"/>
  <c r="F15" i="14"/>
  <c r="C7" i="14"/>
  <c r="B12" i="14" l="1"/>
  <c r="C12" i="14"/>
  <c r="F30" i="2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<sst xmlns="http://schemas.openxmlformats.org/spreadsheetml/2006/main" count="106" uniqueCount="67">
  <si>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</si>
  <si>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</si>
  <si>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</si>
  <si>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</si>
  <si>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</si>
  <si>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</si>
  <si>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</si>
  <si>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</si>
  <si>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</si>
  <si>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</si>
  <si>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</si>
  <si>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</si>
  <si>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</si>
  <si>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</si>
  <si>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</si>
  <si>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</si>
  <si>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</si>
  <si>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</si>
  <si>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</si>
  <si>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</si>
  <si>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</si>
  <si>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</si>
  <si>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</si>
  <si>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</si>
  <si>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</si>
  <si>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</si>
  <si>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</si>
  <si>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</si>
  <si>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</si>
  <si>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</si>
  <si>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</si>
  <si>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</si>
  <si>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Jan 2020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</si>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</sst>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  <border>
      <left/>
      <right/>
      <top style="dashDotDot">
        <color rgb="FF993366"/>
      </top>
      <bottom/>
      <diagonal/>
    </border>
    <border>
      <left/>
      <right/>
      <top/>
      <bottom style="dashDotDot">
        <color rgb="FF993366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67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164" fontId="3" fillId="17" borderId="4" xfId="1" applyNumberFormat="1" applyFont="1" applyFill="1" applyBorder="1" applyAlignment="1">
      <alignment horizontal="center"/>
    </xf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164" fontId="3" fillId="22" borderId="4" xfId="1" applyNumberFormat="1" applyFont="1" applyFill="1" applyBorder="1" applyAlignment="1">
      <alignment horizontal="center"/>
    </xf>
    <xf numFmtId="164" fontId="3" fillId="22" borderId="4" xfId="1" applyNumberFormat="1" applyFont="1" applyFill="1" applyBorder="1" applyAlignment="1"/>
    <xf numFmtId="2" fontId="3" fillId="0" borderId="0" xfId="0" applyNumberFormat="1" applyFont="1" applyAlignment="1"/>
    <xf numFmtId="0" fontId="3" fillId="16" borderId="0" xfId="0" applyNumberFormat="1" applyFont="1" applyFill="1" applyAlignment="1"/>
    <xf numFmtId="4" fontId="3" fillId="10" borderId="6" xfId="0" applyNumberFormat="1" applyFont="1" applyFill="1" applyBorder="1" applyAlignment="1">
      <alignment horizontal="right"/>
    </xf>
    <xf numFmtId="4" fontId="3" fillId="11" borderId="7" xfId="0" applyNumberFormat="1" applyFont="1" applyFill="1" applyBorder="1" applyAlignment="1">
      <alignment horizontal="right"/>
    </xf>
    <xf numFmtId="4" fontId="3" fillId="23" borderId="4" xfId="0" applyNumberFormat="1" applyFont="1" applyFill="1" applyBorder="1" applyAlignment="1">
      <alignment horizontal="right"/>
    </xf>
    <xf numFmtId="4" fontId="3" fillId="24" borderId="4" xfId="0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center"/>
    </xf>
    <xf numFmtId="164" fontId="3" fillId="0" borderId="4" xfId="1" applyNumberFormat="1" applyFont="1" applyFill="1" applyBorder="1" applyAlignment="1"/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3" fillId="25" borderId="4" xfId="1" applyNumberFormat="1" applyFont="1" applyFill="1" applyBorder="1" applyAlignment="1"/>
    <xf numFmtId="164" fontId="4" fillId="20" borderId="4" xfId="1" applyNumberFormat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66"/>
      <color rgb="FF3366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4"/>
  <sheetViews>
    <sheetView showGridLines="0" tabSelected="1" zoomScale="110" zoomScaleNormal="110" workbookViewId="0">
      <selection activeCell="R7" sqref="R7"/>
    </sheetView>
  </sheetViews>
  <sheetFormatPr defaultColWidth="8.77734375" defaultRowHeight="14.7" customHeight="1"/>
  <cols>
    <col min="1" max="4" width="8.77734375" style="15" customWidth="1"/>
    <col min="5" max="10" width="10.77734375" style="15" customWidth="1"/>
    <col min="11" max="11" width="9.21875" style="15" bestFit="1" customWidth="1"/>
    <col min="12" max="12" width="11" style="13" bestFit="1" customWidth="1"/>
    <col min="13" max="13" width="13.77734375" style="15" bestFit="1" customWidth="1"/>
    <col min="14" max="18" width="10.44140625" style="15" bestFit="1" customWidth="1"/>
    <col min="19" max="255" width="8.77734375" style="15" customWidth="1"/>
    <col min="256" max="16384" width="8.77734375" style="16"/>
  </cols>
  <sheetData>
    <row r="1" spans="1:19" ht="15" customHeight="1" thickBot="1">
      <c r="A1" s="63"/>
      <c r="B1" s="64"/>
      <c r="C1" s="64"/>
      <c r="D1" s="64"/>
      <c r="E1" s="1" t="s">
        <v>32</v>
      </c>
      <c r="F1" s="1" t="s">
        <v>0</v>
      </c>
      <c r="G1" s="2">
        <v>43920</v>
      </c>
      <c r="H1" s="2">
        <v>43928</v>
      </c>
      <c r="I1" s="2">
        <v>43929</v>
      </c>
      <c r="J1" s="2">
        <v>43929</v>
      </c>
      <c r="K1" s="2"/>
      <c r="M1" s="12" t="s">
        <v>27</v>
      </c>
      <c r="N1" s="14">
        <v>7511.1</v>
      </c>
      <c r="O1" s="14">
        <v>8055.8</v>
      </c>
      <c r="P1" s="14">
        <v>9038.9</v>
      </c>
      <c r="Q1" s="14">
        <v>2252.75</v>
      </c>
      <c r="R1" s="14">
        <v>12430.5</v>
      </c>
    </row>
    <row r="2" spans="1:19" ht="15" customHeight="1" thickBot="1">
      <c r="A2" s="17"/>
      <c r="B2" s="18"/>
      <c r="C2" s="18"/>
      <c r="D2" s="3" t="s">
        <v>1</v>
      </c>
      <c r="E2" s="58">
        <v>12246.7</v>
      </c>
      <c r="F2" s="58">
        <v>8678.2999999999993</v>
      </c>
      <c r="G2" s="58">
        <v>8576</v>
      </c>
      <c r="H2" s="58">
        <v>8819.4</v>
      </c>
      <c r="I2" s="58">
        <v>9131.7000000000007</v>
      </c>
      <c r="J2" s="58">
        <v>20324.099999999999</v>
      </c>
      <c r="K2" s="58"/>
      <c r="M2" s="12" t="s">
        <v>28</v>
      </c>
      <c r="N2" s="14">
        <v>9038.9</v>
      </c>
      <c r="O2" s="14">
        <v>9131.7000000000007</v>
      </c>
      <c r="P2" s="14">
        <v>8522.9</v>
      </c>
      <c r="Q2" s="14">
        <v>12430.5</v>
      </c>
      <c r="R2" s="14">
        <v>7511.1</v>
      </c>
    </row>
    <row r="3" spans="1:19" ht="15" customHeight="1" thickBot="1">
      <c r="A3" s="17"/>
      <c r="B3" s="4"/>
      <c r="C3" s="5"/>
      <c r="D3" s="3" t="s">
        <v>2</v>
      </c>
      <c r="E3" s="57">
        <v>11175.05</v>
      </c>
      <c r="F3" s="57">
        <v>8055.8</v>
      </c>
      <c r="G3" s="57">
        <v>8244</v>
      </c>
      <c r="H3" s="57">
        <v>8360.9500000000007</v>
      </c>
      <c r="I3" s="57">
        <v>8653.9</v>
      </c>
      <c r="J3" s="57">
        <v>18482.900000000001</v>
      </c>
      <c r="K3" s="57"/>
      <c r="M3" s="12" t="s">
        <v>29</v>
      </c>
      <c r="N3" s="14">
        <v>8055.8</v>
      </c>
      <c r="O3" s="14">
        <v>8700.2999999999993</v>
      </c>
      <c r="P3" s="14"/>
      <c r="Q3" s="14"/>
      <c r="R3" s="14"/>
      <c r="S3" s="53" t="s">
        <v>66</v>
      </c>
    </row>
    <row r="4" spans="1:19" ht="15" customHeight="1">
      <c r="A4" s="17"/>
      <c r="B4" s="4"/>
      <c r="C4" s="5"/>
      <c r="D4" s="3" t="s">
        <v>3</v>
      </c>
      <c r="E4" s="21">
        <v>11201.75</v>
      </c>
      <c r="F4" s="21">
        <v>8083.8</v>
      </c>
      <c r="G4" s="21">
        <v>8281.1</v>
      </c>
      <c r="H4" s="21">
        <v>8792.2000000000007</v>
      </c>
      <c r="I4" s="21">
        <v>8748.75</v>
      </c>
      <c r="J4" s="21">
        <v>18946.45</v>
      </c>
      <c r="K4" s="21"/>
    </row>
    <row r="5" spans="1:19" ht="15" customHeight="1">
      <c r="A5" s="61" t="s">
        <v>4</v>
      </c>
      <c r="B5" s="62"/>
      <c r="C5" s="62"/>
      <c r="D5" s="62"/>
      <c r="E5" s="18"/>
      <c r="F5" s="18"/>
      <c r="G5" s="18"/>
      <c r="H5" s="18"/>
      <c r="I5" s="18"/>
      <c r="J5" s="18"/>
      <c r="K5" s="18"/>
      <c r="M5" s="22" t="s">
        <v>30</v>
      </c>
      <c r="N5" s="23"/>
      <c r="O5" s="23"/>
      <c r="P5" s="23"/>
      <c r="Q5" s="23"/>
      <c r="R5" s="23"/>
    </row>
    <row r="6" spans="1:19" ht="15" customHeight="1">
      <c r="A6" s="24"/>
      <c r="B6" s="25"/>
      <c r="C6" s="25"/>
      <c r="D6" s="6" t="s">
        <v>5</v>
      </c>
      <c r="E6" s="26">
        <f t="shared" ref="E6:G6" si="0">E8+E25</f>
        <v>12978.933333333334</v>
      </c>
      <c r="F6" s="26">
        <f t="shared" si="0"/>
        <v>9111.9666666666672</v>
      </c>
      <c r="G6" s="26">
        <f t="shared" si="0"/>
        <v>8822.0666666666657</v>
      </c>
      <c r="H6" s="26">
        <f t="shared" ref="H6" si="1">H8+H25</f>
        <v>9412.533333333331</v>
      </c>
      <c r="I6" s="26">
        <f t="shared" ref="I6:J6" si="2">I8+I25</f>
        <v>9513.4666666666672</v>
      </c>
      <c r="J6" s="26">
        <f t="shared" si="2"/>
        <v>21860.599999999991</v>
      </c>
      <c r="K6" s="26"/>
      <c r="M6" s="43">
        <v>0.23599999999999999</v>
      </c>
      <c r="N6" s="44">
        <f t="shared" ref="N6:O6" si="3">VALUE(23.6/100*(N1-N2)+N2)</f>
        <v>8678.3392000000003</v>
      </c>
      <c r="O6" s="44">
        <f t="shared" si="3"/>
        <v>8877.7876000000015</v>
      </c>
      <c r="P6" s="44">
        <f t="shared" ref="P6:R6" si="4">VALUE(23.6/100*(P1-P2)+P2)</f>
        <v>8644.6759999999995</v>
      </c>
      <c r="Q6" s="44">
        <f t="shared" si="4"/>
        <v>10028.550999999999</v>
      </c>
      <c r="R6" s="44">
        <f t="shared" si="4"/>
        <v>8672.0784000000003</v>
      </c>
    </row>
    <row r="7" spans="1:19" ht="15" customHeight="1">
      <c r="A7" s="24"/>
      <c r="B7" s="25"/>
      <c r="C7" s="25"/>
      <c r="D7" s="6" t="s">
        <v>6</v>
      </c>
      <c r="E7" s="27">
        <f t="shared" ref="E7:G7" si="5">E11+E25</f>
        <v>12612.816666666668</v>
      </c>
      <c r="F7" s="27">
        <f t="shared" si="5"/>
        <v>8895.1333333333314</v>
      </c>
      <c r="G7" s="27">
        <f t="shared" si="5"/>
        <v>8699.0333333333328</v>
      </c>
      <c r="H7" s="27">
        <f t="shared" ref="H7" si="6">H11+H25</f>
        <v>9115.9666666666653</v>
      </c>
      <c r="I7" s="27">
        <f t="shared" ref="I7:J7" si="7">I11+I25</f>
        <v>9322.5833333333339</v>
      </c>
      <c r="J7" s="27">
        <f t="shared" si="7"/>
        <v>21092.349999999995</v>
      </c>
      <c r="K7" s="27"/>
      <c r="M7" s="47">
        <v>0.38200000000000001</v>
      </c>
      <c r="N7" s="48">
        <f t="shared" ref="N7:O7" si="8">38.2/100*(N1-N2)+N2</f>
        <v>8455.2803999999996</v>
      </c>
      <c r="O7" s="48">
        <f t="shared" si="8"/>
        <v>8720.7062000000005</v>
      </c>
      <c r="P7" s="48">
        <f t="shared" ref="P7:R7" si="9">38.2/100*(P1-P2)+P2</f>
        <v>8720.0119999999988</v>
      </c>
      <c r="Q7" s="48">
        <f t="shared" si="9"/>
        <v>8542.5995000000003</v>
      </c>
      <c r="R7" s="66">
        <f t="shared" si="9"/>
        <v>9390.3107999999993</v>
      </c>
    </row>
    <row r="8" spans="1:19" ht="15" customHeight="1">
      <c r="A8" s="24"/>
      <c r="B8" s="25"/>
      <c r="C8" s="25"/>
      <c r="D8" s="6" t="s">
        <v>7</v>
      </c>
      <c r="E8" s="28">
        <f t="shared" ref="E8:G8" si="10">(2*E11)-E3</f>
        <v>11907.283333333333</v>
      </c>
      <c r="F8" s="28">
        <f t="shared" si="10"/>
        <v>8489.4666666666672</v>
      </c>
      <c r="G8" s="28">
        <f t="shared" si="10"/>
        <v>8490.0666666666657</v>
      </c>
      <c r="H8" s="28">
        <f t="shared" ref="H8" si="11">(2*H11)-H3</f>
        <v>8954.0833333333321</v>
      </c>
      <c r="I8" s="28">
        <f t="shared" ref="I8:J8" si="12">(2*I11)-I3</f>
        <v>9035.6666666666661</v>
      </c>
      <c r="J8" s="28">
        <f t="shared" si="12"/>
        <v>20019.399999999994</v>
      </c>
      <c r="K8" s="28"/>
      <c r="M8" s="41">
        <v>0.5</v>
      </c>
      <c r="N8" s="42">
        <f t="shared" ref="N8:O8" si="13">VALUE(50/100*(N1-N2)+N2)</f>
        <v>8275</v>
      </c>
      <c r="O8" s="42">
        <f t="shared" si="13"/>
        <v>8593.75</v>
      </c>
      <c r="P8" s="42">
        <f t="shared" ref="P8:R8" si="14">VALUE(50/100*(P1-P2)+P2)</f>
        <v>8780.9</v>
      </c>
      <c r="Q8" s="42">
        <f t="shared" si="14"/>
        <v>7341.625</v>
      </c>
      <c r="R8" s="42">
        <f t="shared" si="14"/>
        <v>9970.7999999999993</v>
      </c>
    </row>
    <row r="9" spans="1:19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K9" s="21"/>
      <c r="M9" s="49">
        <v>0.61799999999999999</v>
      </c>
      <c r="N9" s="50">
        <f t="shared" ref="N9:O9" si="15">VALUE(61.8/100*(N1-N2)+N2)</f>
        <v>8094.7196000000004</v>
      </c>
      <c r="O9" s="50">
        <f t="shared" si="15"/>
        <v>8466.7937999999995</v>
      </c>
      <c r="P9" s="50">
        <f t="shared" ref="P9:R9" si="16">VALUE(61.8/100*(P1-P2)+P2)</f>
        <v>8841.7880000000005</v>
      </c>
      <c r="Q9" s="50">
        <f t="shared" si="16"/>
        <v>6140.6504999999997</v>
      </c>
      <c r="R9" s="50">
        <f t="shared" si="16"/>
        <v>10551.289199999999</v>
      </c>
    </row>
    <row r="10" spans="1:19" ht="15" customHeight="1">
      <c r="A10" s="24"/>
      <c r="B10" s="25"/>
      <c r="C10" s="25"/>
      <c r="D10" s="6" t="s">
        <v>8</v>
      </c>
      <c r="E10" s="55">
        <f t="shared" ref="E10:G10" si="17">E11+E32/2</f>
        <v>11371.458333333332</v>
      </c>
      <c r="F10" s="55">
        <f t="shared" si="17"/>
        <v>8367.0499999999993</v>
      </c>
      <c r="G10" s="55">
        <f t="shared" si="17"/>
        <v>8410</v>
      </c>
      <c r="H10" s="55">
        <f t="shared" ref="H10" si="18">H11+H32/2</f>
        <v>8724.8583333333336</v>
      </c>
      <c r="I10" s="55">
        <f t="shared" ref="I10:J10" si="19">I11+I32/2</f>
        <v>8892.7999999999993</v>
      </c>
      <c r="J10" s="55">
        <f t="shared" si="19"/>
        <v>19403.5</v>
      </c>
      <c r="K10" s="55"/>
      <c r="M10" s="39">
        <v>0.70699999999999996</v>
      </c>
      <c r="N10" s="40">
        <f t="shared" ref="N10:O10" si="20">VALUE(70.7/100*(N1-N2)+N2)</f>
        <v>7958.7453999999998</v>
      </c>
      <c r="O10" s="40">
        <f t="shared" si="20"/>
        <v>8371.038700000001</v>
      </c>
      <c r="P10" s="40">
        <f t="shared" ref="P10:R10" si="21">VALUE(70.7/100*(P1-P2)+P2)</f>
        <v>8887.7119999999995</v>
      </c>
      <c r="Q10" s="40">
        <f t="shared" si="21"/>
        <v>5234.8307499999992</v>
      </c>
      <c r="R10" s="40">
        <f t="shared" si="21"/>
        <v>10989.1158</v>
      </c>
    </row>
    <row r="11" spans="1:19" ht="15" customHeight="1">
      <c r="A11" s="24"/>
      <c r="B11" s="25"/>
      <c r="C11" s="25"/>
      <c r="D11" s="6" t="s">
        <v>9</v>
      </c>
      <c r="E11" s="21">
        <f t="shared" ref="E11:G11" si="22">(E2+E3+E4)/3</f>
        <v>11541.166666666666</v>
      </c>
      <c r="F11" s="21">
        <f t="shared" si="22"/>
        <v>8272.6333333333332</v>
      </c>
      <c r="G11" s="21">
        <f t="shared" si="22"/>
        <v>8367.0333333333328</v>
      </c>
      <c r="H11" s="21">
        <f t="shared" ref="H11" si="23">(H2+H3+H4)/3</f>
        <v>8657.5166666666664</v>
      </c>
      <c r="I11" s="21">
        <f t="shared" ref="I11:J11" si="24">(I2+I3+I4)/3</f>
        <v>8844.7833333333328</v>
      </c>
      <c r="J11" s="21">
        <f t="shared" si="24"/>
        <v>19251.149999999998</v>
      </c>
      <c r="K11" s="21"/>
      <c r="M11" s="45">
        <v>0.78600000000000003</v>
      </c>
      <c r="N11" s="46">
        <f t="shared" ref="N11:O11" si="25">VALUE(78.6/100*(N1-N2)+N2)</f>
        <v>7838.0492000000004</v>
      </c>
      <c r="O11" s="46">
        <f t="shared" si="25"/>
        <v>8286.0426000000007</v>
      </c>
      <c r="P11" s="46">
        <f t="shared" ref="P11:R11" si="26">VALUE(78.6/100*(P1-P2)+P2)</f>
        <v>8928.4759999999987</v>
      </c>
      <c r="Q11" s="46">
        <f t="shared" si="26"/>
        <v>4430.7885000000006</v>
      </c>
      <c r="R11" s="46">
        <f t="shared" si="26"/>
        <v>11377.7484</v>
      </c>
    </row>
    <row r="12" spans="1:19" ht="15" customHeight="1">
      <c r="A12" s="24"/>
      <c r="B12" s="25"/>
      <c r="C12" s="25"/>
      <c r="D12" s="6" t="s">
        <v>10</v>
      </c>
      <c r="E12" s="56">
        <f t="shared" ref="E12:G12" si="27">E11-E32/2</f>
        <v>11710.875</v>
      </c>
      <c r="F12" s="56">
        <f t="shared" si="27"/>
        <v>8178.2166666666672</v>
      </c>
      <c r="G12" s="56">
        <f t="shared" si="27"/>
        <v>8324.0666666666657</v>
      </c>
      <c r="H12" s="56">
        <f t="shared" ref="H12" si="28">H11-H32/2</f>
        <v>8590.1749999999993</v>
      </c>
      <c r="I12" s="56">
        <f t="shared" ref="I12:J12" si="29">I11-I32/2</f>
        <v>8796.7666666666664</v>
      </c>
      <c r="J12" s="56">
        <f t="shared" si="29"/>
        <v>19098.799999999996</v>
      </c>
      <c r="K12" s="56"/>
      <c r="M12" s="39">
        <v>1</v>
      </c>
      <c r="N12" s="40">
        <f t="shared" ref="N12:O12" si="30">VALUE(100/100*(N1-N2)+N2)</f>
        <v>7511.1</v>
      </c>
      <c r="O12" s="40">
        <f t="shared" si="30"/>
        <v>8055.8</v>
      </c>
      <c r="P12" s="40">
        <f t="shared" ref="P12:R12" si="31">VALUE(100/100*(P1-P2)+P2)</f>
        <v>9038.9</v>
      </c>
      <c r="Q12" s="40">
        <f t="shared" si="31"/>
        <v>2252.75</v>
      </c>
      <c r="R12" s="40">
        <f t="shared" si="31"/>
        <v>12430.5</v>
      </c>
    </row>
    <row r="13" spans="1:19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K13" s="21"/>
      <c r="M13" s="39">
        <v>1.236</v>
      </c>
      <c r="N13" s="40">
        <f t="shared" ref="N13:O13" si="32">VALUE(123.6/100*(N1-N2)+N2)</f>
        <v>7150.5392000000011</v>
      </c>
      <c r="O13" s="40">
        <f t="shared" si="32"/>
        <v>7801.8876</v>
      </c>
      <c r="P13" s="40">
        <f t="shared" ref="P13:R13" si="33">VALUE(123.6/100*(P1-P2)+P2)</f>
        <v>9160.6759999999995</v>
      </c>
      <c r="Q13" s="40">
        <f t="shared" si="33"/>
        <v>-149.19900000000052</v>
      </c>
      <c r="R13" s="40">
        <f t="shared" si="33"/>
        <v>13591.4784</v>
      </c>
    </row>
    <row r="14" spans="1:19" ht="15" customHeight="1">
      <c r="A14" s="24"/>
      <c r="B14" s="25"/>
      <c r="C14" s="25"/>
      <c r="D14" s="6" t="s">
        <v>11</v>
      </c>
      <c r="E14" s="32">
        <f t="shared" ref="E14:G14" si="34">2*E11-E2</f>
        <v>10835.633333333331</v>
      </c>
      <c r="F14" s="32">
        <f t="shared" si="34"/>
        <v>7866.9666666666672</v>
      </c>
      <c r="G14" s="32">
        <f t="shared" si="34"/>
        <v>8158.0666666666657</v>
      </c>
      <c r="H14" s="32">
        <f t="shared" ref="H14" si="35">2*H11-H2</f>
        <v>8495.6333333333332</v>
      </c>
      <c r="I14" s="32">
        <f t="shared" ref="I14:J14" si="36">2*I11-I2</f>
        <v>8557.866666666665</v>
      </c>
      <c r="J14" s="32">
        <f t="shared" si="36"/>
        <v>18178.199999999997</v>
      </c>
      <c r="K14" s="32"/>
      <c r="M14" s="33"/>
      <c r="N14" s="30"/>
      <c r="O14" s="30"/>
      <c r="P14" s="30"/>
      <c r="Q14" s="30"/>
      <c r="R14" s="30"/>
    </row>
    <row r="15" spans="1:19" ht="15" customHeight="1">
      <c r="A15" s="24"/>
      <c r="B15" s="25"/>
      <c r="C15" s="25"/>
      <c r="D15" s="6" t="s">
        <v>12</v>
      </c>
      <c r="E15" s="34">
        <f t="shared" ref="E15:G15" si="37">E11-E25</f>
        <v>10469.516666666665</v>
      </c>
      <c r="F15" s="34">
        <f t="shared" si="37"/>
        <v>7650.1333333333341</v>
      </c>
      <c r="G15" s="34">
        <f t="shared" si="37"/>
        <v>8035.0333333333328</v>
      </c>
      <c r="H15" s="34">
        <f t="shared" ref="H15" si="38">H11-H25</f>
        <v>8199.0666666666675</v>
      </c>
      <c r="I15" s="34">
        <f t="shared" ref="I15:J15" si="39">I11-I25</f>
        <v>8366.9833333333318</v>
      </c>
      <c r="J15" s="34">
        <f t="shared" si="39"/>
        <v>17409.95</v>
      </c>
      <c r="K15" s="34"/>
      <c r="M15" s="38" t="s">
        <v>31</v>
      </c>
      <c r="N15" s="30"/>
      <c r="O15" s="30"/>
      <c r="P15" s="30"/>
      <c r="Q15" s="30"/>
      <c r="R15" s="30"/>
    </row>
    <row r="16" spans="1:19" ht="15" customHeight="1">
      <c r="A16" s="24"/>
      <c r="B16" s="25"/>
      <c r="C16" s="25"/>
      <c r="D16" s="6" t="s">
        <v>13</v>
      </c>
      <c r="E16" s="35">
        <f t="shared" ref="E16:G16" si="40">E14-E25</f>
        <v>9763.9833333333299</v>
      </c>
      <c r="F16" s="35">
        <f t="shared" si="40"/>
        <v>7244.4666666666681</v>
      </c>
      <c r="G16" s="35">
        <f t="shared" si="40"/>
        <v>7826.0666666666657</v>
      </c>
      <c r="H16" s="35">
        <f t="shared" ref="H16" si="41">H14-H25</f>
        <v>8037.1833333333343</v>
      </c>
      <c r="I16" s="35">
        <f t="shared" ref="I16:J16" si="42">I14-I25</f>
        <v>8080.0666666666639</v>
      </c>
      <c r="J16" s="35">
        <f t="shared" si="42"/>
        <v>16337</v>
      </c>
      <c r="K16" s="35"/>
      <c r="M16" s="59">
        <v>0.23599999999999999</v>
      </c>
      <c r="N16" s="60">
        <f t="shared" ref="N16:O16" si="43">VALUE(N3-23.6/100*(N1-N2))</f>
        <v>8416.3608000000004</v>
      </c>
      <c r="O16" s="60">
        <f t="shared" si="43"/>
        <v>8954.2123999999985</v>
      </c>
      <c r="P16" s="60">
        <f t="shared" ref="P16:R16" si="44">VALUE(P3-23.6/100*(P1-P2))</f>
        <v>-121.77600000000001</v>
      </c>
      <c r="Q16" s="60">
        <f t="shared" si="44"/>
        <v>2401.9490000000001</v>
      </c>
      <c r="R16" s="60">
        <f t="shared" si="44"/>
        <v>-1160.9784</v>
      </c>
    </row>
    <row r="17" spans="1:19" ht="15" customHeight="1">
      <c r="A17" s="61" t="s">
        <v>14</v>
      </c>
      <c r="B17" s="62"/>
      <c r="C17" s="62"/>
      <c r="D17" s="62"/>
      <c r="E17" s="5"/>
      <c r="F17" s="5"/>
      <c r="G17" s="5"/>
      <c r="H17" s="5"/>
      <c r="I17" s="5"/>
      <c r="J17" s="5"/>
      <c r="K17" s="5"/>
      <c r="M17" s="59">
        <v>0.38200000000000001</v>
      </c>
      <c r="N17" s="60">
        <f t="shared" ref="N17:O17" si="45">VALUE(N3-38.2/100*(N1-N2))</f>
        <v>8639.4195999999993</v>
      </c>
      <c r="O17" s="65">
        <f t="shared" si="45"/>
        <v>9111.2937999999995</v>
      </c>
      <c r="P17" s="60">
        <f t="shared" ref="P17:R17" si="46">VALUE(P3-38.2/100*(P1-P2))</f>
        <v>-197.11199999999999</v>
      </c>
      <c r="Q17" s="60">
        <f t="shared" si="46"/>
        <v>3887.9005000000002</v>
      </c>
      <c r="R17" s="60">
        <f t="shared" si="46"/>
        <v>-1879.2107999999998</v>
      </c>
    </row>
    <row r="18" spans="1:19" ht="15" customHeight="1">
      <c r="A18" s="24"/>
      <c r="B18" s="25"/>
      <c r="C18" s="25"/>
      <c r="D18" s="6" t="s">
        <v>15</v>
      </c>
      <c r="E18" s="27">
        <f t="shared" ref="E18:G18" si="47">(E2/E3)*E4</f>
        <v>12275.960440892883</v>
      </c>
      <c r="F18" s="27">
        <f t="shared" si="47"/>
        <v>8708.4636584820855</v>
      </c>
      <c r="G18" s="27">
        <f t="shared" si="47"/>
        <v>8614.5940805434257</v>
      </c>
      <c r="H18" s="27">
        <f t="shared" ref="H18" si="48">(H2/H3)*H4</f>
        <v>9274.2964232533377</v>
      </c>
      <c r="I18" s="27">
        <f t="shared" ref="I18:J18" si="49">(I2/I3)*I4</f>
        <v>9231.786867770601</v>
      </c>
      <c r="J18" s="27">
        <f t="shared" si="49"/>
        <v>20833.827183234233</v>
      </c>
      <c r="K18" s="27"/>
      <c r="M18" s="59">
        <v>0.5</v>
      </c>
      <c r="N18" s="60">
        <f t="shared" ref="N18:O18" si="50">VALUE(N3-50/100*(N1-N2))</f>
        <v>8819.7000000000007</v>
      </c>
      <c r="O18" s="65">
        <f t="shared" si="50"/>
        <v>9238.25</v>
      </c>
      <c r="P18" s="60">
        <f t="shared" ref="P18:R18" si="51">VALUE(P3-50/100*(P1-P2))</f>
        <v>-258</v>
      </c>
      <c r="Q18" s="60">
        <f t="shared" si="51"/>
        <v>5088.875</v>
      </c>
      <c r="R18" s="60">
        <f t="shared" si="51"/>
        <v>-2459.6999999999998</v>
      </c>
    </row>
    <row r="19" spans="1:19" ht="15" customHeight="1">
      <c r="A19" s="24"/>
      <c r="B19" s="25"/>
      <c r="C19" s="25"/>
      <c r="D19" s="6" t="s">
        <v>16</v>
      </c>
      <c r="E19" s="28">
        <f t="shared" ref="E19:G19" si="52">E4+E26/2</f>
        <v>11791.157500000001</v>
      </c>
      <c r="F19" s="28">
        <f t="shared" si="52"/>
        <v>8426.1749999999993</v>
      </c>
      <c r="G19" s="28">
        <f t="shared" si="52"/>
        <v>8463.7000000000007</v>
      </c>
      <c r="H19" s="28">
        <f t="shared" ref="H19" si="53">H4+H26/2</f>
        <v>9044.3474999999999</v>
      </c>
      <c r="I19" s="28">
        <f t="shared" ref="I19:J19" si="54">I4+I26/2</f>
        <v>9011.5400000000009</v>
      </c>
      <c r="J19" s="28">
        <f t="shared" si="54"/>
        <v>19959.11</v>
      </c>
      <c r="K19" s="28"/>
      <c r="M19" s="59">
        <v>0.61799999999999999</v>
      </c>
      <c r="N19" s="60">
        <f t="shared" ref="N19:O19" si="55">VALUE(N3-61.8/100*(N1-N2))</f>
        <v>8999.9804000000004</v>
      </c>
      <c r="O19" s="65">
        <f t="shared" si="55"/>
        <v>9365.2062000000005</v>
      </c>
      <c r="P19" s="60">
        <f t="shared" ref="P19:R19" si="56">VALUE(P3-61.8/100*(P1-P2))</f>
        <v>-318.88799999999998</v>
      </c>
      <c r="Q19" s="60">
        <f t="shared" si="56"/>
        <v>6289.8495000000003</v>
      </c>
      <c r="R19" s="60">
        <f t="shared" si="56"/>
        <v>-3040.1891999999998</v>
      </c>
    </row>
    <row r="20" spans="1:19" ht="15" customHeight="1">
      <c r="A20" s="24"/>
      <c r="B20" s="25"/>
      <c r="C20" s="25"/>
      <c r="D20" s="6" t="s">
        <v>3</v>
      </c>
      <c r="E20" s="21">
        <f t="shared" ref="E20:G20" si="57">E4</f>
        <v>11201.75</v>
      </c>
      <c r="F20" s="21">
        <f t="shared" si="57"/>
        <v>8083.8</v>
      </c>
      <c r="G20" s="21">
        <f t="shared" si="57"/>
        <v>8281.1</v>
      </c>
      <c r="H20" s="21">
        <f t="shared" ref="H20" si="58">H4</f>
        <v>8792.2000000000007</v>
      </c>
      <c r="I20" s="21">
        <f t="shared" ref="I20:J20" si="59">I4</f>
        <v>8748.75</v>
      </c>
      <c r="J20" s="21">
        <f t="shared" si="59"/>
        <v>18946.45</v>
      </c>
      <c r="K20" s="21"/>
      <c r="M20" s="59">
        <v>0.70699999999999996</v>
      </c>
      <c r="N20" s="60">
        <f t="shared" ref="N20:O20" si="60">VALUE(N3-70.07/100*(N1-N2))</f>
        <v>9126.329459999999</v>
      </c>
      <c r="O20" s="60">
        <f t="shared" si="60"/>
        <v>9454.1831299999994</v>
      </c>
      <c r="P20" s="60">
        <f t="shared" ref="P20:R20" si="61">VALUE(P3-70.07/100*(P1-P2))</f>
        <v>-361.56119999999993</v>
      </c>
      <c r="Q20" s="60">
        <f t="shared" si="61"/>
        <v>7131.5494249999983</v>
      </c>
      <c r="R20" s="60">
        <f t="shared" si="61"/>
        <v>-3447.0235799999991</v>
      </c>
    </row>
    <row r="21" spans="1:19" ht="15" customHeight="1">
      <c r="A21" s="24"/>
      <c r="B21" s="25"/>
      <c r="C21" s="25"/>
      <c r="D21" s="6" t="s">
        <v>17</v>
      </c>
      <c r="E21" s="20">
        <f t="shared" ref="E21:G21" si="62">E4-E26/4</f>
        <v>10907.046249999999</v>
      </c>
      <c r="F21" s="20">
        <f t="shared" si="62"/>
        <v>7912.6125000000002</v>
      </c>
      <c r="G21" s="20">
        <f t="shared" si="62"/>
        <v>8189.8</v>
      </c>
      <c r="H21" s="20">
        <f t="shared" ref="H21" si="63">H4-H26/4</f>
        <v>8666.1262500000012</v>
      </c>
      <c r="I21" s="20">
        <f t="shared" ref="I21:J21" si="64">I4-I26/4</f>
        <v>8617.3549999999996</v>
      </c>
      <c r="J21" s="20">
        <f t="shared" si="64"/>
        <v>18440.120000000003</v>
      </c>
      <c r="K21" s="20"/>
      <c r="M21" s="59">
        <v>0.78600000000000003</v>
      </c>
      <c r="N21" s="60">
        <f t="shared" ref="N21:O21" si="65">VALUE(N3-78.6/100*(N1-N2))</f>
        <v>9256.6507999999994</v>
      </c>
      <c r="O21" s="60">
        <f t="shared" si="65"/>
        <v>9545.9573999999993</v>
      </c>
      <c r="P21" s="60">
        <f t="shared" ref="P21:R21" si="66">VALUE(P3-78.6/100*(P1-P2))</f>
        <v>-405.57599999999996</v>
      </c>
      <c r="Q21" s="60">
        <f t="shared" si="66"/>
        <v>7999.7114999999994</v>
      </c>
      <c r="R21" s="60">
        <f t="shared" si="66"/>
        <v>-3866.6483999999991</v>
      </c>
    </row>
    <row r="22" spans="1:19" ht="15" customHeight="1">
      <c r="A22" s="24"/>
      <c r="B22" s="25"/>
      <c r="C22" s="25"/>
      <c r="D22" s="6" t="s">
        <v>18</v>
      </c>
      <c r="E22" s="32">
        <f t="shared" ref="E22:G22" si="67">E4-E26/2</f>
        <v>10612.342499999999</v>
      </c>
      <c r="F22" s="32">
        <f t="shared" si="67"/>
        <v>7741.4250000000011</v>
      </c>
      <c r="G22" s="32">
        <f t="shared" si="67"/>
        <v>8098.5</v>
      </c>
      <c r="H22" s="32">
        <f t="shared" ref="H22" si="68">H4-H26/2</f>
        <v>8540.0525000000016</v>
      </c>
      <c r="I22" s="32">
        <f t="shared" ref="I22:J22" si="69">I4-I26/2</f>
        <v>8485.9599999999991</v>
      </c>
      <c r="J22" s="32">
        <f t="shared" si="69"/>
        <v>17933.79</v>
      </c>
      <c r="K22" s="32"/>
      <c r="M22" s="59">
        <v>1</v>
      </c>
      <c r="N22" s="65">
        <f t="shared" ref="N22:O22" si="70">VALUE(N3-100/100*(N1-N2))</f>
        <v>9583.5999999999985</v>
      </c>
      <c r="O22" s="60">
        <f t="shared" si="70"/>
        <v>9776.2000000000007</v>
      </c>
      <c r="P22" s="60">
        <f t="shared" ref="P22:R22" si="71">VALUE(P3-100/100*(P1-P2))</f>
        <v>-516</v>
      </c>
      <c r="Q22" s="60">
        <f t="shared" si="71"/>
        <v>10177.75</v>
      </c>
      <c r="R22" s="60">
        <f t="shared" si="71"/>
        <v>-4919.3999999999996</v>
      </c>
      <c r="S22" s="54"/>
    </row>
    <row r="23" spans="1:19" ht="15" customHeight="1">
      <c r="A23" s="24"/>
      <c r="B23" s="25"/>
      <c r="C23" s="25"/>
      <c r="D23" s="6" t="s">
        <v>19</v>
      </c>
      <c r="E23" s="34">
        <f t="shared" ref="E23:G23" si="72">E4-(E18-E4)</f>
        <v>10127.539559107117</v>
      </c>
      <c r="F23" s="34">
        <f t="shared" si="72"/>
        <v>7459.1363415179148</v>
      </c>
      <c r="G23" s="34">
        <f t="shared" si="72"/>
        <v>7947.6059194565751</v>
      </c>
      <c r="H23" s="34">
        <f t="shared" ref="H23" si="73">H4-(H18-H4)</f>
        <v>8310.1035767466637</v>
      </c>
      <c r="I23" s="34">
        <f t="shared" ref="I23:J23" si="74">I4-(I18-I4)</f>
        <v>8265.713132229399</v>
      </c>
      <c r="J23" s="34">
        <f t="shared" si="74"/>
        <v>17059.072816765769</v>
      </c>
      <c r="K23" s="34"/>
      <c r="M23" s="59">
        <v>1.236</v>
      </c>
      <c r="N23" s="65">
        <f t="shared" ref="N23:O23" si="75">VALUE(N3-123.6/100*(N1-N2))</f>
        <v>9944.1607999999997</v>
      </c>
      <c r="O23" s="60">
        <f t="shared" si="75"/>
        <v>10030.1124</v>
      </c>
      <c r="P23" s="60">
        <f t="shared" ref="P23:R23" si="76">VALUE(P3-123.6/100*(P1-P2))</f>
        <v>-637.77599999999995</v>
      </c>
      <c r="Q23" s="60">
        <f t="shared" si="76"/>
        <v>12579.699000000001</v>
      </c>
      <c r="R23" s="60">
        <f t="shared" si="76"/>
        <v>-6080.3783999999996</v>
      </c>
      <c r="S23" s="54"/>
    </row>
    <row r="24" spans="1:19" ht="15" customHeight="1">
      <c r="A24" s="61" t="s">
        <v>20</v>
      </c>
      <c r="B24" s="62"/>
      <c r="C24" s="62"/>
      <c r="D24" s="62"/>
      <c r="E24" s="5"/>
      <c r="F24" s="5"/>
      <c r="G24" s="5"/>
      <c r="H24" s="5"/>
      <c r="I24" s="5"/>
      <c r="J24" s="5"/>
      <c r="K24" s="5"/>
      <c r="M24" s="51">
        <v>1.272</v>
      </c>
      <c r="N24" s="52">
        <f t="shared" ref="N24:O24" si="77">VALUE(N3-127.2/100*(N1-N2))</f>
        <v>9999.1615999999995</v>
      </c>
      <c r="O24" s="52">
        <f t="shared" si="77"/>
        <v>10068.844800000001</v>
      </c>
      <c r="P24" s="52">
        <f t="shared" ref="P24:R24" si="78">VALUE(P3-127.2/100*(P1-P2))</f>
        <v>-656.35199999999998</v>
      </c>
      <c r="Q24" s="52">
        <f t="shared" si="78"/>
        <v>12946.098</v>
      </c>
      <c r="R24" s="52">
        <f t="shared" si="78"/>
        <v>-6257.4767999999995</v>
      </c>
    </row>
    <row r="25" spans="1:19" ht="15" customHeight="1">
      <c r="A25" s="24"/>
      <c r="B25" s="25"/>
      <c r="C25" s="25"/>
      <c r="D25" s="6" t="s">
        <v>21</v>
      </c>
      <c r="E25" s="36">
        <f t="shared" ref="E25:G25" si="79">ABS(E2-E3)</f>
        <v>1071.6500000000015</v>
      </c>
      <c r="F25" s="36">
        <f t="shared" si="79"/>
        <v>622.49999999999909</v>
      </c>
      <c r="G25" s="36">
        <f t="shared" si="79"/>
        <v>332</v>
      </c>
      <c r="H25" s="36">
        <f t="shared" ref="H25" si="80">ABS(H2-H3)</f>
        <v>458.44999999999891</v>
      </c>
      <c r="I25" s="36">
        <f t="shared" ref="I25:J25" si="81">ABS(I2-I3)</f>
        <v>477.80000000000109</v>
      </c>
      <c r="J25" s="36">
        <f t="shared" si="81"/>
        <v>1841.1999999999971</v>
      </c>
      <c r="K25" s="36"/>
      <c r="M25" s="39">
        <v>1.3819999999999999</v>
      </c>
      <c r="N25" s="40">
        <f t="shared" ref="N25:O25" si="82">VALUE(N3-138.2/100*(N1-N2))</f>
        <v>10167.219599999999</v>
      </c>
      <c r="O25" s="40">
        <f t="shared" si="82"/>
        <v>10187.193800000001</v>
      </c>
      <c r="P25" s="40">
        <f t="shared" ref="P25:R25" si="83">VALUE(P3-138.2/100*(P1-P2))</f>
        <v>-713.11199999999997</v>
      </c>
      <c r="Q25" s="40">
        <f t="shared" si="83"/>
        <v>14065.6505</v>
      </c>
      <c r="R25" s="40">
        <f t="shared" si="83"/>
        <v>-6798.6107999999986</v>
      </c>
    </row>
    <row r="26" spans="1:19" ht="15" customHeight="1">
      <c r="A26" s="24"/>
      <c r="B26" s="25"/>
      <c r="C26" s="25"/>
      <c r="D26" s="6" t="s">
        <v>22</v>
      </c>
      <c r="E26" s="36">
        <f t="shared" ref="E26:G26" si="84">E25*1.1</f>
        <v>1178.8150000000016</v>
      </c>
      <c r="F26" s="36">
        <f t="shared" si="84"/>
        <v>684.74999999999909</v>
      </c>
      <c r="G26" s="36">
        <f t="shared" si="84"/>
        <v>365.20000000000005</v>
      </c>
      <c r="H26" s="36">
        <f t="shared" ref="H26" si="85">H25*1.1</f>
        <v>504.29499999999882</v>
      </c>
      <c r="I26" s="36">
        <f t="shared" ref="I26:J26" si="86">I25*1.1</f>
        <v>525.58000000000129</v>
      </c>
      <c r="J26" s="36">
        <f t="shared" si="86"/>
        <v>2025.319999999997</v>
      </c>
      <c r="K26" s="36"/>
      <c r="M26" s="39">
        <v>1.4139999999999999</v>
      </c>
      <c r="N26" s="40">
        <f t="shared" ref="N26:O26" si="87">VALUE(N3-141.4/100*(N1-N2))</f>
        <v>10216.109199999999</v>
      </c>
      <c r="O26" s="40">
        <f t="shared" si="87"/>
        <v>10221.622600000001</v>
      </c>
      <c r="P26" s="40">
        <f t="shared" ref="P26:R26" si="88">VALUE(P3-141.4/100*(P1-P2))</f>
        <v>-729.62400000000002</v>
      </c>
      <c r="Q26" s="40">
        <f t="shared" si="88"/>
        <v>14391.338500000002</v>
      </c>
      <c r="R26" s="40">
        <f t="shared" si="88"/>
        <v>-6956.0316000000003</v>
      </c>
    </row>
    <row r="27" spans="1:19" ht="15" customHeight="1">
      <c r="A27" s="24"/>
      <c r="B27" s="25"/>
      <c r="C27" s="25"/>
      <c r="D27" s="6" t="s">
        <v>23</v>
      </c>
      <c r="E27" s="36">
        <f t="shared" ref="E27:G27" si="89">(E2+E3)</f>
        <v>23421.75</v>
      </c>
      <c r="F27" s="36">
        <f t="shared" si="89"/>
        <v>16734.099999999999</v>
      </c>
      <c r="G27" s="36">
        <f t="shared" si="89"/>
        <v>16820</v>
      </c>
      <c r="H27" s="36">
        <f t="shared" ref="H27" si="90">(H2+H3)</f>
        <v>17180.349999999999</v>
      </c>
      <c r="I27" s="36">
        <f t="shared" ref="I27:J27" si="91">(I2+I3)</f>
        <v>17785.599999999999</v>
      </c>
      <c r="J27" s="36">
        <f t="shared" si="91"/>
        <v>38807</v>
      </c>
      <c r="K27" s="36"/>
      <c r="M27" s="39">
        <v>1.5</v>
      </c>
      <c r="N27" s="40">
        <f t="shared" ref="N27:O27" si="92">VALUE(N3-150/100*(N1-N2))</f>
        <v>10347.5</v>
      </c>
      <c r="O27" s="40">
        <f t="shared" si="92"/>
        <v>10314.15</v>
      </c>
      <c r="P27" s="40">
        <f t="shared" ref="P27:R27" si="93">VALUE(P3-150/100*(P1-P2))</f>
        <v>-774</v>
      </c>
      <c r="Q27" s="40">
        <f t="shared" si="93"/>
        <v>15266.625</v>
      </c>
      <c r="R27" s="40">
        <f t="shared" si="93"/>
        <v>-7379.0999999999995</v>
      </c>
    </row>
    <row r="28" spans="1:19" ht="15" customHeight="1">
      <c r="A28" s="24"/>
      <c r="B28" s="25"/>
      <c r="C28" s="25"/>
      <c r="D28" s="6" t="s">
        <v>24</v>
      </c>
      <c r="E28" s="36">
        <f t="shared" ref="E28:G28" si="94">(E2+E3)/2</f>
        <v>11710.875</v>
      </c>
      <c r="F28" s="36">
        <f t="shared" si="94"/>
        <v>8367.0499999999993</v>
      </c>
      <c r="G28" s="36">
        <f t="shared" si="94"/>
        <v>8410</v>
      </c>
      <c r="H28" s="36">
        <f t="shared" ref="H28" si="95">(H2+H3)/2</f>
        <v>8590.1749999999993</v>
      </c>
      <c r="I28" s="36">
        <f t="shared" ref="I28:J28" si="96">(I2+I3)/2</f>
        <v>8892.7999999999993</v>
      </c>
      <c r="J28" s="36">
        <f t="shared" si="96"/>
        <v>19403.5</v>
      </c>
      <c r="K28" s="36"/>
      <c r="M28" s="49">
        <v>1.6180000000000001</v>
      </c>
      <c r="N28" s="50">
        <f t="shared" ref="N28:O28" si="97">VALUE(N3-161.8/100*(N1-N2))</f>
        <v>10527.7804</v>
      </c>
      <c r="O28" s="50">
        <f t="shared" si="97"/>
        <v>10441.1062</v>
      </c>
      <c r="P28" s="50">
        <f t="shared" ref="P28:R28" si="98">VALUE(P3-161.8/100*(P1-P2))</f>
        <v>-834.88800000000003</v>
      </c>
      <c r="Q28" s="50">
        <f t="shared" si="98"/>
        <v>16467.5995</v>
      </c>
      <c r="R28" s="50">
        <f t="shared" si="98"/>
        <v>-7959.5892000000003</v>
      </c>
    </row>
    <row r="29" spans="1:19" ht="15" customHeight="1">
      <c r="A29" s="24"/>
      <c r="B29" s="25"/>
      <c r="C29" s="25"/>
      <c r="D29" s="6" t="s">
        <v>8</v>
      </c>
      <c r="E29" s="36">
        <f t="shared" ref="E29:G29" si="99">E30-E31+E30</f>
        <v>11371.458333333332</v>
      </c>
      <c r="F29" s="36">
        <f t="shared" si="99"/>
        <v>8178.2166666666672</v>
      </c>
      <c r="G29" s="36">
        <f t="shared" si="99"/>
        <v>8324.0666666666657</v>
      </c>
      <c r="H29" s="36">
        <f t="shared" ref="H29" si="100">H30-H31+H30</f>
        <v>8724.8583333333336</v>
      </c>
      <c r="I29" s="36">
        <f t="shared" ref="I29:J29" si="101">I30-I31+I30</f>
        <v>8796.7666666666664</v>
      </c>
      <c r="J29" s="36">
        <f t="shared" si="101"/>
        <v>19098.799999999996</v>
      </c>
      <c r="K29" s="36"/>
      <c r="M29" s="39">
        <v>1.7070000000000001</v>
      </c>
      <c r="N29" s="40">
        <f t="shared" ref="N29:O29" si="102">VALUE(N3-170.07/100*(N1-N2))</f>
        <v>10654.129459999998</v>
      </c>
      <c r="O29" s="40">
        <f t="shared" si="102"/>
        <v>10530.083129999999</v>
      </c>
      <c r="P29" s="40">
        <f t="shared" ref="P29:R29" si="103">VALUE(P3-170.07/100*(P1-P2))</f>
        <v>-877.56119999999999</v>
      </c>
      <c r="Q29" s="40">
        <f t="shared" si="103"/>
        <v>17309.299424999997</v>
      </c>
      <c r="R29" s="40">
        <f t="shared" si="103"/>
        <v>-8366.4235799999988</v>
      </c>
    </row>
    <row r="30" spans="1:19" ht="15" customHeight="1">
      <c r="A30" s="24"/>
      <c r="B30" s="25"/>
      <c r="C30" s="25"/>
      <c r="D30" s="6" t="s">
        <v>25</v>
      </c>
      <c r="E30" s="36">
        <f t="shared" ref="E30:G30" si="104">(E2+E3+E4)/3</f>
        <v>11541.166666666666</v>
      </c>
      <c r="F30" s="36">
        <f t="shared" si="104"/>
        <v>8272.6333333333332</v>
      </c>
      <c r="G30" s="36">
        <f t="shared" si="104"/>
        <v>8367.0333333333328</v>
      </c>
      <c r="H30" s="36">
        <f t="shared" ref="H30" si="105">(H2+H3+H4)/3</f>
        <v>8657.5166666666664</v>
      </c>
      <c r="I30" s="36">
        <f t="shared" ref="I30:J30" si="106">(I2+I3+I4)/3</f>
        <v>8844.7833333333328</v>
      </c>
      <c r="J30" s="36">
        <f t="shared" si="106"/>
        <v>19251.149999999998</v>
      </c>
      <c r="K30" s="36"/>
      <c r="M30" s="41">
        <v>2</v>
      </c>
      <c r="N30" s="42">
        <f t="shared" ref="N30:O30" si="107">VALUE(N3-200/100*(N1-N2))</f>
        <v>11111.399999999998</v>
      </c>
      <c r="O30" s="42">
        <f t="shared" si="107"/>
        <v>10852.1</v>
      </c>
      <c r="P30" s="42">
        <f t="shared" ref="P30:R30" si="108">VALUE(P3-200/100*(P1-P2))</f>
        <v>-1032</v>
      </c>
      <c r="Q30" s="42">
        <f t="shared" si="108"/>
        <v>20355.5</v>
      </c>
      <c r="R30" s="42">
        <f t="shared" si="108"/>
        <v>-9838.7999999999993</v>
      </c>
    </row>
    <row r="31" spans="1:19" ht="15" customHeight="1">
      <c r="A31" s="24"/>
      <c r="B31" s="25"/>
      <c r="C31" s="25"/>
      <c r="D31" s="6" t="s">
        <v>10</v>
      </c>
      <c r="E31" s="36">
        <f t="shared" ref="E31:G31" si="109">E28</f>
        <v>11710.875</v>
      </c>
      <c r="F31" s="36">
        <f t="shared" si="109"/>
        <v>8367.0499999999993</v>
      </c>
      <c r="G31" s="36">
        <f t="shared" si="109"/>
        <v>8410</v>
      </c>
      <c r="H31" s="36">
        <f t="shared" ref="H31" si="110">H28</f>
        <v>8590.1749999999993</v>
      </c>
      <c r="I31" s="36">
        <f t="shared" ref="I31:J31" si="111">I28</f>
        <v>8892.7999999999993</v>
      </c>
      <c r="J31" s="36">
        <f t="shared" si="111"/>
        <v>19403.5</v>
      </c>
      <c r="K31" s="36"/>
      <c r="M31" s="39">
        <v>2.2360000000000002</v>
      </c>
      <c r="N31" s="40">
        <f t="shared" ref="N31:O31" si="112">VALUE(N3-223.6/100*(N1-N2))</f>
        <v>11471.960799999997</v>
      </c>
      <c r="O31" s="40">
        <f t="shared" si="112"/>
        <v>11106.0124</v>
      </c>
      <c r="P31" s="40">
        <f t="shared" ref="P31:R31" si="113">VALUE(P3-223.6/100*(P1-P2))</f>
        <v>-1153.7759999999998</v>
      </c>
      <c r="Q31" s="40">
        <f t="shared" si="113"/>
        <v>22757.448999999997</v>
      </c>
      <c r="R31" s="40">
        <f t="shared" si="113"/>
        <v>-10999.778399999997</v>
      </c>
    </row>
    <row r="32" spans="1:19" ht="15" customHeight="1">
      <c r="A32" s="24"/>
      <c r="B32" s="25"/>
      <c r="C32" s="25"/>
      <c r="D32" s="6" t="s">
        <v>26</v>
      </c>
      <c r="E32" s="37">
        <f>(E29-E31)</f>
        <v>-339.41666666666788</v>
      </c>
      <c r="F32" s="37">
        <f t="shared" ref="F32:G32" si="114">ABS(F29-F31)</f>
        <v>188.83333333333212</v>
      </c>
      <c r="G32" s="37">
        <f t="shared" si="114"/>
        <v>85.933333333334303</v>
      </c>
      <c r="H32" s="37">
        <f t="shared" ref="H32" si="115">ABS(H29-H31)</f>
        <v>134.6833333333343</v>
      </c>
      <c r="I32" s="37">
        <f t="shared" ref="I32:J32" si="116">ABS(I29-I31)</f>
        <v>96.033333333332848</v>
      </c>
      <c r="J32" s="37">
        <f t="shared" si="116"/>
        <v>304.70000000000437</v>
      </c>
      <c r="K32" s="37"/>
      <c r="M32" s="39">
        <v>2.2719999999999998</v>
      </c>
      <c r="N32" s="40">
        <f t="shared" ref="N32:O32" si="117">VALUE(N3-227.2/100*(N1-N2))</f>
        <v>11526.961599999999</v>
      </c>
      <c r="O32" s="40">
        <f t="shared" si="117"/>
        <v>11144.7448</v>
      </c>
      <c r="P32" s="40">
        <f t="shared" ref="P32:R32" si="118">VALUE(P3-227.2/100*(P1-P2))</f>
        <v>-1172.3519999999999</v>
      </c>
      <c r="Q32" s="40">
        <f t="shared" si="118"/>
        <v>23123.847999999998</v>
      </c>
      <c r="R32" s="40">
        <f t="shared" si="118"/>
        <v>-11176.876799999998</v>
      </c>
    </row>
    <row r="33" spans="13:18" ht="15" customHeight="1">
      <c r="M33" s="39">
        <v>2.3820000000000001</v>
      </c>
      <c r="N33" s="40">
        <f t="shared" ref="N33:O33" si="119">VALUE(N3-238.2/100*(N1-N2))</f>
        <v>11695.019599999998</v>
      </c>
      <c r="O33" s="40">
        <f t="shared" si="119"/>
        <v>11263.093800000001</v>
      </c>
      <c r="P33" s="40">
        <f t="shared" ref="P33:R33" si="120">VALUE(P3-238.2/100*(P1-P2))</f>
        <v>-1229.1119999999999</v>
      </c>
      <c r="Q33" s="40">
        <f t="shared" si="120"/>
        <v>24243.400499999996</v>
      </c>
      <c r="R33" s="40">
        <f t="shared" si="120"/>
        <v>-11718.010799999998</v>
      </c>
    </row>
    <row r="34" spans="13:18" ht="15" customHeight="1">
      <c r="M34" s="47">
        <v>2.4140000000000001</v>
      </c>
      <c r="N34" s="48">
        <f t="shared" ref="N34:O34" si="121">VALUE(N3-241.4/100*(N1-N2))</f>
        <v>11743.909199999998</v>
      </c>
      <c r="O34" s="48">
        <f t="shared" si="121"/>
        <v>11297.5226</v>
      </c>
      <c r="P34" s="48">
        <f t="shared" ref="P34:R34" si="122">VALUE(P3-241.4/100*(P1-P2))</f>
        <v>-1245.624</v>
      </c>
      <c r="Q34" s="48">
        <f t="shared" si="122"/>
        <v>24569.088500000002</v>
      </c>
      <c r="R34" s="48">
        <f t="shared" si="122"/>
        <v>-11875.4316</v>
      </c>
    </row>
    <row r="35" spans="13:18" ht="15" customHeight="1">
      <c r="M35" s="43">
        <v>2.6179999999999999</v>
      </c>
      <c r="N35" s="44">
        <f t="shared" ref="N35:O35" si="123">VALUE(N3-261.8/100*(N1-N2))</f>
        <v>12055.580399999999</v>
      </c>
      <c r="O35" s="44">
        <f t="shared" si="123"/>
        <v>11517.006200000002</v>
      </c>
      <c r="P35" s="44">
        <f t="shared" ref="P35:R35" si="124">VALUE(P3-261.8/100*(P1-P2))</f>
        <v>-1350.8880000000001</v>
      </c>
      <c r="Q35" s="44">
        <f t="shared" si="124"/>
        <v>26645.349500000004</v>
      </c>
      <c r="R35" s="44">
        <f t="shared" si="124"/>
        <v>-12878.9892</v>
      </c>
    </row>
    <row r="36" spans="13:18" ht="15" customHeight="1">
      <c r="M36" s="39">
        <v>3</v>
      </c>
      <c r="N36" s="40">
        <f t="shared" ref="N36:O36" si="125">VALUE(N3-300/100*(N1-N2))</f>
        <v>12639.199999999997</v>
      </c>
      <c r="O36" s="40">
        <f t="shared" si="125"/>
        <v>11928</v>
      </c>
      <c r="P36" s="40">
        <f t="shared" ref="P36:R36" si="126">VALUE(P3-300/100*(P1-P2))</f>
        <v>-1548</v>
      </c>
      <c r="Q36" s="40">
        <f t="shared" si="126"/>
        <v>30533.25</v>
      </c>
      <c r="R36" s="40">
        <f t="shared" si="126"/>
        <v>-14758.199999999999</v>
      </c>
    </row>
    <row r="37" spans="13:18" ht="15" customHeight="1">
      <c r="M37" s="39">
        <v>3.2360000000000002</v>
      </c>
      <c r="N37" s="40">
        <f t="shared" ref="N37:O37" si="127">VALUE(N3-323.6/100*(N1-N2))</f>
        <v>12999.760799999998</v>
      </c>
      <c r="O37" s="40">
        <f t="shared" si="127"/>
        <v>12181.912400000001</v>
      </c>
      <c r="P37" s="40">
        <f t="shared" ref="P37:R37" si="128">VALUE(P3-323.6/100*(P1-P2))</f>
        <v>-1669.7760000000001</v>
      </c>
      <c r="Q37" s="40">
        <f t="shared" si="128"/>
        <v>32935.199000000001</v>
      </c>
      <c r="R37" s="40">
        <f t="shared" si="128"/>
        <v>-15919.178400000001</v>
      </c>
    </row>
    <row r="38" spans="13:18" ht="15" customHeight="1">
      <c r="M38" s="39">
        <v>3.2719999999999998</v>
      </c>
      <c r="N38" s="40">
        <f t="shared" ref="N38:O38" si="129">VALUE(N3-327.2/100*(N1-N2))</f>
        <v>13054.761599999998</v>
      </c>
      <c r="O38" s="40">
        <f t="shared" si="129"/>
        <v>12220.644800000002</v>
      </c>
      <c r="P38" s="40">
        <f t="shared" ref="P38:R38" si="130">VALUE(P3-327.2/100*(P1-P2))</f>
        <v>-1688.3519999999999</v>
      </c>
      <c r="Q38" s="40">
        <f t="shared" si="130"/>
        <v>33301.597999999998</v>
      </c>
      <c r="R38" s="40">
        <f t="shared" si="130"/>
        <v>-16096.276799999998</v>
      </c>
    </row>
    <row r="39" spans="13:18" ht="15" customHeight="1">
      <c r="M39" s="39">
        <v>3.3820000000000001</v>
      </c>
      <c r="N39" s="40">
        <f t="shared" ref="N39:O39" si="131">VALUE(N3-338.2/100*(N1-N2))</f>
        <v>13222.819599999997</v>
      </c>
      <c r="O39" s="40">
        <f t="shared" si="131"/>
        <v>12338.9938</v>
      </c>
      <c r="P39" s="40">
        <f t="shared" ref="P39:R39" si="132">VALUE(P3-338.2/100*(P1-P2))</f>
        <v>-1745.1119999999999</v>
      </c>
      <c r="Q39" s="40">
        <f t="shared" si="132"/>
        <v>34421.150499999996</v>
      </c>
      <c r="R39" s="40">
        <f t="shared" si="132"/>
        <v>-16637.410799999998</v>
      </c>
    </row>
    <row r="40" spans="13:18" ht="15" customHeight="1">
      <c r="M40" s="39">
        <v>3.4140000000000001</v>
      </c>
      <c r="N40" s="40">
        <f t="shared" ref="N40:O40" si="133">VALUE(N3-341.4/100*(N1-N2))</f>
        <v>13271.709199999998</v>
      </c>
      <c r="O40" s="40">
        <f t="shared" si="133"/>
        <v>12373.422600000002</v>
      </c>
      <c r="P40" s="40">
        <f t="shared" ref="P40:R40" si="134">VALUE(P3-341.4/100*(P1-P2))</f>
        <v>-1761.6239999999998</v>
      </c>
      <c r="Q40" s="40">
        <f t="shared" si="134"/>
        <v>34746.838499999998</v>
      </c>
      <c r="R40" s="40">
        <f t="shared" si="134"/>
        <v>-16794.831599999998</v>
      </c>
    </row>
    <row r="41" spans="13:18" ht="15" customHeight="1">
      <c r="M41" s="39">
        <v>3.6179999999999999</v>
      </c>
      <c r="N41" s="40">
        <f t="shared" ref="N41:O41" si="135">VALUE(N3-361.8/100*(N1-N2))</f>
        <v>13583.380399999998</v>
      </c>
      <c r="O41" s="40">
        <f t="shared" si="135"/>
        <v>12592.906200000001</v>
      </c>
      <c r="P41" s="40">
        <f t="shared" ref="P41:R41" si="136">VALUE(P3-361.8/100*(P1-P2))</f>
        <v>-1866.8880000000001</v>
      </c>
      <c r="Q41" s="40">
        <f t="shared" si="136"/>
        <v>36823.099500000004</v>
      </c>
      <c r="R41" s="40">
        <f t="shared" si="136"/>
        <v>-17798.389200000001</v>
      </c>
    </row>
    <row r="42" spans="13:18" ht="15" customHeight="1">
      <c r="M42" s="39">
        <v>4</v>
      </c>
      <c r="N42" s="40">
        <f t="shared" ref="N42:O42" si="137">VALUE(N3-400/100*(N1-N2))</f>
        <v>14166.999999999996</v>
      </c>
      <c r="O42" s="40">
        <f t="shared" si="137"/>
        <v>13003.900000000001</v>
      </c>
      <c r="P42" s="40">
        <f t="shared" ref="P42:R42" si="138">VALUE(P3-400/100*(P1-P2))</f>
        <v>-2064</v>
      </c>
      <c r="Q42" s="40">
        <f t="shared" si="138"/>
        <v>40711</v>
      </c>
      <c r="R42" s="40">
        <f t="shared" si="138"/>
        <v>-19677.599999999999</v>
      </c>
    </row>
    <row r="43" spans="13:18" ht="15" customHeight="1">
      <c r="M43" s="39">
        <v>4.2359999999999998</v>
      </c>
      <c r="N43" s="40">
        <f t="shared" ref="N43:O43" si="139">VALUE(N3-423.6/100*(N1-N2))</f>
        <v>14527.560799999999</v>
      </c>
      <c r="O43" s="40">
        <f t="shared" si="139"/>
        <v>13257.812400000003</v>
      </c>
      <c r="P43" s="40">
        <f t="shared" ref="P43:R43" si="140">VALUE(P3-423.6/100*(P1-P2))</f>
        <v>-2185.7760000000003</v>
      </c>
      <c r="Q43" s="40">
        <f t="shared" si="140"/>
        <v>43112.949000000008</v>
      </c>
      <c r="R43" s="40">
        <f t="shared" si="140"/>
        <v>-20838.578400000002</v>
      </c>
    </row>
    <row r="44" spans="13:18" ht="15" customHeight="1">
      <c r="M44" s="39">
        <v>4.2720000000000002</v>
      </c>
      <c r="N44" s="40">
        <f t="shared" ref="N44:O44" si="141">VALUE(N3-427.2/100*(N1-N2))</f>
        <v>14582.561599999997</v>
      </c>
      <c r="O44" s="40">
        <f t="shared" si="141"/>
        <v>13296.544800000001</v>
      </c>
      <c r="P44" s="40">
        <f t="shared" ref="P44:R44" si="142">VALUE(P3-427.2/100*(P1-P2))</f>
        <v>-2204.3520000000003</v>
      </c>
      <c r="Q44" s="40">
        <f t="shared" si="142"/>
        <v>43479.348000000005</v>
      </c>
      <c r="R44" s="40">
        <f t="shared" si="142"/>
        <v>-21015.676800000001</v>
      </c>
    </row>
    <row r="45" spans="13:18" ht="15" customHeight="1">
      <c r="M45" s="39">
        <v>4.3819999999999997</v>
      </c>
      <c r="N45" s="40">
        <f t="shared" ref="N45:O45" si="143">VALUE(N3-438.2/100*(N1-N2))</f>
        <v>14750.619599999996</v>
      </c>
      <c r="O45" s="40">
        <f t="shared" si="143"/>
        <v>13414.893800000002</v>
      </c>
      <c r="P45" s="40">
        <f t="shared" ref="P45:R45" si="144">VALUE(P3-438.2/100*(P1-P2))</f>
        <v>-2261.1119999999996</v>
      </c>
      <c r="Q45" s="40">
        <f t="shared" si="144"/>
        <v>44598.900499999996</v>
      </c>
      <c r="R45" s="40">
        <f t="shared" si="144"/>
        <v>-21556.810799999996</v>
      </c>
    </row>
    <row r="46" spans="13:18" ht="15" customHeight="1">
      <c r="M46" s="39">
        <v>4.4139999999999997</v>
      </c>
      <c r="N46" s="40">
        <f t="shared" ref="N46:O46" si="145">VALUE(N3-414.4/100*(N1-N2))</f>
        <v>14387.003199999997</v>
      </c>
      <c r="O46" s="40">
        <f t="shared" si="145"/>
        <v>13158.829600000001</v>
      </c>
      <c r="P46" s="40">
        <f t="shared" ref="P46:R46" si="146">VALUE(P3-414.4/100*(P1-P2))</f>
        <v>-2138.3040000000001</v>
      </c>
      <c r="Q46" s="40">
        <f t="shared" si="146"/>
        <v>42176.595999999998</v>
      </c>
      <c r="R46" s="40">
        <f t="shared" si="146"/>
        <v>-20385.993599999998</v>
      </c>
    </row>
    <row r="47" spans="13:18" ht="15" customHeight="1">
      <c r="M47" s="39">
        <v>4.6180000000000003</v>
      </c>
      <c r="N47" s="40">
        <f t="shared" ref="N47:O47" si="147">VALUE(N3-461.8/100*(N1-N2))</f>
        <v>15111.180399999997</v>
      </c>
      <c r="O47" s="40">
        <f t="shared" si="147"/>
        <v>13668.806200000003</v>
      </c>
      <c r="P47" s="40">
        <f t="shared" ref="P47:R47" si="148">VALUE(P3-461.8/100*(P1-P2))</f>
        <v>-2382.8880000000004</v>
      </c>
      <c r="Q47" s="40">
        <f t="shared" si="148"/>
        <v>47000.849500000004</v>
      </c>
      <c r="R47" s="40">
        <f t="shared" si="148"/>
        <v>-22717.789199999999</v>
      </c>
    </row>
    <row r="48" spans="13:18" ht="15" customHeight="1">
      <c r="M48" s="39">
        <v>4.7640000000000002</v>
      </c>
      <c r="N48" s="40">
        <f t="shared" ref="N48:O48" si="149">VALUE(N3-476.4/100*(N1-N2))</f>
        <v>15334.239199999996</v>
      </c>
      <c r="O48" s="40">
        <f t="shared" si="149"/>
        <v>13825.887600000002</v>
      </c>
      <c r="P48" s="40">
        <f t="shared" ref="P48:R48" si="150">VALUE(P3-476.4/100*(P1-P2))</f>
        <v>-2458.2239999999997</v>
      </c>
      <c r="Q48" s="40">
        <f t="shared" si="150"/>
        <v>48486.800999999992</v>
      </c>
      <c r="R48" s="40">
        <f t="shared" si="150"/>
        <v>-23436.021599999996</v>
      </c>
    </row>
    <row r="49" spans="13:18" ht="15" customHeight="1">
      <c r="M49" s="39">
        <v>5</v>
      </c>
      <c r="N49" s="40">
        <f t="shared" ref="N49:O49" si="151">VALUE(N3-500/100*(N1-N2))</f>
        <v>15694.799999999996</v>
      </c>
      <c r="O49" s="40">
        <f t="shared" si="151"/>
        <v>14079.800000000003</v>
      </c>
      <c r="P49" s="40">
        <f t="shared" ref="P49:R49" si="152">VALUE(P3-500/100*(P1-P2))</f>
        <v>-2580</v>
      </c>
      <c r="Q49" s="40">
        <f t="shared" si="152"/>
        <v>50888.75</v>
      </c>
      <c r="R49" s="40">
        <f t="shared" si="152"/>
        <v>-24597</v>
      </c>
    </row>
    <row r="50" spans="13:18" ht="15" customHeight="1">
      <c r="M50" s="39">
        <v>5.2359999999999998</v>
      </c>
      <c r="N50" s="40">
        <f t="shared" ref="N50:O50" si="153">VALUE(N3-523.6/100*(N1-N2))</f>
        <v>16055.360799999999</v>
      </c>
      <c r="O50" s="40">
        <f t="shared" si="153"/>
        <v>14333.712400000004</v>
      </c>
      <c r="P50" s="40">
        <f t="shared" ref="P50:R50" si="154">VALUE(P3-523.6/100*(P1-P2))</f>
        <v>-2701.7760000000003</v>
      </c>
      <c r="Q50" s="40">
        <f t="shared" si="154"/>
        <v>53290.699000000008</v>
      </c>
      <c r="R50" s="40">
        <f t="shared" si="154"/>
        <v>-25757.9784</v>
      </c>
    </row>
    <row r="51" spans="13:18" ht="15" customHeight="1">
      <c r="M51" s="39">
        <v>5.3819999999999997</v>
      </c>
      <c r="N51" s="40">
        <f t="shared" ref="N51:O51" si="155">VALUE(N3-538.2/100*(N1-N2))</f>
        <v>16278.419599999997</v>
      </c>
      <c r="O51" s="40">
        <f t="shared" si="155"/>
        <v>14490.793800000003</v>
      </c>
      <c r="P51" s="40">
        <f t="shared" ref="P51:R51" si="156">VALUE(P3-538.2/100*(P1-P2))</f>
        <v>-2777.1120000000001</v>
      </c>
      <c r="Q51" s="40">
        <f t="shared" si="156"/>
        <v>54776.650500000003</v>
      </c>
      <c r="R51" s="40">
        <f t="shared" si="156"/>
        <v>-26476.210800000001</v>
      </c>
    </row>
    <row r="52" spans="13:18" ht="15" customHeight="1">
      <c r="M52" s="39">
        <v>5.6180000000000003</v>
      </c>
      <c r="N52" s="40">
        <f t="shared" ref="N52:O52" si="157">VALUE(N3-561.8/100*(N1-N2))</f>
        <v>16638.980399999997</v>
      </c>
      <c r="O52" s="40">
        <f t="shared" si="157"/>
        <v>14744.706200000001</v>
      </c>
      <c r="P52" s="40">
        <f t="shared" ref="P52:R52" si="158">VALUE(P3-561.8/100*(P1-P2))</f>
        <v>-2898.8879999999999</v>
      </c>
      <c r="Q52" s="40">
        <f t="shared" si="158"/>
        <v>57178.599499999997</v>
      </c>
      <c r="R52" s="40">
        <f t="shared" si="158"/>
        <v>-27637.189199999993</v>
      </c>
    </row>
    <row r="53" spans="13:18" ht="15" customHeight="1"/>
    <row r="54" spans="13:18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4"/>
  <sheetViews>
    <sheetView showGridLines="0" zoomScale="110" zoomScaleNormal="110" workbookViewId="0">
      <selection activeCell="G1" sqref="G1:H1048576"/>
    </sheetView>
  </sheetViews>
  <sheetFormatPr defaultColWidth="8.77734375" defaultRowHeight="14.7" customHeight="1"/>
  <cols>
    <col min="1" max="4" width="8.77734375" style="15" customWidth="1"/>
    <col min="5" max="8" width="10.77734375" style="15" customWidth="1"/>
    <col min="9" max="9" width="9.21875" style="15" bestFit="1" customWidth="1"/>
    <col min="10" max="10" width="11" style="13" bestFit="1" customWidth="1"/>
    <col min="11" max="11" width="13.77734375" style="15" bestFit="1" customWidth="1"/>
    <col min="12" max="14" width="10.44140625" style="15" bestFit="1" customWidth="1"/>
    <col min="15" max="251" width="8.77734375" style="15" customWidth="1"/>
    <col min="252" max="16384" width="8.77734375" style="16"/>
  </cols>
  <sheetData>
    <row r="1" spans="1:14" ht="15" customHeight="1" thickBot="1">
      <c r="A1" s="63"/>
      <c r="B1" s="64"/>
      <c r="C1" s="64"/>
      <c r="D1" s="64"/>
      <c r="E1" s="1" t="s">
        <v>32</v>
      </c>
      <c r="F1" s="1" t="s">
        <v>0</v>
      </c>
      <c r="G1" s="2">
        <v>43896</v>
      </c>
      <c r="H1" s="2">
        <v>43899</v>
      </c>
      <c r="I1" s="2"/>
      <c r="K1" s="12" t="s">
        <v>27</v>
      </c>
      <c r="L1" s="14"/>
      <c r="M1" s="14"/>
      <c r="N1" s="14"/>
    </row>
    <row r="2" spans="1:14" ht="15" customHeight="1" thickBot="1">
      <c r="A2" s="17"/>
      <c r="B2" s="18"/>
      <c r="C2" s="18"/>
      <c r="D2" s="3" t="s">
        <v>1</v>
      </c>
      <c r="E2" s="19">
        <v>31649.45</v>
      </c>
      <c r="F2" s="19">
        <v>31649.45</v>
      </c>
      <c r="G2" s="19">
        <v>28047.200000000001</v>
      </c>
      <c r="H2" s="19">
        <v>27091.599999999999</v>
      </c>
      <c r="I2" s="19"/>
      <c r="K2" s="12" t="s">
        <v>28</v>
      </c>
      <c r="L2" s="14"/>
      <c r="M2" s="14"/>
      <c r="N2" s="14"/>
    </row>
    <row r="3" spans="1:14" ht="15" customHeight="1" thickBot="1">
      <c r="A3" s="17"/>
      <c r="B3" s="4"/>
      <c r="C3" s="5"/>
      <c r="D3" s="3" t="s">
        <v>2</v>
      </c>
      <c r="E3" s="20">
        <v>29612.55</v>
      </c>
      <c r="F3" s="20">
        <v>30776.1</v>
      </c>
      <c r="G3" s="20">
        <v>27162.3</v>
      </c>
      <c r="H3" s="20">
        <v>25923.4</v>
      </c>
      <c r="I3" s="20"/>
      <c r="K3" s="12" t="s">
        <v>29</v>
      </c>
      <c r="L3" s="14"/>
      <c r="M3" s="14"/>
      <c r="N3" s="14"/>
    </row>
    <row r="4" spans="1:14" ht="15" customHeight="1">
      <c r="A4" s="17"/>
      <c r="B4" s="4"/>
      <c r="C4" s="5"/>
      <c r="D4" s="3" t="s">
        <v>3</v>
      </c>
      <c r="E4" s="21">
        <v>30834.799999999999</v>
      </c>
      <c r="F4" s="21">
        <v>30834.799999999999</v>
      </c>
      <c r="G4" s="21">
        <v>27801.45</v>
      </c>
      <c r="H4" s="21">
        <v>26462.6</v>
      </c>
      <c r="I4" s="21"/>
    </row>
    <row r="5" spans="1:14" ht="15" customHeight="1">
      <c r="A5" s="61" t="s">
        <v>4</v>
      </c>
      <c r="B5" s="62"/>
      <c r="C5" s="62"/>
      <c r="D5" s="62"/>
      <c r="E5" s="18"/>
      <c r="F5" s="18"/>
      <c r="G5" s="18"/>
      <c r="H5" s="18"/>
      <c r="I5" s="18"/>
      <c r="K5" s="22" t="s">
        <v>30</v>
      </c>
      <c r="L5" s="23"/>
      <c r="M5" s="23"/>
      <c r="N5" s="23"/>
    </row>
    <row r="6" spans="1:14" ht="15" customHeight="1">
      <c r="A6" s="24"/>
      <c r="B6" s="25"/>
      <c r="C6" s="25"/>
      <c r="D6" s="6" t="s">
        <v>5</v>
      </c>
      <c r="E6" s="26">
        <f t="shared" ref="E6:F6" si="0">E8+E25</f>
        <v>33822.216666666674</v>
      </c>
      <c r="F6" s="26">
        <f t="shared" si="0"/>
        <v>32270.816666666677</v>
      </c>
      <c r="G6" s="26">
        <f t="shared" ref="G6" si="1">G8+G25</f>
        <v>29063.233333333334</v>
      </c>
      <c r="H6" s="26">
        <f t="shared" ref="H6" si="2">H8+H25</f>
        <v>28229.866666666669</v>
      </c>
      <c r="I6" s="26"/>
      <c r="K6" s="43">
        <v>0.23599999999999999</v>
      </c>
      <c r="L6" s="44">
        <f>VALUE(23.6/100*(L1-L2)+L2)</f>
        <v>0</v>
      </c>
      <c r="M6" s="44">
        <f>VALUE(23.6/100*(M1-M2)+M2)</f>
        <v>0</v>
      </c>
      <c r="N6" s="44">
        <f>VALUE(23.6/100*(N1-N2)+N2)</f>
        <v>0</v>
      </c>
    </row>
    <row r="7" spans="1:14" ht="15" customHeight="1">
      <c r="A7" s="24"/>
      <c r="B7" s="25"/>
      <c r="C7" s="25"/>
      <c r="D7" s="6" t="s">
        <v>6</v>
      </c>
      <c r="E7" s="27">
        <f t="shared" ref="E7:F7" si="3">E11+E25</f>
        <v>32735.833333333336</v>
      </c>
      <c r="F7" s="27">
        <f t="shared" si="3"/>
        <v>31960.133333333339</v>
      </c>
      <c r="G7" s="27">
        <f t="shared" ref="G7" si="4">G11+G25</f>
        <v>28555.216666666667</v>
      </c>
      <c r="H7" s="27">
        <f t="shared" ref="H7" si="5">H11+H25</f>
        <v>27660.733333333334</v>
      </c>
      <c r="I7" s="27"/>
      <c r="K7" s="47">
        <v>0.38200000000000001</v>
      </c>
      <c r="L7" s="48">
        <f>38.2/100*(L1-L2)+L2</f>
        <v>0</v>
      </c>
      <c r="M7" s="48">
        <f>38.2/100*(M1-M2)+M2</f>
        <v>0</v>
      </c>
      <c r="N7" s="48">
        <f>38.2/100*(N1-N2)+N2</f>
        <v>0</v>
      </c>
    </row>
    <row r="8" spans="1:14" ht="15" customHeight="1">
      <c r="A8" s="24"/>
      <c r="B8" s="25"/>
      <c r="C8" s="25"/>
      <c r="D8" s="6" t="s">
        <v>7</v>
      </c>
      <c r="E8" s="28">
        <f t="shared" ref="E8:F8" si="6">(2*E11)-E3</f>
        <v>31785.316666666669</v>
      </c>
      <c r="F8" s="28">
        <f t="shared" si="6"/>
        <v>31397.466666666674</v>
      </c>
      <c r="G8" s="28">
        <f t="shared" ref="G8" si="7">(2*G11)-G3</f>
        <v>28178.333333333332</v>
      </c>
      <c r="H8" s="28">
        <f t="shared" ref="H8" si="8">(2*H11)-H3</f>
        <v>27061.666666666672</v>
      </c>
      <c r="I8" s="28"/>
      <c r="K8" s="41">
        <v>0.5</v>
      </c>
      <c r="L8" s="42">
        <f>VALUE(50/100*(L1-L2)+L2)</f>
        <v>0</v>
      </c>
      <c r="M8" s="42">
        <f>VALUE(50/100*(M1-M2)+M2)</f>
        <v>0</v>
      </c>
      <c r="N8" s="42">
        <f>VALUE(50/100*(N1-N2)+N2)</f>
        <v>0</v>
      </c>
    </row>
    <row r="9" spans="1:14" ht="15" customHeight="1">
      <c r="A9" s="24"/>
      <c r="B9" s="25"/>
      <c r="C9" s="25"/>
      <c r="D9" s="7"/>
      <c r="E9" s="21"/>
      <c r="F9" s="21"/>
      <c r="G9" s="21"/>
      <c r="H9" s="21"/>
      <c r="I9" s="21"/>
      <c r="K9" s="49">
        <v>0.61799999999999999</v>
      </c>
      <c r="L9" s="50">
        <f>VALUE(61.8/100*(L1-L2)+L2)</f>
        <v>0</v>
      </c>
      <c r="M9" s="50">
        <f>VALUE(61.8/100*(M1-M2)+M2)</f>
        <v>0</v>
      </c>
      <c r="N9" s="50">
        <f>VALUE(61.8/100*(N1-N2)+N2)</f>
        <v>0</v>
      </c>
    </row>
    <row r="10" spans="1:14" ht="15" customHeight="1">
      <c r="A10" s="24"/>
      <c r="B10" s="25"/>
      <c r="C10" s="25"/>
      <c r="D10" s="6" t="s">
        <v>8</v>
      </c>
      <c r="E10" s="29">
        <f t="shared" ref="E10:F10" si="9">E11+E32/2</f>
        <v>30766.866666666669</v>
      </c>
      <c r="F10" s="29">
        <f t="shared" si="9"/>
        <v>31212.775000000001</v>
      </c>
      <c r="G10" s="29">
        <f t="shared" ref="G10" si="10">G11+G32/2</f>
        <v>27735.883333333331</v>
      </c>
      <c r="H10" s="29">
        <f t="shared" ref="H10" si="11">H11+H32/2</f>
        <v>26507.5</v>
      </c>
      <c r="I10" s="29"/>
      <c r="K10" s="39">
        <v>0.70699999999999996</v>
      </c>
      <c r="L10" s="40">
        <f>VALUE(70.7/100*(L1-L2)+L2)</f>
        <v>0</v>
      </c>
      <c r="M10" s="40">
        <f>VALUE(70.7/100*(M1-M2)+M2)</f>
        <v>0</v>
      </c>
      <c r="N10" s="40">
        <f>VALUE(70.7/100*(N1-N2)+N2)</f>
        <v>0</v>
      </c>
    </row>
    <row r="11" spans="1:14" ht="15" customHeight="1">
      <c r="A11" s="24"/>
      <c r="B11" s="25"/>
      <c r="C11" s="25"/>
      <c r="D11" s="6" t="s">
        <v>9</v>
      </c>
      <c r="E11" s="21">
        <f t="shared" ref="E11:F11" si="12">(E2+E3+E4)/3</f>
        <v>30698.933333333334</v>
      </c>
      <c r="F11" s="21">
        <f t="shared" si="12"/>
        <v>31086.783333333336</v>
      </c>
      <c r="G11" s="21">
        <f t="shared" ref="G11" si="13">(G2+G3+G4)/3</f>
        <v>27670.316666666666</v>
      </c>
      <c r="H11" s="21">
        <f t="shared" ref="H11" si="14">(H2+H3+H4)/3</f>
        <v>26492.533333333336</v>
      </c>
      <c r="I11" s="21"/>
      <c r="K11" s="45">
        <v>0.78600000000000003</v>
      </c>
      <c r="L11" s="46">
        <f>VALUE(78.6/100*(L1-L2)+L2)</f>
        <v>0</v>
      </c>
      <c r="M11" s="46">
        <f>VALUE(78.6/100*(M1-M2)+M2)</f>
        <v>0</v>
      </c>
      <c r="N11" s="46">
        <f>VALUE(78.6/100*(N1-N2)+N2)</f>
        <v>0</v>
      </c>
    </row>
    <row r="12" spans="1:14" ht="15" customHeight="1">
      <c r="A12" s="24"/>
      <c r="B12" s="25"/>
      <c r="C12" s="25"/>
      <c r="D12" s="6" t="s">
        <v>10</v>
      </c>
      <c r="E12" s="31">
        <f t="shared" ref="E12:F12" si="15">E11-E32/2</f>
        <v>30631</v>
      </c>
      <c r="F12" s="31">
        <f t="shared" si="15"/>
        <v>30960.791666666672</v>
      </c>
      <c r="G12" s="31">
        <f t="shared" ref="G12" si="16">G11-G32/2</f>
        <v>27604.75</v>
      </c>
      <c r="H12" s="31">
        <f t="shared" ref="H12" si="17">H11-H32/2</f>
        <v>26477.566666666673</v>
      </c>
      <c r="I12" s="31"/>
      <c r="K12" s="39">
        <v>1</v>
      </c>
      <c r="L12" s="40">
        <f>VALUE(100/100*(L1-L2)+L2)</f>
        <v>0</v>
      </c>
      <c r="M12" s="40">
        <f>VALUE(100/100*(M1-M2)+M2)</f>
        <v>0</v>
      </c>
      <c r="N12" s="40">
        <f>VALUE(100/100*(N1-N2)+N2)</f>
        <v>0</v>
      </c>
    </row>
    <row r="13" spans="1:14" ht="15" customHeight="1">
      <c r="A13" s="24"/>
      <c r="B13" s="25"/>
      <c r="C13" s="25"/>
      <c r="D13" s="7"/>
      <c r="E13" s="21"/>
      <c r="F13" s="21"/>
      <c r="G13" s="21"/>
      <c r="H13" s="21"/>
      <c r="I13" s="21"/>
      <c r="K13" s="39">
        <v>1.236</v>
      </c>
      <c r="L13" s="40">
        <f>VALUE(123.6/100*(L1-L2)+L2)</f>
        <v>0</v>
      </c>
      <c r="M13" s="40">
        <f>VALUE(123.6/100*(M1-M2)+M2)</f>
        <v>0</v>
      </c>
      <c r="N13" s="40">
        <f>VALUE(123.6/100*(N1-N2)+N2)</f>
        <v>0</v>
      </c>
    </row>
    <row r="14" spans="1:14" ht="15" customHeight="1">
      <c r="A14" s="24"/>
      <c r="B14" s="25"/>
      <c r="C14" s="25"/>
      <c r="D14" s="6" t="s">
        <v>11</v>
      </c>
      <c r="E14" s="32">
        <f t="shared" ref="E14:F14" si="18">2*E11-E2</f>
        <v>29748.416666666668</v>
      </c>
      <c r="F14" s="32">
        <f t="shared" si="18"/>
        <v>30524.116666666672</v>
      </c>
      <c r="G14" s="32">
        <f t="shared" ref="G14" si="19">2*G11-G2</f>
        <v>27293.433333333331</v>
      </c>
      <c r="H14" s="32">
        <f t="shared" ref="H14" si="20">2*H11-H2</f>
        <v>25893.466666666674</v>
      </c>
      <c r="I14" s="32"/>
      <c r="K14" s="33"/>
      <c r="L14" s="30"/>
      <c r="M14" s="30"/>
      <c r="N14" s="30"/>
    </row>
    <row r="15" spans="1:14" ht="15" customHeight="1">
      <c r="A15" s="24"/>
      <c r="B15" s="25"/>
      <c r="C15" s="25"/>
      <c r="D15" s="6" t="s">
        <v>12</v>
      </c>
      <c r="E15" s="34">
        <f t="shared" ref="E15:F15" si="21">E11-E25</f>
        <v>28662.033333333333</v>
      </c>
      <c r="F15" s="34">
        <f t="shared" si="21"/>
        <v>30213.433333333334</v>
      </c>
      <c r="G15" s="34">
        <f t="shared" ref="G15" si="22">G11-G25</f>
        <v>26785.416666666664</v>
      </c>
      <c r="H15" s="34">
        <f t="shared" ref="H15" si="23">H11-H25</f>
        <v>25324.333333333339</v>
      </c>
      <c r="I15" s="34"/>
      <c r="K15" s="38" t="s">
        <v>31</v>
      </c>
      <c r="L15" s="30"/>
      <c r="M15" s="30"/>
      <c r="N15" s="30"/>
    </row>
    <row r="16" spans="1:14" ht="15" customHeight="1">
      <c r="A16" s="24"/>
      <c r="B16" s="25"/>
      <c r="C16" s="25"/>
      <c r="D16" s="6" t="s">
        <v>13</v>
      </c>
      <c r="E16" s="35">
        <f t="shared" ref="E16:F16" si="24">E14-E25</f>
        <v>27711.516666666666</v>
      </c>
      <c r="F16" s="35">
        <f t="shared" si="24"/>
        <v>29650.76666666667</v>
      </c>
      <c r="G16" s="35">
        <f t="shared" ref="G16" si="25">G14-G25</f>
        <v>26408.533333333329</v>
      </c>
      <c r="H16" s="35">
        <f t="shared" ref="H16" si="26">H14-H25</f>
        <v>24725.266666666677</v>
      </c>
      <c r="I16" s="35"/>
      <c r="K16" s="39">
        <v>0.23599999999999999</v>
      </c>
      <c r="L16" s="40">
        <f>VALUE(L3-23.6/100*(L1-L2))</f>
        <v>0</v>
      </c>
      <c r="M16" s="40">
        <f>VALUE(M3-23.6/100*(M1-M2))</f>
        <v>0</v>
      </c>
      <c r="N16" s="40">
        <f>VALUE(N3-23.6/100*(N1-N2))</f>
        <v>0</v>
      </c>
    </row>
    <row r="17" spans="1:14" ht="15" customHeight="1">
      <c r="A17" s="61" t="s">
        <v>14</v>
      </c>
      <c r="B17" s="62"/>
      <c r="C17" s="62"/>
      <c r="D17" s="62"/>
      <c r="E17" s="5"/>
      <c r="F17" s="5"/>
      <c r="G17" s="5"/>
      <c r="H17" s="5"/>
      <c r="I17" s="5"/>
      <c r="K17" s="39">
        <v>0.38200000000000001</v>
      </c>
      <c r="L17" s="40">
        <f>VALUE(L3-38.2/100*(L1-L2))</f>
        <v>0</v>
      </c>
      <c r="M17" s="40">
        <f>VALUE(M3-38.2/100*(M1-M2))</f>
        <v>0</v>
      </c>
      <c r="N17" s="40">
        <f>VALUE(N3-38.2/100*(N1-N2))</f>
        <v>0</v>
      </c>
    </row>
    <row r="18" spans="1:14" ht="15" customHeight="1">
      <c r="A18" s="24"/>
      <c r="B18" s="25"/>
      <c r="C18" s="25"/>
      <c r="D18" s="6" t="s">
        <v>15</v>
      </c>
      <c r="E18" s="27">
        <f t="shared" ref="E18:F18" si="27">(E2/E3)*E4</f>
        <v>32955.772497133818</v>
      </c>
      <c r="F18" s="27">
        <f t="shared" si="27"/>
        <v>31709.815761581231</v>
      </c>
      <c r="G18" s="27">
        <f t="shared" ref="G18" si="28">(G2/G3)*G4</f>
        <v>28707.172383781934</v>
      </c>
      <c r="H18" s="27">
        <f t="shared" ref="H18" si="29">(H2/H3)*H4</f>
        <v>27655.098257173053</v>
      </c>
      <c r="I18" s="27"/>
      <c r="K18" s="39">
        <v>0.5</v>
      </c>
      <c r="L18" s="40">
        <f>VALUE(L3-50/100*(L1-L2))</f>
        <v>0</v>
      </c>
      <c r="M18" s="40">
        <f>VALUE(M3-50/100*(M1-M2))</f>
        <v>0</v>
      </c>
      <c r="N18" s="40">
        <f>VALUE(N3-50/100*(N1-N2))</f>
        <v>0</v>
      </c>
    </row>
    <row r="19" spans="1:14" ht="15" customHeight="1">
      <c r="A19" s="24"/>
      <c r="B19" s="25"/>
      <c r="C19" s="25"/>
      <c r="D19" s="6" t="s">
        <v>16</v>
      </c>
      <c r="E19" s="28">
        <f t="shared" ref="E19:F19" si="30">E4+E26/2</f>
        <v>31955.095000000001</v>
      </c>
      <c r="F19" s="28">
        <f t="shared" si="30"/>
        <v>31315.142500000002</v>
      </c>
      <c r="G19" s="28">
        <f t="shared" ref="G19" si="31">G4+G26/2</f>
        <v>28288.145</v>
      </c>
      <c r="H19" s="28">
        <f t="shared" ref="H19" si="32">H4+H26/2</f>
        <v>27105.109999999997</v>
      </c>
      <c r="I19" s="28"/>
      <c r="K19" s="39">
        <v>0.61799999999999999</v>
      </c>
      <c r="L19" s="40">
        <f>VALUE(L3-61.8/100*(L1-L2))</f>
        <v>0</v>
      </c>
      <c r="M19" s="40">
        <f>VALUE(M3-61.8/100*(M1-M2))</f>
        <v>0</v>
      </c>
      <c r="N19" s="40">
        <f>VALUE(N3-61.8/100*(N1-N2))</f>
        <v>0</v>
      </c>
    </row>
    <row r="20" spans="1:14" ht="15" customHeight="1">
      <c r="A20" s="24"/>
      <c r="B20" s="25"/>
      <c r="C20" s="25"/>
      <c r="D20" s="6" t="s">
        <v>3</v>
      </c>
      <c r="E20" s="21">
        <f t="shared" ref="E20:F20" si="33">E4</f>
        <v>30834.799999999999</v>
      </c>
      <c r="F20" s="21">
        <f t="shared" si="33"/>
        <v>30834.799999999999</v>
      </c>
      <c r="G20" s="21">
        <f t="shared" ref="G20" si="34">G4</f>
        <v>27801.45</v>
      </c>
      <c r="H20" s="21">
        <f t="shared" ref="H20" si="35">H4</f>
        <v>26462.6</v>
      </c>
      <c r="I20" s="21"/>
      <c r="K20" s="39">
        <v>0.70699999999999996</v>
      </c>
      <c r="L20" s="40">
        <f>VALUE(L3-70.07/100*(L1-L2))</f>
        <v>0</v>
      </c>
      <c r="M20" s="40">
        <f>VALUE(M3-70.07/100*(M1-M2))</f>
        <v>0</v>
      </c>
      <c r="N20" s="40">
        <f>VALUE(N3-70.07/100*(N1-N2))</f>
        <v>0</v>
      </c>
    </row>
    <row r="21" spans="1:14" ht="15" customHeight="1">
      <c r="A21" s="24"/>
      <c r="B21" s="25"/>
      <c r="C21" s="25"/>
      <c r="D21" s="6" t="s">
        <v>17</v>
      </c>
      <c r="E21" s="20">
        <f t="shared" ref="E21:F21" si="36">E4-E26/4</f>
        <v>30274.6525</v>
      </c>
      <c r="F21" s="20">
        <f t="shared" si="36"/>
        <v>30594.62875</v>
      </c>
      <c r="G21" s="20">
        <f t="shared" ref="G21" si="37">G4-G26/4</f>
        <v>27558.102500000001</v>
      </c>
      <c r="H21" s="20">
        <f t="shared" ref="H21" si="38">H4-H26/4</f>
        <v>26141.345000000001</v>
      </c>
      <c r="I21" s="20"/>
      <c r="K21" s="39">
        <v>0.78600000000000003</v>
      </c>
      <c r="L21" s="40">
        <f>VALUE(L3-78.6/100*(L1-L2))</f>
        <v>0</v>
      </c>
      <c r="M21" s="40">
        <f>VALUE(M3-78.6/100*(M1-M2))</f>
        <v>0</v>
      </c>
      <c r="N21" s="40">
        <f>VALUE(N3-78.6/100*(N1-N2))</f>
        <v>0</v>
      </c>
    </row>
    <row r="22" spans="1:14" ht="15" customHeight="1">
      <c r="A22" s="24"/>
      <c r="B22" s="25"/>
      <c r="C22" s="25"/>
      <c r="D22" s="6" t="s">
        <v>18</v>
      </c>
      <c r="E22" s="32">
        <f t="shared" ref="E22:F22" si="39">E4-E26/2</f>
        <v>29714.504999999997</v>
      </c>
      <c r="F22" s="32">
        <f t="shared" si="39"/>
        <v>30354.457499999997</v>
      </c>
      <c r="G22" s="32">
        <f t="shared" ref="G22" si="40">G4-G26/2</f>
        <v>27314.755000000001</v>
      </c>
      <c r="H22" s="32">
        <f t="shared" ref="H22" si="41">H4-H26/2</f>
        <v>25820.09</v>
      </c>
      <c r="I22" s="32"/>
      <c r="K22" s="39">
        <v>1</v>
      </c>
      <c r="L22" s="40">
        <f>VALUE(L3-100/100*(L1-L2))</f>
        <v>0</v>
      </c>
      <c r="M22" s="40">
        <f>VALUE(M3-100/100*(M1-M2))</f>
        <v>0</v>
      </c>
      <c r="N22" s="40">
        <f>VALUE(N3-100/100*(N1-N2))</f>
        <v>0</v>
      </c>
    </row>
    <row r="23" spans="1:14" ht="15" customHeight="1">
      <c r="A23" s="24"/>
      <c r="B23" s="25"/>
      <c r="C23" s="25"/>
      <c r="D23" s="6" t="s">
        <v>19</v>
      </c>
      <c r="E23" s="34">
        <f t="shared" ref="E23:F23" si="42">E4-(E18-E4)</f>
        <v>28713.827502866181</v>
      </c>
      <c r="F23" s="34">
        <f t="shared" si="42"/>
        <v>29959.784238418768</v>
      </c>
      <c r="G23" s="34">
        <f t="shared" ref="G23" si="43">G4-(G18-G4)</f>
        <v>26895.727616218068</v>
      </c>
      <c r="H23" s="34">
        <f t="shared" ref="H23" si="44">H4-(H18-H4)</f>
        <v>25270.101742826944</v>
      </c>
      <c r="I23" s="34"/>
      <c r="K23" s="39">
        <v>1.236</v>
      </c>
      <c r="L23" s="40">
        <f>VALUE(L3-123.6/100*(L1-L2))</f>
        <v>0</v>
      </c>
      <c r="M23" s="40">
        <f>VALUE(M3-123.6/100*(M1-M2))</f>
        <v>0</v>
      </c>
      <c r="N23" s="40">
        <f>VALUE(N3-123.6/100*(N1-N2))</f>
        <v>0</v>
      </c>
    </row>
    <row r="24" spans="1:14" ht="15" customHeight="1">
      <c r="A24" s="61" t="s">
        <v>20</v>
      </c>
      <c r="B24" s="62"/>
      <c r="C24" s="62"/>
      <c r="D24" s="62"/>
      <c r="E24" s="5"/>
      <c r="F24" s="5"/>
      <c r="G24" s="5"/>
      <c r="H24" s="5"/>
      <c r="I24" s="5"/>
      <c r="K24" s="51">
        <v>1.272</v>
      </c>
      <c r="L24" s="52">
        <f>VALUE(L3-127.2/100*(L1-L2))</f>
        <v>0</v>
      </c>
      <c r="M24" s="52">
        <f>VALUE(M3-127.2/100*(M1-M2))</f>
        <v>0</v>
      </c>
      <c r="N24" s="52">
        <f>VALUE(N3-127.2/100*(N1-N2))</f>
        <v>0</v>
      </c>
    </row>
    <row r="25" spans="1:14" ht="15" customHeight="1">
      <c r="A25" s="24"/>
      <c r="B25" s="25"/>
      <c r="C25" s="25"/>
      <c r="D25" s="6" t="s">
        <v>21</v>
      </c>
      <c r="E25" s="36">
        <f t="shared" ref="E25:F25" si="45">ABS(E2-E3)</f>
        <v>2036.9000000000015</v>
      </c>
      <c r="F25" s="36">
        <f t="shared" si="45"/>
        <v>873.35000000000218</v>
      </c>
      <c r="G25" s="36">
        <f t="shared" ref="G25" si="46">ABS(G2-G3)</f>
        <v>884.90000000000146</v>
      </c>
      <c r="H25" s="36">
        <f t="shared" ref="H25" si="47">ABS(H2-H3)</f>
        <v>1168.1999999999971</v>
      </c>
      <c r="I25" s="36"/>
      <c r="K25" s="39">
        <v>1.3819999999999999</v>
      </c>
      <c r="L25" s="40">
        <f>VALUE(L3-138.2/100*(L1-L2))</f>
        <v>0</v>
      </c>
      <c r="M25" s="40">
        <f>VALUE(M3-138.2/100*(M1-M2))</f>
        <v>0</v>
      </c>
      <c r="N25" s="40">
        <f>VALUE(N3-138.2/100*(N1-N2))</f>
        <v>0</v>
      </c>
    </row>
    <row r="26" spans="1:14" ht="15" customHeight="1">
      <c r="A26" s="24"/>
      <c r="B26" s="25"/>
      <c r="C26" s="25"/>
      <c r="D26" s="6" t="s">
        <v>22</v>
      </c>
      <c r="E26" s="36">
        <f t="shared" ref="E26:F26" si="48">E25*1.1</f>
        <v>2240.590000000002</v>
      </c>
      <c r="F26" s="36">
        <f t="shared" si="48"/>
        <v>960.68500000000245</v>
      </c>
      <c r="G26" s="36">
        <f t="shared" ref="G26" si="49">G25*1.1</f>
        <v>973.39000000000169</v>
      </c>
      <c r="H26" s="36">
        <f t="shared" ref="H26" si="50">H25*1.1</f>
        <v>1285.0199999999968</v>
      </c>
      <c r="I26" s="36"/>
      <c r="K26" s="39">
        <v>1.4139999999999999</v>
      </c>
      <c r="L26" s="40">
        <f>VALUE(L3-141.4/100*(L1-L2))</f>
        <v>0</v>
      </c>
      <c r="M26" s="40">
        <f>VALUE(M3-141.4/100*(M1-M2))</f>
        <v>0</v>
      </c>
      <c r="N26" s="40">
        <f>VALUE(N3-141.4/100*(N1-N2))</f>
        <v>0</v>
      </c>
    </row>
    <row r="27" spans="1:14" ht="15" customHeight="1">
      <c r="A27" s="24"/>
      <c r="B27" s="25"/>
      <c r="C27" s="25"/>
      <c r="D27" s="6" t="s">
        <v>23</v>
      </c>
      <c r="E27" s="36">
        <f t="shared" ref="E27:F27" si="51">(E2+E3)</f>
        <v>61262</v>
      </c>
      <c r="F27" s="36">
        <f t="shared" si="51"/>
        <v>62425.55</v>
      </c>
      <c r="G27" s="36">
        <f t="shared" ref="G27" si="52">(G2+G3)</f>
        <v>55209.5</v>
      </c>
      <c r="H27" s="36">
        <f t="shared" ref="H27" si="53">(H2+H3)</f>
        <v>53015</v>
      </c>
      <c r="I27" s="36"/>
      <c r="K27" s="39">
        <v>1.5</v>
      </c>
      <c r="L27" s="40">
        <f>VALUE(L3-150/100*(L1-L2))</f>
        <v>0</v>
      </c>
      <c r="M27" s="40">
        <f>VALUE(M3-150/100*(M1-M2))</f>
        <v>0</v>
      </c>
      <c r="N27" s="40">
        <f>VALUE(N3-150/100*(N1-N2))</f>
        <v>0</v>
      </c>
    </row>
    <row r="28" spans="1:14" ht="15" customHeight="1">
      <c r="A28" s="24"/>
      <c r="B28" s="25"/>
      <c r="C28" s="25"/>
      <c r="D28" s="6" t="s">
        <v>24</v>
      </c>
      <c r="E28" s="36">
        <f t="shared" ref="E28:F28" si="54">(E2+E3)/2</f>
        <v>30631</v>
      </c>
      <c r="F28" s="36">
        <f t="shared" si="54"/>
        <v>31212.775000000001</v>
      </c>
      <c r="G28" s="36">
        <f t="shared" ref="G28" si="55">(G2+G3)/2</f>
        <v>27604.75</v>
      </c>
      <c r="H28" s="36">
        <f t="shared" ref="H28" si="56">(H2+H3)/2</f>
        <v>26507.5</v>
      </c>
      <c r="I28" s="36"/>
      <c r="K28" s="49">
        <v>1.6180000000000001</v>
      </c>
      <c r="L28" s="50">
        <f>VALUE(L3-161.8/100*(L1-L2))</f>
        <v>0</v>
      </c>
      <c r="M28" s="50">
        <f>VALUE(M3-161.8/100*(M1-M2))</f>
        <v>0</v>
      </c>
      <c r="N28" s="50">
        <f>VALUE(N3-161.8/100*(N1-N2))</f>
        <v>0</v>
      </c>
    </row>
    <row r="29" spans="1:14" ht="15" customHeight="1">
      <c r="A29" s="24"/>
      <c r="B29" s="25"/>
      <c r="C29" s="25"/>
      <c r="D29" s="6" t="s">
        <v>8</v>
      </c>
      <c r="E29" s="36">
        <f t="shared" ref="E29:F29" si="57">E30-E31+E30</f>
        <v>30766.866666666669</v>
      </c>
      <c r="F29" s="36">
        <f t="shared" si="57"/>
        <v>30960.791666666672</v>
      </c>
      <c r="G29" s="36">
        <f t="shared" ref="G29" si="58">G30-G31+G30</f>
        <v>27735.883333333331</v>
      </c>
      <c r="H29" s="36">
        <f t="shared" ref="H29" si="59">H30-H31+H30</f>
        <v>26477.566666666673</v>
      </c>
      <c r="I29" s="36"/>
      <c r="K29" s="39">
        <v>1.7070000000000001</v>
      </c>
      <c r="L29" s="40">
        <f>VALUE(L3-170.07/100*(L1-L2))</f>
        <v>0</v>
      </c>
      <c r="M29" s="40">
        <f>VALUE(M3-170.07/100*(M1-M2))</f>
        <v>0</v>
      </c>
      <c r="N29" s="40">
        <f>VALUE(N3-170.07/100*(N1-N2))</f>
        <v>0</v>
      </c>
    </row>
    <row r="30" spans="1:14" ht="15" customHeight="1">
      <c r="A30" s="24"/>
      <c r="B30" s="25"/>
      <c r="C30" s="25"/>
      <c r="D30" s="6" t="s">
        <v>25</v>
      </c>
      <c r="E30" s="36">
        <f t="shared" ref="E30:F30" si="60">(E2+E3+E4)/3</f>
        <v>30698.933333333334</v>
      </c>
      <c r="F30" s="36">
        <f t="shared" si="60"/>
        <v>31086.783333333336</v>
      </c>
      <c r="G30" s="36">
        <f t="shared" ref="G30" si="61">(G2+G3+G4)/3</f>
        <v>27670.316666666666</v>
      </c>
      <c r="H30" s="36">
        <f t="shared" ref="H30" si="62">(H2+H3+H4)/3</f>
        <v>26492.533333333336</v>
      </c>
      <c r="I30" s="36"/>
      <c r="K30" s="41">
        <v>2</v>
      </c>
      <c r="L30" s="42">
        <f>VALUE(L3-200/100*(L1-L2))</f>
        <v>0</v>
      </c>
      <c r="M30" s="42">
        <f>VALUE(M3-200/100*(M1-M2))</f>
        <v>0</v>
      </c>
      <c r="N30" s="42">
        <f>VALUE(N3-200/100*(N1-N2))</f>
        <v>0</v>
      </c>
    </row>
    <row r="31" spans="1:14" ht="15" customHeight="1">
      <c r="A31" s="24"/>
      <c r="B31" s="25"/>
      <c r="C31" s="25"/>
      <c r="D31" s="6" t="s">
        <v>10</v>
      </c>
      <c r="E31" s="36">
        <f t="shared" ref="E31:F31" si="63">E28</f>
        <v>30631</v>
      </c>
      <c r="F31" s="36">
        <f t="shared" si="63"/>
        <v>31212.775000000001</v>
      </c>
      <c r="G31" s="36">
        <f t="shared" ref="G31" si="64">G28</f>
        <v>27604.75</v>
      </c>
      <c r="H31" s="36">
        <f t="shared" ref="H31" si="65">H28</f>
        <v>26507.5</v>
      </c>
      <c r="I31" s="36"/>
      <c r="K31" s="39">
        <v>2.2360000000000002</v>
      </c>
      <c r="L31" s="40">
        <f>VALUE(L3-223.6/100*(L1-L2))</f>
        <v>0</v>
      </c>
      <c r="M31" s="40">
        <f>VALUE(M3-223.6/100*(M1-M2))</f>
        <v>0</v>
      </c>
      <c r="N31" s="40">
        <f>VALUE(N3-223.6/100*(N1-N2))</f>
        <v>0</v>
      </c>
    </row>
    <row r="32" spans="1:14" ht="15" customHeight="1">
      <c r="A32" s="24"/>
      <c r="B32" s="25"/>
      <c r="C32" s="25"/>
      <c r="D32" s="6" t="s">
        <v>26</v>
      </c>
      <c r="E32" s="37">
        <f>(E29-E31)</f>
        <v>135.86666666666861</v>
      </c>
      <c r="F32" s="37">
        <f t="shared" ref="F32" si="66">ABS(F29-F31)</f>
        <v>251.98333333332994</v>
      </c>
      <c r="G32" s="37">
        <f t="shared" ref="G32" si="67">ABS(G29-G31)</f>
        <v>131.13333333333139</v>
      </c>
      <c r="H32" s="37">
        <f t="shared" ref="H32" si="68">ABS(H29-H31)</f>
        <v>29.933333333327028</v>
      </c>
      <c r="I32" s="37"/>
      <c r="K32" s="39">
        <v>2.2719999999999998</v>
      </c>
      <c r="L32" s="40">
        <f>VALUE(L3-227.2/100*(L1-L2))</f>
        <v>0</v>
      </c>
      <c r="M32" s="40">
        <f>VALUE(M3-227.2/100*(M1-M2))</f>
        <v>0</v>
      </c>
      <c r="N32" s="40">
        <f>VALUE(N3-227.2/100*(N1-N2))</f>
        <v>0</v>
      </c>
    </row>
    <row r="33" spans="11:14" ht="15" customHeight="1">
      <c r="K33" s="39">
        <v>2.3820000000000001</v>
      </c>
      <c r="L33" s="40">
        <f>VALUE(L3-238.2/100*(L1-L2))</f>
        <v>0</v>
      </c>
      <c r="M33" s="40">
        <f>VALUE(M3-238.2/100*(M1-M2))</f>
        <v>0</v>
      </c>
      <c r="N33" s="40">
        <f>VALUE(N3-238.2/100*(N1-N2))</f>
        <v>0</v>
      </c>
    </row>
    <row r="34" spans="11:14" ht="15" customHeight="1">
      <c r="K34" s="47">
        <v>2.4140000000000001</v>
      </c>
      <c r="L34" s="48">
        <f>VALUE(L3-241.4/100*(L1-L2))</f>
        <v>0</v>
      </c>
      <c r="M34" s="48">
        <f>VALUE(M3-241.4/100*(M1-M2))</f>
        <v>0</v>
      </c>
      <c r="N34" s="48">
        <f>VALUE(N3-241.4/100*(N1-N2))</f>
        <v>0</v>
      </c>
    </row>
    <row r="35" spans="11:14" ht="15" customHeight="1">
      <c r="K35" s="43">
        <v>2.6179999999999999</v>
      </c>
      <c r="L35" s="44">
        <f>VALUE(L3-261.8/100*(L1-L2))</f>
        <v>0</v>
      </c>
      <c r="M35" s="44">
        <f>VALUE(M3-261.8/100*(M1-M2))</f>
        <v>0</v>
      </c>
      <c r="N35" s="44">
        <f>VALUE(N3-261.8/100*(N1-N2))</f>
        <v>0</v>
      </c>
    </row>
    <row r="36" spans="11:14" ht="15" customHeight="1">
      <c r="K36" s="39">
        <v>3</v>
      </c>
      <c r="L36" s="40">
        <f>VALUE(L3-300/100*(L1-L2))</f>
        <v>0</v>
      </c>
      <c r="M36" s="40">
        <f>VALUE(M3-300/100*(M1-M2))</f>
        <v>0</v>
      </c>
      <c r="N36" s="40">
        <f>VALUE(N3-300/100*(N1-N2))</f>
        <v>0</v>
      </c>
    </row>
    <row r="37" spans="11:14" ht="15" customHeight="1">
      <c r="K37" s="39">
        <v>3.2360000000000002</v>
      </c>
      <c r="L37" s="40">
        <f>VALUE(L3-323.6/100*(L1-L2))</f>
        <v>0</v>
      </c>
      <c r="M37" s="40">
        <f>VALUE(M3-323.6/100*(M1-M2))</f>
        <v>0</v>
      </c>
      <c r="N37" s="40">
        <f>VALUE(N3-323.6/100*(N1-N2))</f>
        <v>0</v>
      </c>
    </row>
    <row r="38" spans="11:14" ht="15" customHeight="1">
      <c r="K38" s="39">
        <v>3.2719999999999998</v>
      </c>
      <c r="L38" s="40">
        <f>VALUE(L3-327.2/100*(L1-L2))</f>
        <v>0</v>
      </c>
      <c r="M38" s="40">
        <f>VALUE(M3-327.2/100*(M1-M2))</f>
        <v>0</v>
      </c>
      <c r="N38" s="40">
        <f>VALUE(N3-327.2/100*(N1-N2))</f>
        <v>0</v>
      </c>
    </row>
    <row r="39" spans="11:14" ht="15" customHeight="1">
      <c r="K39" s="39">
        <v>3.3820000000000001</v>
      </c>
      <c r="L39" s="40">
        <f>VALUE(L3-338.2/100*(L1-L2))</f>
        <v>0</v>
      </c>
      <c r="M39" s="40">
        <f>VALUE(M3-338.2/100*(M1-M2))</f>
        <v>0</v>
      </c>
      <c r="N39" s="40">
        <f>VALUE(N3-338.2/100*(N1-N2))</f>
        <v>0</v>
      </c>
    </row>
    <row r="40" spans="11:14" ht="15" customHeight="1">
      <c r="K40" s="39">
        <v>3.4140000000000001</v>
      </c>
      <c r="L40" s="40">
        <f>VALUE(L3-341.4/100*(L1-L2))</f>
        <v>0</v>
      </c>
      <c r="M40" s="40">
        <f>VALUE(M3-341.4/100*(M1-M2))</f>
        <v>0</v>
      </c>
      <c r="N40" s="40">
        <f>VALUE(N3-341.4/100*(N1-N2))</f>
        <v>0</v>
      </c>
    </row>
    <row r="41" spans="11:14" ht="15" customHeight="1">
      <c r="K41" s="39">
        <v>3.6179999999999999</v>
      </c>
      <c r="L41" s="40">
        <f>VALUE(L3-361.8/100*(L1-L2))</f>
        <v>0</v>
      </c>
      <c r="M41" s="40">
        <f>VALUE(M3-361.8/100*(M1-M2))</f>
        <v>0</v>
      </c>
      <c r="N41" s="40">
        <f>VALUE(N3-361.8/100*(N1-N2))</f>
        <v>0</v>
      </c>
    </row>
    <row r="42" spans="11:14" ht="15" customHeight="1">
      <c r="K42" s="39">
        <v>4</v>
      </c>
      <c r="L42" s="40">
        <f>VALUE(L3-400/100*(L1-L2))</f>
        <v>0</v>
      </c>
      <c r="M42" s="40">
        <f>VALUE(M3-400/100*(M1-M2))</f>
        <v>0</v>
      </c>
      <c r="N42" s="40">
        <f>VALUE(N3-400/100*(N1-N2))</f>
        <v>0</v>
      </c>
    </row>
    <row r="43" spans="11:14" ht="15" customHeight="1">
      <c r="K43" s="39">
        <v>4.2359999999999998</v>
      </c>
      <c r="L43" s="40">
        <f>VALUE(L3-423.6/100*(L1-L2))</f>
        <v>0</v>
      </c>
      <c r="M43" s="40">
        <f>VALUE(M3-423.6/100*(M1-M2))</f>
        <v>0</v>
      </c>
      <c r="N43" s="40">
        <f>VALUE(N3-423.6/100*(N1-N2))</f>
        <v>0</v>
      </c>
    </row>
    <row r="44" spans="11:14" ht="15" customHeight="1">
      <c r="K44" s="39">
        <v>4.2720000000000002</v>
      </c>
      <c r="L44" s="40">
        <f>VALUE(L3-427.2/100*(L1-L2))</f>
        <v>0</v>
      </c>
      <c r="M44" s="40">
        <f>VALUE(M3-427.2/100*(M1-M2))</f>
        <v>0</v>
      </c>
      <c r="N44" s="40">
        <f>VALUE(N3-427.2/100*(N1-N2))</f>
        <v>0</v>
      </c>
    </row>
    <row r="45" spans="11:14" ht="15" customHeight="1">
      <c r="K45" s="39">
        <v>4.3819999999999997</v>
      </c>
      <c r="L45" s="40">
        <f>VALUE(L3-438.2/100*(L1-L2))</f>
        <v>0</v>
      </c>
      <c r="M45" s="40">
        <f>VALUE(M3-438.2/100*(M1-M2))</f>
        <v>0</v>
      </c>
      <c r="N45" s="40">
        <f>VALUE(N3-438.2/100*(N1-N2))</f>
        <v>0</v>
      </c>
    </row>
    <row r="46" spans="11:14" ht="15" customHeight="1">
      <c r="K46" s="39">
        <v>4.4139999999999997</v>
      </c>
      <c r="L46" s="40">
        <f>VALUE(L3-414.4/100*(L1-L2))</f>
        <v>0</v>
      </c>
      <c r="M46" s="40">
        <f>VALUE(M3-414.4/100*(M1-M2))</f>
        <v>0</v>
      </c>
      <c r="N46" s="40">
        <f>VALUE(N3-414.4/100*(N1-N2))</f>
        <v>0</v>
      </c>
    </row>
    <row r="47" spans="11:14" ht="15" customHeight="1">
      <c r="K47" s="39">
        <v>4.6180000000000003</v>
      </c>
      <c r="L47" s="40">
        <f>VALUE(L3-461.8/100*(L1-L2))</f>
        <v>0</v>
      </c>
      <c r="M47" s="40">
        <f>VALUE(M3-461.8/100*(M1-M2))</f>
        <v>0</v>
      </c>
      <c r="N47" s="40">
        <f>VALUE(N3-461.8/100*(N1-N2))</f>
        <v>0</v>
      </c>
    </row>
    <row r="48" spans="11:14" ht="15" customHeight="1">
      <c r="K48" s="39">
        <v>4.7640000000000002</v>
      </c>
      <c r="L48" s="40">
        <f>VALUE(L3-476.4/100*(L1-L2))</f>
        <v>0</v>
      </c>
      <c r="M48" s="40">
        <f>VALUE(M3-476.4/100*(M1-M2))</f>
        <v>0</v>
      </c>
      <c r="N48" s="40">
        <f>VALUE(N3-476.4/100*(N1-N2))</f>
        <v>0</v>
      </c>
    </row>
    <row r="49" spans="11:14" ht="15" customHeight="1">
      <c r="K49" s="39">
        <v>5</v>
      </c>
      <c r="L49" s="40">
        <f>VALUE(L3-500/100*(L1-L2))</f>
        <v>0</v>
      </c>
      <c r="M49" s="40">
        <f>VALUE(M3-500/100*(M1-M2))</f>
        <v>0</v>
      </c>
      <c r="N49" s="40">
        <f>VALUE(N3-500/100*(N1-N2))</f>
        <v>0</v>
      </c>
    </row>
    <row r="50" spans="11:14" ht="15" customHeight="1">
      <c r="K50" s="39">
        <v>5.2359999999999998</v>
      </c>
      <c r="L50" s="40">
        <f>VALUE(L3-523.6/100*(L1-L2))</f>
        <v>0</v>
      </c>
      <c r="M50" s="40">
        <f>VALUE(M3-523.6/100*(M1-M2))</f>
        <v>0</v>
      </c>
      <c r="N50" s="40">
        <f>VALUE(N3-523.6/100*(N1-N2))</f>
        <v>0</v>
      </c>
    </row>
    <row r="51" spans="11:14" ht="15" customHeight="1">
      <c r="K51" s="39">
        <v>5.3819999999999997</v>
      </c>
      <c r="L51" s="40">
        <f>VALUE(L3-538.2/100*(L1-L2))</f>
        <v>0</v>
      </c>
      <c r="M51" s="40">
        <f>VALUE(M3-538.2/100*(M1-M2))</f>
        <v>0</v>
      </c>
      <c r="N51" s="40">
        <f>VALUE(N3-538.2/100*(N1-N2))</f>
        <v>0</v>
      </c>
    </row>
    <row r="52" spans="11:14" ht="15" customHeight="1">
      <c r="K52" s="39">
        <v>5.6180000000000003</v>
      </c>
      <c r="L52" s="40">
        <f>VALUE(L3-561.8/100*(L1-L2))</f>
        <v>0</v>
      </c>
      <c r="M52" s="40">
        <f>VALUE(M3-561.8/100*(M1-M2))</f>
        <v>0</v>
      </c>
      <c r="N52" s="40">
        <f>VALUE(N3-561.8/100*(N1-N2))</f>
        <v>0</v>
      </c>
    </row>
    <row r="53" spans="11:14" ht="15" customHeight="1"/>
    <row r="54" spans="11:14" ht="15" customHeight="1"/>
  </sheetData>
  <mergeCells count="4">
    <mergeCell ref="A1:D1"/>
    <mergeCell ref="A5:D5"/>
    <mergeCell ref="A17:D17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77734375" defaultRowHeight="14.7" customHeight="1"/>
  <cols>
    <col min="1" max="1" width="112.77734375" style="8" customWidth="1"/>
    <col min="2" max="252" width="8.77734375" style="8" customWidth="1"/>
  </cols>
  <sheetData>
    <row r="1" spans="1:1" ht="14.4">
      <c r="A1" s="10"/>
    </row>
    <row r="2" spans="1:1" ht="14.7" customHeight="1">
      <c r="A2"/>
    </row>
    <row r="3" spans="1:1" ht="14.7" customHeight="1">
      <c r="A3"/>
    </row>
    <row r="4" spans="1:1" ht="14.7" customHeight="1">
      <c r="A4"/>
    </row>
    <row r="5" spans="1:1" ht="14.7" customHeight="1">
      <c r="A5" s="9"/>
    </row>
    <row r="6" spans="1:1" ht="14.7" customHeight="1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88671875" defaultRowHeight="13.8"/>
  <cols>
    <col min="1" max="1" width="13.5546875" style="11" bestFit="1" customWidth="1"/>
    <col min="2" max="16384" width="8.88671875" style="11"/>
  </cols>
  <sheetData>
    <row r="2" spans="1:16">
      <c r="A2" s="11" t="s">
        <v>33</v>
      </c>
      <c r="C2" s="11" t="s">
        <v>34</v>
      </c>
      <c r="E2" s="11" t="s">
        <v>35</v>
      </c>
      <c r="G2" s="11" t="s">
        <v>36</v>
      </c>
      <c r="I2" s="11" t="s">
        <v>37</v>
      </c>
      <c r="K2" s="11" t="s">
        <v>38</v>
      </c>
      <c r="M2" s="11" t="s">
        <v>39</v>
      </c>
      <c r="N2" s="11" t="s">
        <v>40</v>
      </c>
      <c r="P2" s="11" t="s">
        <v>41</v>
      </c>
    </row>
    <row r="3" spans="1:16">
      <c r="C3" s="11" t="s">
        <v>42</v>
      </c>
      <c r="E3" s="11" t="s">
        <v>43</v>
      </c>
      <c r="G3" s="11" t="s">
        <v>44</v>
      </c>
      <c r="I3" s="11" t="s">
        <v>45</v>
      </c>
      <c r="K3" s="11" t="s">
        <v>46</v>
      </c>
      <c r="N3" s="11" t="s">
        <v>47</v>
      </c>
      <c r="P3" s="11" t="s">
        <v>48</v>
      </c>
    </row>
    <row r="4" spans="1:16">
      <c r="C4" s="11" t="s">
        <v>49</v>
      </c>
      <c r="E4" s="11" t="s">
        <v>50</v>
      </c>
      <c r="I4" s="11" t="s">
        <v>51</v>
      </c>
    </row>
    <row r="5" spans="1:16">
      <c r="C5" s="11" t="s">
        <v>52</v>
      </c>
      <c r="E5" s="11" t="s">
        <v>53</v>
      </c>
      <c r="I5" s="11" t="s">
        <v>54</v>
      </c>
    </row>
    <row r="6" spans="1:16">
      <c r="A6" s="11" t="s">
        <v>55</v>
      </c>
      <c r="C6" s="11" t="s">
        <v>56</v>
      </c>
    </row>
    <row r="7" spans="1:16">
      <c r="C7" s="11" t="s">
        <v>57</v>
      </c>
    </row>
    <row r="8" spans="1:16">
      <c r="A8" s="11" t="s">
        <v>58</v>
      </c>
      <c r="C8" s="11" t="s">
        <v>59</v>
      </c>
    </row>
    <row r="9" spans="1:16">
      <c r="A9" s="11" t="s">
        <v>60</v>
      </c>
      <c r="C9" s="11" t="s">
        <v>61</v>
      </c>
    </row>
    <row r="12" spans="1:16">
      <c r="A12" s="11" t="s">
        <v>62</v>
      </c>
    </row>
    <row r="13" spans="1:16">
      <c r="A13" s="11" t="s">
        <v>63</v>
      </c>
    </row>
    <row r="16" spans="1:16">
      <c r="A16" s="11" t="s">
        <v>64</v>
      </c>
    </row>
    <row r="19" spans="1:1">
      <c r="A19" s="11" t="s">
        <v>65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Y1" workbookViewId="0">
      <selection activeCell="AJ1" sqref="AJ1:AJ1048576"/>
    </sheetView>
  </sheetViews>
  <sheetFormatPr defaultRowHeight="14.4"/>
  <cols>
    <col min="1" max="39" width="10.77734375" style="15" customWidth="1"/>
  </cols>
  <sheetData>
    <row r="1" spans="1:39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  <c r="G1" s="2">
        <v>43871</v>
      </c>
      <c r="H1" s="2">
        <v>43872</v>
      </c>
      <c r="I1" s="2">
        <v>43873</v>
      </c>
      <c r="J1" s="2">
        <v>43874</v>
      </c>
      <c r="K1" s="2">
        <v>43875</v>
      </c>
      <c r="L1" s="2">
        <v>43878</v>
      </c>
      <c r="M1" s="2">
        <v>43879</v>
      </c>
      <c r="N1" s="2">
        <v>43880</v>
      </c>
      <c r="O1" s="2">
        <v>43881</v>
      </c>
      <c r="P1" s="2">
        <v>43885</v>
      </c>
      <c r="Q1" s="2">
        <v>43886</v>
      </c>
      <c r="R1" s="2">
        <v>43887</v>
      </c>
      <c r="S1" s="2">
        <v>43888</v>
      </c>
      <c r="T1" s="2">
        <v>43889</v>
      </c>
      <c r="U1" s="2">
        <v>43892</v>
      </c>
      <c r="V1" s="2">
        <v>43893</v>
      </c>
      <c r="W1" s="2">
        <v>43894</v>
      </c>
      <c r="X1" s="2">
        <v>43895</v>
      </c>
      <c r="Y1" s="2">
        <v>43896</v>
      </c>
      <c r="Z1" s="2">
        <v>43906</v>
      </c>
      <c r="AA1" s="2">
        <v>43907</v>
      </c>
      <c r="AB1" s="2">
        <v>43908</v>
      </c>
      <c r="AC1" s="2">
        <v>43909</v>
      </c>
      <c r="AD1" s="2">
        <v>43910</v>
      </c>
      <c r="AE1" s="2">
        <v>43913</v>
      </c>
      <c r="AF1" s="2">
        <v>43914</v>
      </c>
      <c r="AG1" s="2">
        <v>43915</v>
      </c>
      <c r="AH1" s="2">
        <v>43916</v>
      </c>
      <c r="AI1" s="2">
        <v>43917</v>
      </c>
      <c r="AJ1" s="2">
        <v>43920</v>
      </c>
      <c r="AK1" s="2">
        <v>43921</v>
      </c>
      <c r="AL1" s="2">
        <v>43922</v>
      </c>
      <c r="AM1" s="2">
        <v>43924</v>
      </c>
    </row>
    <row r="2" spans="1:39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  <c r="G2" s="19">
        <v>12103.55</v>
      </c>
      <c r="H2" s="19">
        <v>12172.3</v>
      </c>
      <c r="I2" s="19">
        <v>12231.75</v>
      </c>
      <c r="J2" s="19">
        <v>12225.65</v>
      </c>
      <c r="K2" s="19">
        <v>12246.7</v>
      </c>
      <c r="L2" s="19">
        <v>12159.6</v>
      </c>
      <c r="M2" s="19">
        <v>12030.75</v>
      </c>
      <c r="N2" s="19">
        <v>12134.7</v>
      </c>
      <c r="O2" s="19">
        <v>12152</v>
      </c>
      <c r="P2" s="19">
        <v>12012.55</v>
      </c>
      <c r="Q2" s="19">
        <v>11883.05</v>
      </c>
      <c r="R2" s="19">
        <v>11783.25</v>
      </c>
      <c r="S2" s="19">
        <v>11663.85</v>
      </c>
      <c r="T2" s="19">
        <v>11384.8</v>
      </c>
      <c r="U2" s="19">
        <v>11433</v>
      </c>
      <c r="V2" s="19">
        <v>11342.25</v>
      </c>
      <c r="W2" s="19">
        <v>11356.6</v>
      </c>
      <c r="X2" s="19">
        <v>11389.5</v>
      </c>
      <c r="Y2" s="19">
        <v>11035.1</v>
      </c>
      <c r="Z2" s="58">
        <v>9602.2000000000007</v>
      </c>
      <c r="AA2" s="58">
        <v>9403.7999999999993</v>
      </c>
      <c r="AB2" s="58">
        <v>9127.5499999999993</v>
      </c>
      <c r="AC2" s="58">
        <v>8575.4500000000007</v>
      </c>
      <c r="AD2" s="58">
        <v>8883</v>
      </c>
      <c r="AE2" s="58">
        <v>8159.25</v>
      </c>
      <c r="AF2" s="58">
        <v>8036.95</v>
      </c>
      <c r="AG2" s="58">
        <v>8376.75</v>
      </c>
      <c r="AH2" s="58">
        <v>8749.0499999999993</v>
      </c>
      <c r="AI2" s="58">
        <v>9038.9</v>
      </c>
      <c r="AJ2" s="58">
        <v>8576</v>
      </c>
      <c r="AK2" s="58">
        <v>8678.2999999999993</v>
      </c>
      <c r="AL2" s="58">
        <v>8588.1</v>
      </c>
      <c r="AM2" s="58">
        <v>8356.5499999999993</v>
      </c>
    </row>
    <row r="3" spans="1:39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  <c r="G3" s="20">
        <v>11990.75</v>
      </c>
      <c r="H3" s="20">
        <v>12099</v>
      </c>
      <c r="I3" s="20">
        <v>12144.3</v>
      </c>
      <c r="J3" s="20">
        <v>12139.8</v>
      </c>
      <c r="K3" s="20">
        <v>12091.2</v>
      </c>
      <c r="L3" s="20">
        <v>12037</v>
      </c>
      <c r="M3" s="20">
        <v>11908.05</v>
      </c>
      <c r="N3" s="20">
        <v>12042.1</v>
      </c>
      <c r="O3" s="20">
        <v>12071.45</v>
      </c>
      <c r="P3" s="20">
        <v>11813.4</v>
      </c>
      <c r="Q3" s="20">
        <v>11779.9</v>
      </c>
      <c r="R3" s="20">
        <v>11639.6</v>
      </c>
      <c r="S3" s="20">
        <v>11536.7</v>
      </c>
      <c r="T3" s="20">
        <v>11175.05</v>
      </c>
      <c r="U3" s="20">
        <v>11036.25</v>
      </c>
      <c r="V3" s="20">
        <v>11152.55</v>
      </c>
      <c r="W3" s="20">
        <v>11082.15</v>
      </c>
      <c r="X3" s="20">
        <v>11244.6</v>
      </c>
      <c r="Y3" s="20">
        <v>10827.4</v>
      </c>
      <c r="Z3" s="57">
        <v>9165.1</v>
      </c>
      <c r="AA3" s="57">
        <v>8915.6</v>
      </c>
      <c r="AB3" s="57">
        <v>8407.0499999999993</v>
      </c>
      <c r="AC3" s="57">
        <v>7832.55</v>
      </c>
      <c r="AD3" s="57">
        <v>8178.2</v>
      </c>
      <c r="AE3" s="57">
        <v>7583.6</v>
      </c>
      <c r="AF3" s="57">
        <v>7511.1</v>
      </c>
      <c r="AG3" s="57">
        <v>7714.75</v>
      </c>
      <c r="AH3" s="57">
        <v>8304.9</v>
      </c>
      <c r="AI3" s="57">
        <v>8522.9</v>
      </c>
      <c r="AJ3" s="57">
        <v>8244</v>
      </c>
      <c r="AK3" s="57">
        <v>8358</v>
      </c>
      <c r="AL3" s="57">
        <v>8198.35</v>
      </c>
      <c r="AM3" s="57">
        <v>8055.8</v>
      </c>
    </row>
    <row r="4" spans="1:39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  <c r="G4" s="21">
        <v>12031.5</v>
      </c>
      <c r="H4" s="21">
        <v>12107.9</v>
      </c>
      <c r="I4" s="21">
        <v>12201.2</v>
      </c>
      <c r="J4" s="21">
        <v>12174.65</v>
      </c>
      <c r="K4" s="21">
        <v>12113.45</v>
      </c>
      <c r="L4" s="21">
        <v>12045.8</v>
      </c>
      <c r="M4" s="21">
        <v>11992.5</v>
      </c>
      <c r="N4" s="21">
        <v>12125.9</v>
      </c>
      <c r="O4" s="21">
        <v>12080.85</v>
      </c>
      <c r="P4" s="21">
        <v>11829.4</v>
      </c>
      <c r="Q4" s="21">
        <v>11797.9</v>
      </c>
      <c r="R4" s="21">
        <v>11678.5</v>
      </c>
      <c r="S4" s="21">
        <v>11633.3</v>
      </c>
      <c r="T4" s="21">
        <v>11201.75</v>
      </c>
      <c r="U4" s="21">
        <v>11132.75</v>
      </c>
      <c r="V4" s="21">
        <v>11303.3</v>
      </c>
      <c r="W4" s="21">
        <v>11251</v>
      </c>
      <c r="X4" s="21">
        <v>11269</v>
      </c>
      <c r="Y4" s="21">
        <v>10989.45</v>
      </c>
      <c r="Z4" s="21">
        <v>9197.4</v>
      </c>
      <c r="AA4" s="21">
        <v>8967.0499999999993</v>
      </c>
      <c r="AB4" s="21">
        <v>8468.7999999999993</v>
      </c>
      <c r="AC4" s="21">
        <v>8263.4500000000007</v>
      </c>
      <c r="AD4" s="21">
        <v>8745.4500000000007</v>
      </c>
      <c r="AE4" s="21">
        <v>7610.25</v>
      </c>
      <c r="AF4" s="21">
        <v>7801.05</v>
      </c>
      <c r="AG4" s="21">
        <v>8317.85</v>
      </c>
      <c r="AH4" s="21">
        <v>8641.4500000000007</v>
      </c>
      <c r="AI4" s="21">
        <v>8660.25</v>
      </c>
      <c r="AJ4" s="21">
        <v>8281.1</v>
      </c>
      <c r="AK4" s="21">
        <v>8597.75</v>
      </c>
      <c r="AL4" s="21">
        <v>8253.7999999999993</v>
      </c>
      <c r="AM4" s="21">
        <v>8083.8</v>
      </c>
    </row>
    <row r="5" spans="1:39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>
      <c r="A6" s="26">
        <f t="shared" ref="A6:AM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  <c r="G6" s="26">
        <f t="shared" si="0"/>
        <v>12205.916666666668</v>
      </c>
      <c r="H6" s="26">
        <f t="shared" si="0"/>
        <v>12227.099999999999</v>
      </c>
      <c r="I6" s="26">
        <f t="shared" si="0"/>
        <v>12327.983333333334</v>
      </c>
      <c r="J6" s="26">
        <f t="shared" si="0"/>
        <v>12306.116666666667</v>
      </c>
      <c r="K6" s="26">
        <f t="shared" si="0"/>
        <v>12365.200000000004</v>
      </c>
      <c r="L6" s="26">
        <f t="shared" si="0"/>
        <v>12247.199999999995</v>
      </c>
      <c r="M6" s="26">
        <f t="shared" si="0"/>
        <v>12168.850000000002</v>
      </c>
      <c r="N6" s="26">
        <f t="shared" si="0"/>
        <v>12252.300000000003</v>
      </c>
      <c r="O6" s="26">
        <f t="shared" si="0"/>
        <v>12211.966666666667</v>
      </c>
      <c r="P6" s="26">
        <f t="shared" si="0"/>
        <v>12155.983333333334</v>
      </c>
      <c r="Q6" s="26">
        <f t="shared" si="0"/>
        <v>11963.816666666666</v>
      </c>
      <c r="R6" s="26">
        <f t="shared" si="0"/>
        <v>11904.949999999997</v>
      </c>
      <c r="S6" s="26">
        <f t="shared" si="0"/>
        <v>11813.016666666668</v>
      </c>
      <c r="T6" s="26">
        <f t="shared" si="0"/>
        <v>11542.433333333334</v>
      </c>
      <c r="U6" s="26">
        <f t="shared" si="0"/>
        <v>11761.833333333332</v>
      </c>
      <c r="V6" s="26">
        <f t="shared" si="0"/>
        <v>11569.216666666667</v>
      </c>
      <c r="W6" s="26">
        <f t="shared" si="0"/>
        <v>11652.133333333333</v>
      </c>
      <c r="X6" s="26">
        <f t="shared" si="0"/>
        <v>11502.366666666665</v>
      </c>
      <c r="Y6" s="26">
        <f t="shared" si="0"/>
        <v>11281.6</v>
      </c>
      <c r="Z6" s="26">
        <f t="shared" si="0"/>
        <v>9915.133333333335</v>
      </c>
      <c r="AA6" s="26">
        <f t="shared" si="0"/>
        <v>9763.5666666666657</v>
      </c>
      <c r="AB6" s="26">
        <f t="shared" si="0"/>
        <v>9649.0499999999993</v>
      </c>
      <c r="AC6" s="26">
        <f t="shared" si="0"/>
        <v>9357.9833333333372</v>
      </c>
      <c r="AD6" s="26">
        <f t="shared" si="0"/>
        <v>9731.0333333333328</v>
      </c>
      <c r="AE6" s="26">
        <f t="shared" si="0"/>
        <v>8560.783333333331</v>
      </c>
      <c r="AF6" s="26">
        <f t="shared" si="0"/>
        <v>8580.8166666666657</v>
      </c>
      <c r="AG6" s="26">
        <f t="shared" si="0"/>
        <v>9220.15</v>
      </c>
      <c r="AH6" s="26">
        <f t="shared" si="0"/>
        <v>9269.5166666666664</v>
      </c>
      <c r="AI6" s="26">
        <f t="shared" si="0"/>
        <v>9474.4666666666653</v>
      </c>
      <c r="AJ6" s="26">
        <f t="shared" si="0"/>
        <v>8822.0666666666657</v>
      </c>
      <c r="AK6" s="26">
        <f t="shared" si="0"/>
        <v>9051.6666666666642</v>
      </c>
      <c r="AL6" s="26">
        <f t="shared" si="0"/>
        <v>8884.9</v>
      </c>
      <c r="AM6" s="26">
        <f t="shared" si="0"/>
        <v>8575.7166666666635</v>
      </c>
    </row>
    <row r="7" spans="1:39">
      <c r="A7" s="27">
        <f t="shared" ref="A7:AM7" si="1">A11+A25</f>
        <v>12154.883333333335</v>
      </c>
      <c r="B7" s="27">
        <f t="shared" si="1"/>
        <v>11826.1</v>
      </c>
      <c r="C7" s="27">
        <f t="shared" si="1"/>
        <v>12119.15</v>
      </c>
      <c r="D7" s="27">
        <f t="shared" si="1"/>
        <v>12191.683333333332</v>
      </c>
      <c r="E7" s="27">
        <f t="shared" si="1"/>
        <v>12203.683333333332</v>
      </c>
      <c r="F7" s="27">
        <f t="shared" si="1"/>
        <v>12189.75</v>
      </c>
      <c r="G7" s="27">
        <f t="shared" si="1"/>
        <v>12154.733333333334</v>
      </c>
      <c r="H7" s="27">
        <f t="shared" si="1"/>
        <v>12199.699999999999</v>
      </c>
      <c r="I7" s="27">
        <f t="shared" si="1"/>
        <v>12279.866666666667</v>
      </c>
      <c r="J7" s="27">
        <f t="shared" si="1"/>
        <v>12265.883333333333</v>
      </c>
      <c r="K7" s="27">
        <f t="shared" si="1"/>
        <v>12305.950000000003</v>
      </c>
      <c r="L7" s="27">
        <f t="shared" si="1"/>
        <v>12203.399999999998</v>
      </c>
      <c r="M7" s="27">
        <f t="shared" si="1"/>
        <v>12099.800000000001</v>
      </c>
      <c r="N7" s="27">
        <f t="shared" si="1"/>
        <v>12193.500000000002</v>
      </c>
      <c r="O7" s="27">
        <f t="shared" si="1"/>
        <v>12181.983333333334</v>
      </c>
      <c r="P7" s="27">
        <f t="shared" si="1"/>
        <v>12084.266666666666</v>
      </c>
      <c r="Q7" s="27">
        <f t="shared" si="1"/>
        <v>11923.433333333332</v>
      </c>
      <c r="R7" s="27">
        <f t="shared" si="1"/>
        <v>11844.099999999999</v>
      </c>
      <c r="S7" s="27">
        <f t="shared" si="1"/>
        <v>11738.433333333334</v>
      </c>
      <c r="T7" s="27">
        <f t="shared" si="1"/>
        <v>11463.616666666667</v>
      </c>
      <c r="U7" s="27">
        <f t="shared" si="1"/>
        <v>11597.416666666666</v>
      </c>
      <c r="V7" s="27">
        <f t="shared" si="1"/>
        <v>11455.733333333334</v>
      </c>
      <c r="W7" s="27">
        <f t="shared" si="1"/>
        <v>11504.366666666667</v>
      </c>
      <c r="X7" s="27">
        <f t="shared" si="1"/>
        <v>11445.933333333332</v>
      </c>
      <c r="Y7" s="27">
        <f t="shared" si="1"/>
        <v>11158.35</v>
      </c>
      <c r="Z7" s="27">
        <f t="shared" si="1"/>
        <v>9758.6666666666679</v>
      </c>
      <c r="AA7" s="27">
        <f t="shared" si="1"/>
        <v>9583.6833333333325</v>
      </c>
      <c r="AB7" s="27">
        <f t="shared" si="1"/>
        <v>9388.2999999999993</v>
      </c>
      <c r="AC7" s="27">
        <f t="shared" si="1"/>
        <v>8966.7166666666672</v>
      </c>
      <c r="AD7" s="27">
        <f t="shared" si="1"/>
        <v>9307.0166666666664</v>
      </c>
      <c r="AE7" s="27">
        <f t="shared" si="1"/>
        <v>8360.0166666666664</v>
      </c>
      <c r="AF7" s="27">
        <f t="shared" si="1"/>
        <v>8308.8833333333314</v>
      </c>
      <c r="AG7" s="27">
        <f t="shared" si="1"/>
        <v>8798.4500000000007</v>
      </c>
      <c r="AH7" s="27">
        <f t="shared" si="1"/>
        <v>9009.2833333333328</v>
      </c>
      <c r="AI7" s="27">
        <f t="shared" si="1"/>
        <v>9256.6833333333325</v>
      </c>
      <c r="AJ7" s="27">
        <f t="shared" si="1"/>
        <v>8699.0333333333328</v>
      </c>
      <c r="AK7" s="27">
        <f t="shared" si="1"/>
        <v>8864.9833333333318</v>
      </c>
      <c r="AL7" s="27">
        <f t="shared" si="1"/>
        <v>8736.5</v>
      </c>
      <c r="AM7" s="27">
        <f t="shared" si="1"/>
        <v>8466.1333333333314</v>
      </c>
    </row>
    <row r="8" spans="1:39">
      <c r="A8" s="28">
        <f t="shared" ref="A8:AM8" si="2">(2*A11)-A3</f>
        <v>11908.366666666669</v>
      </c>
      <c r="B8" s="28">
        <f t="shared" si="2"/>
        <v>11767</v>
      </c>
      <c r="C8" s="28">
        <f t="shared" si="2"/>
        <v>12049.4</v>
      </c>
      <c r="D8" s="28">
        <f t="shared" si="2"/>
        <v>12140.416666666666</v>
      </c>
      <c r="E8" s="28">
        <f t="shared" si="2"/>
        <v>12170.816666666664</v>
      </c>
      <c r="F8" s="28">
        <f t="shared" si="2"/>
        <v>12144.05</v>
      </c>
      <c r="G8" s="28">
        <f t="shared" si="2"/>
        <v>12093.116666666669</v>
      </c>
      <c r="H8" s="28">
        <f t="shared" si="2"/>
        <v>12153.8</v>
      </c>
      <c r="I8" s="28">
        <f t="shared" si="2"/>
        <v>12240.533333333333</v>
      </c>
      <c r="J8" s="28">
        <f t="shared" si="2"/>
        <v>12220.266666666666</v>
      </c>
      <c r="K8" s="28">
        <f t="shared" si="2"/>
        <v>12209.700000000004</v>
      </c>
      <c r="L8" s="28">
        <f t="shared" si="2"/>
        <v>12124.599999999995</v>
      </c>
      <c r="M8" s="28">
        <f t="shared" si="2"/>
        <v>12046.150000000001</v>
      </c>
      <c r="N8" s="28">
        <f t="shared" si="2"/>
        <v>12159.700000000003</v>
      </c>
      <c r="O8" s="28">
        <f t="shared" si="2"/>
        <v>12131.416666666668</v>
      </c>
      <c r="P8" s="28">
        <f t="shared" si="2"/>
        <v>11956.833333333334</v>
      </c>
      <c r="Q8" s="28">
        <f t="shared" si="2"/>
        <v>11860.666666666666</v>
      </c>
      <c r="R8" s="28">
        <f t="shared" si="2"/>
        <v>11761.299999999997</v>
      </c>
      <c r="S8" s="28">
        <f t="shared" si="2"/>
        <v>11685.866666666669</v>
      </c>
      <c r="T8" s="28">
        <f t="shared" si="2"/>
        <v>11332.683333333334</v>
      </c>
      <c r="U8" s="28">
        <f t="shared" si="2"/>
        <v>11365.083333333332</v>
      </c>
      <c r="V8" s="28">
        <f t="shared" si="2"/>
        <v>11379.516666666666</v>
      </c>
      <c r="W8" s="28">
        <f t="shared" si="2"/>
        <v>11377.683333333332</v>
      </c>
      <c r="X8" s="28">
        <f t="shared" si="2"/>
        <v>11357.466666666665</v>
      </c>
      <c r="Y8" s="28">
        <f t="shared" si="2"/>
        <v>11073.9</v>
      </c>
      <c r="Z8" s="28">
        <f t="shared" si="2"/>
        <v>9478.0333333333347</v>
      </c>
      <c r="AA8" s="28">
        <f t="shared" si="2"/>
        <v>9275.3666666666668</v>
      </c>
      <c r="AB8" s="28">
        <f t="shared" si="2"/>
        <v>8928.5499999999993</v>
      </c>
      <c r="AC8" s="28">
        <f t="shared" si="2"/>
        <v>8615.0833333333358</v>
      </c>
      <c r="AD8" s="28">
        <f t="shared" si="2"/>
        <v>9026.2333333333336</v>
      </c>
      <c r="AE8" s="28">
        <f t="shared" si="2"/>
        <v>7985.1333333333314</v>
      </c>
      <c r="AF8" s="28">
        <f t="shared" si="2"/>
        <v>8054.9666666666653</v>
      </c>
      <c r="AG8" s="28">
        <f t="shared" si="2"/>
        <v>8558.15</v>
      </c>
      <c r="AH8" s="28">
        <f t="shared" si="2"/>
        <v>8825.3666666666668</v>
      </c>
      <c r="AI8" s="28">
        <f t="shared" si="2"/>
        <v>8958.4666666666653</v>
      </c>
      <c r="AJ8" s="28">
        <f t="shared" si="2"/>
        <v>8490.0666666666657</v>
      </c>
      <c r="AK8" s="28">
        <f t="shared" si="2"/>
        <v>8731.366666666665</v>
      </c>
      <c r="AL8" s="28">
        <f t="shared" si="2"/>
        <v>8495.15</v>
      </c>
      <c r="AM8" s="28">
        <f t="shared" si="2"/>
        <v>8274.9666666666635</v>
      </c>
    </row>
    <row r="9" spans="1:3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>
      <c r="A10" s="29">
        <f t="shared" ref="A10:AM10" si="3">A11+A32/2</f>
        <v>11825.325000000001</v>
      </c>
      <c r="B10" s="29">
        <f t="shared" si="3"/>
        <v>11699.325000000001</v>
      </c>
      <c r="C10" s="29">
        <f t="shared" si="3"/>
        <v>11948.025</v>
      </c>
      <c r="D10" s="29">
        <f t="shared" si="3"/>
        <v>12068.016666666666</v>
      </c>
      <c r="E10" s="29">
        <f t="shared" si="3"/>
        <v>12132.841666666664</v>
      </c>
      <c r="F10" s="29">
        <f t="shared" si="3"/>
        <v>12114.325000000001</v>
      </c>
      <c r="G10" s="29">
        <f t="shared" si="3"/>
        <v>12047.15</v>
      </c>
      <c r="H10" s="29">
        <f t="shared" si="3"/>
        <v>12135.65</v>
      </c>
      <c r="I10" s="29">
        <f t="shared" si="3"/>
        <v>12196.808333333332</v>
      </c>
      <c r="J10" s="29">
        <f t="shared" si="3"/>
        <v>12182.724999999999</v>
      </c>
      <c r="K10" s="29">
        <f t="shared" si="3"/>
        <v>12168.95</v>
      </c>
      <c r="L10" s="29">
        <f t="shared" si="3"/>
        <v>12098.3</v>
      </c>
      <c r="M10" s="29">
        <f t="shared" si="3"/>
        <v>11984.800000000001</v>
      </c>
      <c r="N10" s="29">
        <f t="shared" si="3"/>
        <v>12113.400000000001</v>
      </c>
      <c r="O10" s="29">
        <f t="shared" si="3"/>
        <v>12111.725</v>
      </c>
      <c r="P10" s="29">
        <f t="shared" si="3"/>
        <v>11912.974999999999</v>
      </c>
      <c r="Q10" s="29">
        <f t="shared" si="3"/>
        <v>11831.474999999999</v>
      </c>
      <c r="R10" s="29">
        <f t="shared" si="3"/>
        <v>11711.424999999999</v>
      </c>
      <c r="S10" s="29">
        <f t="shared" si="3"/>
        <v>11622.291666666668</v>
      </c>
      <c r="T10" s="29">
        <f t="shared" si="3"/>
        <v>11279.924999999999</v>
      </c>
      <c r="U10" s="29">
        <f t="shared" si="3"/>
        <v>11234.625</v>
      </c>
      <c r="V10" s="29">
        <f t="shared" si="3"/>
        <v>11284.666666666666</v>
      </c>
      <c r="W10" s="29">
        <f t="shared" si="3"/>
        <v>11240.458333333332</v>
      </c>
      <c r="X10" s="29">
        <f t="shared" si="3"/>
        <v>11317.05</v>
      </c>
      <c r="Y10" s="29">
        <f t="shared" si="3"/>
        <v>10970.05</v>
      </c>
      <c r="Z10" s="55">
        <f t="shared" si="3"/>
        <v>9383.6500000000015</v>
      </c>
      <c r="AA10" s="55">
        <f t="shared" si="3"/>
        <v>9159.7000000000007</v>
      </c>
      <c r="AB10" s="55">
        <f t="shared" si="3"/>
        <v>8767.2999999999993</v>
      </c>
      <c r="AC10" s="55">
        <f t="shared" si="3"/>
        <v>8243.633333333335</v>
      </c>
      <c r="AD10" s="55">
        <f t="shared" si="3"/>
        <v>8673.8333333333339</v>
      </c>
      <c r="AE10" s="55">
        <f t="shared" si="3"/>
        <v>7871.4250000000002</v>
      </c>
      <c r="AF10" s="55">
        <f t="shared" si="3"/>
        <v>7792.0416666666661</v>
      </c>
      <c r="AG10" s="55">
        <f t="shared" si="3"/>
        <v>8227.15</v>
      </c>
      <c r="AH10" s="55">
        <f t="shared" si="3"/>
        <v>8603.2916666666679</v>
      </c>
      <c r="AI10" s="55">
        <f t="shared" si="3"/>
        <v>8780.9</v>
      </c>
      <c r="AJ10" s="55">
        <f t="shared" si="3"/>
        <v>8410</v>
      </c>
      <c r="AK10" s="55">
        <f t="shared" si="3"/>
        <v>8571.2166666666653</v>
      </c>
      <c r="AL10" s="55">
        <f t="shared" si="3"/>
        <v>8393.2250000000004</v>
      </c>
      <c r="AM10" s="55">
        <f t="shared" si="3"/>
        <v>8206.1749999999993</v>
      </c>
    </row>
    <row r="11" spans="1:39">
      <c r="A11" s="21">
        <f t="shared" ref="A11:AM11" si="4">(A2+A3+A4)/3</f>
        <v>11770.833333333334</v>
      </c>
      <c r="B11" s="21">
        <f t="shared" si="4"/>
        <v>11690.75</v>
      </c>
      <c r="C11" s="21">
        <f t="shared" si="4"/>
        <v>11916.4</v>
      </c>
      <c r="D11" s="21">
        <f t="shared" si="4"/>
        <v>12046.883333333333</v>
      </c>
      <c r="E11" s="21">
        <f t="shared" si="4"/>
        <v>12127.733333333332</v>
      </c>
      <c r="F11" s="21">
        <f t="shared" si="4"/>
        <v>12109</v>
      </c>
      <c r="G11" s="21">
        <f t="shared" si="4"/>
        <v>12041.933333333334</v>
      </c>
      <c r="H11" s="21">
        <f t="shared" si="4"/>
        <v>12126.4</v>
      </c>
      <c r="I11" s="21">
        <f t="shared" si="4"/>
        <v>12192.416666666666</v>
      </c>
      <c r="J11" s="21">
        <f t="shared" si="4"/>
        <v>12180.033333333333</v>
      </c>
      <c r="K11" s="21">
        <f t="shared" si="4"/>
        <v>12150.450000000003</v>
      </c>
      <c r="L11" s="21">
        <f t="shared" si="4"/>
        <v>12080.799999999997</v>
      </c>
      <c r="M11" s="21">
        <f t="shared" si="4"/>
        <v>11977.1</v>
      </c>
      <c r="N11" s="21">
        <f t="shared" si="4"/>
        <v>12100.900000000001</v>
      </c>
      <c r="O11" s="21">
        <f t="shared" si="4"/>
        <v>12101.433333333334</v>
      </c>
      <c r="P11" s="21">
        <f t="shared" si="4"/>
        <v>11885.116666666667</v>
      </c>
      <c r="Q11" s="21">
        <f t="shared" si="4"/>
        <v>11820.283333333333</v>
      </c>
      <c r="R11" s="21">
        <f t="shared" si="4"/>
        <v>11700.449999999999</v>
      </c>
      <c r="S11" s="21">
        <f t="shared" si="4"/>
        <v>11611.283333333335</v>
      </c>
      <c r="T11" s="21">
        <f t="shared" si="4"/>
        <v>11253.866666666667</v>
      </c>
      <c r="U11" s="21">
        <f t="shared" si="4"/>
        <v>11200.666666666666</v>
      </c>
      <c r="V11" s="21">
        <f t="shared" si="4"/>
        <v>11266.033333333333</v>
      </c>
      <c r="W11" s="21">
        <f t="shared" si="4"/>
        <v>11229.916666666666</v>
      </c>
      <c r="X11" s="21">
        <f t="shared" si="4"/>
        <v>11301.033333333333</v>
      </c>
      <c r="Y11" s="21">
        <f t="shared" si="4"/>
        <v>10950.65</v>
      </c>
      <c r="Z11" s="21">
        <f t="shared" si="4"/>
        <v>9321.5666666666675</v>
      </c>
      <c r="AA11" s="21">
        <f t="shared" si="4"/>
        <v>9095.4833333333336</v>
      </c>
      <c r="AB11" s="21">
        <f t="shared" si="4"/>
        <v>8667.7999999999993</v>
      </c>
      <c r="AC11" s="21">
        <f t="shared" si="4"/>
        <v>8223.8166666666675</v>
      </c>
      <c r="AD11" s="21">
        <f t="shared" si="4"/>
        <v>8602.2166666666672</v>
      </c>
      <c r="AE11" s="21">
        <f t="shared" si="4"/>
        <v>7784.3666666666659</v>
      </c>
      <c r="AF11" s="21">
        <f t="shared" si="4"/>
        <v>7783.0333333333328</v>
      </c>
      <c r="AG11" s="21">
        <f t="shared" si="4"/>
        <v>8136.45</v>
      </c>
      <c r="AH11" s="21">
        <f t="shared" si="4"/>
        <v>8565.1333333333332</v>
      </c>
      <c r="AI11" s="21">
        <f t="shared" si="4"/>
        <v>8740.6833333333325</v>
      </c>
      <c r="AJ11" s="21">
        <f t="shared" si="4"/>
        <v>8367.0333333333328</v>
      </c>
      <c r="AK11" s="21">
        <f t="shared" si="4"/>
        <v>8544.6833333333325</v>
      </c>
      <c r="AL11" s="21">
        <f t="shared" si="4"/>
        <v>8346.75</v>
      </c>
      <c r="AM11" s="21">
        <f t="shared" si="4"/>
        <v>8165.3833333333323</v>
      </c>
    </row>
    <row r="12" spans="1:39">
      <c r="A12" s="31">
        <f t="shared" ref="A12:AM12" si="5">A11-A32/2</f>
        <v>11716.341666666667</v>
      </c>
      <c r="B12" s="31">
        <f t="shared" si="5"/>
        <v>11682.174999999999</v>
      </c>
      <c r="C12" s="31">
        <f t="shared" si="5"/>
        <v>11884.775</v>
      </c>
      <c r="D12" s="31">
        <f t="shared" si="5"/>
        <v>12025.75</v>
      </c>
      <c r="E12" s="31">
        <f t="shared" si="5"/>
        <v>12122.625</v>
      </c>
      <c r="F12" s="31">
        <f t="shared" si="5"/>
        <v>12103.674999999999</v>
      </c>
      <c r="G12" s="31">
        <f t="shared" si="5"/>
        <v>12036.716666666669</v>
      </c>
      <c r="H12" s="31">
        <f t="shared" si="5"/>
        <v>12117.15</v>
      </c>
      <c r="I12" s="31">
        <f t="shared" si="5"/>
        <v>12188.025</v>
      </c>
      <c r="J12" s="31">
        <f t="shared" si="5"/>
        <v>12177.341666666667</v>
      </c>
      <c r="K12" s="31">
        <f t="shared" si="5"/>
        <v>12131.950000000004</v>
      </c>
      <c r="L12" s="31">
        <f t="shared" si="5"/>
        <v>12063.299999999996</v>
      </c>
      <c r="M12" s="31">
        <f t="shared" si="5"/>
        <v>11969.4</v>
      </c>
      <c r="N12" s="31">
        <f t="shared" si="5"/>
        <v>12088.400000000001</v>
      </c>
      <c r="O12" s="31">
        <f t="shared" si="5"/>
        <v>12091.141666666668</v>
      </c>
      <c r="P12" s="31">
        <f t="shared" si="5"/>
        <v>11857.258333333335</v>
      </c>
      <c r="Q12" s="31">
        <f t="shared" si="5"/>
        <v>11809.091666666667</v>
      </c>
      <c r="R12" s="31">
        <f t="shared" si="5"/>
        <v>11689.474999999999</v>
      </c>
      <c r="S12" s="31">
        <f t="shared" si="5"/>
        <v>11600.275000000001</v>
      </c>
      <c r="T12" s="31">
        <f t="shared" si="5"/>
        <v>11227.808333333334</v>
      </c>
      <c r="U12" s="31">
        <f t="shared" si="5"/>
        <v>11166.708333333332</v>
      </c>
      <c r="V12" s="31">
        <f t="shared" si="5"/>
        <v>11247.4</v>
      </c>
      <c r="W12" s="31">
        <f t="shared" si="5"/>
        <v>11219.375</v>
      </c>
      <c r="X12" s="31">
        <f t="shared" si="5"/>
        <v>11285.016666666666</v>
      </c>
      <c r="Y12" s="31">
        <f t="shared" si="5"/>
        <v>10931.25</v>
      </c>
      <c r="Z12" s="56">
        <f t="shared" si="5"/>
        <v>9259.4833333333336</v>
      </c>
      <c r="AA12" s="56">
        <f t="shared" si="5"/>
        <v>9031.2666666666664</v>
      </c>
      <c r="AB12" s="56">
        <f t="shared" si="5"/>
        <v>8568.2999999999993</v>
      </c>
      <c r="AC12" s="56">
        <f t="shared" si="5"/>
        <v>8204</v>
      </c>
      <c r="AD12" s="56">
        <f t="shared" si="5"/>
        <v>8530.6</v>
      </c>
      <c r="AE12" s="56">
        <f t="shared" si="5"/>
        <v>7697.3083333333316</v>
      </c>
      <c r="AF12" s="56">
        <f t="shared" si="5"/>
        <v>7774.0249999999996</v>
      </c>
      <c r="AG12" s="56">
        <f t="shared" si="5"/>
        <v>8045.75</v>
      </c>
      <c r="AH12" s="56">
        <f t="shared" si="5"/>
        <v>8526.9749999999985</v>
      </c>
      <c r="AI12" s="56">
        <f t="shared" si="5"/>
        <v>8700.4666666666653</v>
      </c>
      <c r="AJ12" s="56">
        <f t="shared" si="5"/>
        <v>8324.0666666666657</v>
      </c>
      <c r="AK12" s="56">
        <f t="shared" si="5"/>
        <v>8518.15</v>
      </c>
      <c r="AL12" s="56">
        <f t="shared" si="5"/>
        <v>8300.2749999999996</v>
      </c>
      <c r="AM12" s="56">
        <f t="shared" si="5"/>
        <v>8124.5916666666653</v>
      </c>
    </row>
    <row r="13" spans="1:39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</row>
    <row r="14" spans="1:39">
      <c r="A14" s="32">
        <f t="shared" ref="A14:AM14" si="6">2*A11-A2</f>
        <v>11524.316666666668</v>
      </c>
      <c r="B14" s="32">
        <f t="shared" si="6"/>
        <v>11631.65</v>
      </c>
      <c r="C14" s="32">
        <f t="shared" si="6"/>
        <v>11846.65</v>
      </c>
      <c r="D14" s="32">
        <f t="shared" si="6"/>
        <v>11995.616666666667</v>
      </c>
      <c r="E14" s="32">
        <f t="shared" si="6"/>
        <v>12094.866666666663</v>
      </c>
      <c r="F14" s="32">
        <f t="shared" si="6"/>
        <v>12063.3</v>
      </c>
      <c r="G14" s="32">
        <f t="shared" si="6"/>
        <v>11980.316666666669</v>
      </c>
      <c r="H14" s="32">
        <f t="shared" si="6"/>
        <v>12080.5</v>
      </c>
      <c r="I14" s="32">
        <f t="shared" si="6"/>
        <v>12153.083333333332</v>
      </c>
      <c r="J14" s="32">
        <f t="shared" si="6"/>
        <v>12134.416666666666</v>
      </c>
      <c r="K14" s="32">
        <f t="shared" si="6"/>
        <v>12054.200000000004</v>
      </c>
      <c r="L14" s="32">
        <f t="shared" si="6"/>
        <v>12001.999999999995</v>
      </c>
      <c r="M14" s="32">
        <f t="shared" si="6"/>
        <v>11923.45</v>
      </c>
      <c r="N14" s="32">
        <f t="shared" si="6"/>
        <v>12067.100000000002</v>
      </c>
      <c r="O14" s="32">
        <f t="shared" si="6"/>
        <v>12050.866666666669</v>
      </c>
      <c r="P14" s="32">
        <f t="shared" si="6"/>
        <v>11757.683333333334</v>
      </c>
      <c r="Q14" s="32">
        <f t="shared" si="6"/>
        <v>11757.516666666666</v>
      </c>
      <c r="R14" s="32">
        <f t="shared" si="6"/>
        <v>11617.649999999998</v>
      </c>
      <c r="S14" s="32">
        <f t="shared" si="6"/>
        <v>11558.716666666669</v>
      </c>
      <c r="T14" s="32">
        <f t="shared" si="6"/>
        <v>11122.933333333334</v>
      </c>
      <c r="U14" s="32">
        <f t="shared" si="6"/>
        <v>10968.333333333332</v>
      </c>
      <c r="V14" s="32">
        <f t="shared" si="6"/>
        <v>11189.816666666666</v>
      </c>
      <c r="W14" s="32">
        <f t="shared" si="6"/>
        <v>11103.233333333332</v>
      </c>
      <c r="X14" s="32">
        <f t="shared" si="6"/>
        <v>11212.566666666666</v>
      </c>
      <c r="Y14" s="32">
        <f t="shared" si="6"/>
        <v>10866.199999999999</v>
      </c>
      <c r="Z14" s="32">
        <f t="shared" si="6"/>
        <v>9040.9333333333343</v>
      </c>
      <c r="AA14" s="32">
        <f t="shared" si="6"/>
        <v>8787.1666666666679</v>
      </c>
      <c r="AB14" s="32">
        <f t="shared" si="6"/>
        <v>8208.0499999999993</v>
      </c>
      <c r="AC14" s="32">
        <f t="shared" si="6"/>
        <v>7872.1833333333343</v>
      </c>
      <c r="AD14" s="32">
        <f t="shared" si="6"/>
        <v>8321.4333333333343</v>
      </c>
      <c r="AE14" s="32">
        <f t="shared" si="6"/>
        <v>7409.4833333333318</v>
      </c>
      <c r="AF14" s="32">
        <f t="shared" si="6"/>
        <v>7529.1166666666659</v>
      </c>
      <c r="AG14" s="32">
        <f t="shared" si="6"/>
        <v>7896.15</v>
      </c>
      <c r="AH14" s="32">
        <f t="shared" si="6"/>
        <v>8381.2166666666672</v>
      </c>
      <c r="AI14" s="32">
        <f t="shared" si="6"/>
        <v>8442.4666666666653</v>
      </c>
      <c r="AJ14" s="32">
        <f t="shared" si="6"/>
        <v>8158.0666666666657</v>
      </c>
      <c r="AK14" s="32">
        <f t="shared" si="6"/>
        <v>8411.0666666666657</v>
      </c>
      <c r="AL14" s="32">
        <f t="shared" si="6"/>
        <v>8105.4</v>
      </c>
      <c r="AM14" s="32">
        <f t="shared" si="6"/>
        <v>7974.2166666666653</v>
      </c>
    </row>
    <row r="15" spans="1:39">
      <c r="A15" s="34">
        <f t="shared" ref="A15:AM15" si="7">A11-A25</f>
        <v>11386.783333333333</v>
      </c>
      <c r="B15" s="34">
        <f t="shared" si="7"/>
        <v>11555.4</v>
      </c>
      <c r="C15" s="34">
        <f t="shared" si="7"/>
        <v>11713.65</v>
      </c>
      <c r="D15" s="34">
        <f t="shared" si="7"/>
        <v>11902.083333333334</v>
      </c>
      <c r="E15" s="34">
        <f t="shared" si="7"/>
        <v>12051.783333333331</v>
      </c>
      <c r="F15" s="34">
        <f t="shared" si="7"/>
        <v>12028.25</v>
      </c>
      <c r="G15" s="34">
        <f t="shared" si="7"/>
        <v>11929.133333333335</v>
      </c>
      <c r="H15" s="34">
        <f t="shared" si="7"/>
        <v>12053.1</v>
      </c>
      <c r="I15" s="34">
        <f t="shared" si="7"/>
        <v>12104.966666666665</v>
      </c>
      <c r="J15" s="34">
        <f t="shared" si="7"/>
        <v>12094.183333333332</v>
      </c>
      <c r="K15" s="34">
        <f t="shared" si="7"/>
        <v>11994.950000000003</v>
      </c>
      <c r="L15" s="34">
        <f t="shared" si="7"/>
        <v>11958.199999999997</v>
      </c>
      <c r="M15" s="34">
        <f t="shared" si="7"/>
        <v>11854.4</v>
      </c>
      <c r="N15" s="34">
        <f t="shared" si="7"/>
        <v>12008.300000000001</v>
      </c>
      <c r="O15" s="34">
        <f t="shared" si="7"/>
        <v>12020.883333333335</v>
      </c>
      <c r="P15" s="34">
        <f t="shared" si="7"/>
        <v>11685.966666666667</v>
      </c>
      <c r="Q15" s="34">
        <f t="shared" si="7"/>
        <v>11717.133333333333</v>
      </c>
      <c r="R15" s="34">
        <f t="shared" si="7"/>
        <v>11556.8</v>
      </c>
      <c r="S15" s="34">
        <f t="shared" si="7"/>
        <v>11484.133333333335</v>
      </c>
      <c r="T15" s="34">
        <f t="shared" si="7"/>
        <v>11044.116666666667</v>
      </c>
      <c r="U15" s="34">
        <f t="shared" si="7"/>
        <v>10803.916666666666</v>
      </c>
      <c r="V15" s="34">
        <f t="shared" si="7"/>
        <v>11076.333333333332</v>
      </c>
      <c r="W15" s="34">
        <f t="shared" si="7"/>
        <v>10955.466666666665</v>
      </c>
      <c r="X15" s="34">
        <f t="shared" si="7"/>
        <v>11156.133333333333</v>
      </c>
      <c r="Y15" s="34">
        <f t="shared" si="7"/>
        <v>10742.949999999999</v>
      </c>
      <c r="Z15" s="34">
        <f t="shared" si="7"/>
        <v>8884.4666666666672</v>
      </c>
      <c r="AA15" s="34">
        <f t="shared" si="7"/>
        <v>8607.2833333333347</v>
      </c>
      <c r="AB15" s="34">
        <f t="shared" si="7"/>
        <v>7947.2999999999993</v>
      </c>
      <c r="AC15" s="34">
        <f t="shared" si="7"/>
        <v>7480.916666666667</v>
      </c>
      <c r="AD15" s="34">
        <f t="shared" si="7"/>
        <v>7897.416666666667</v>
      </c>
      <c r="AE15" s="34">
        <f t="shared" si="7"/>
        <v>7208.7166666666662</v>
      </c>
      <c r="AF15" s="34">
        <f t="shared" si="7"/>
        <v>7257.1833333333334</v>
      </c>
      <c r="AG15" s="34">
        <f t="shared" si="7"/>
        <v>7474.45</v>
      </c>
      <c r="AH15" s="34">
        <f t="shared" si="7"/>
        <v>8120.9833333333336</v>
      </c>
      <c r="AI15" s="34">
        <f t="shared" si="7"/>
        <v>8224.6833333333325</v>
      </c>
      <c r="AJ15" s="34">
        <f t="shared" si="7"/>
        <v>8035.0333333333328</v>
      </c>
      <c r="AK15" s="34">
        <f t="shared" si="7"/>
        <v>8224.3833333333332</v>
      </c>
      <c r="AL15" s="34">
        <f t="shared" si="7"/>
        <v>7957</v>
      </c>
      <c r="AM15" s="34">
        <f t="shared" si="7"/>
        <v>7864.6333333333332</v>
      </c>
    </row>
    <row r="16" spans="1:39">
      <c r="A16" s="35">
        <f t="shared" ref="A16:AM16" si="8">A14-A25</f>
        <v>11140.266666666666</v>
      </c>
      <c r="B16" s="35">
        <f t="shared" si="8"/>
        <v>11496.3</v>
      </c>
      <c r="C16" s="35">
        <f t="shared" si="8"/>
        <v>11643.9</v>
      </c>
      <c r="D16" s="35">
        <f t="shared" si="8"/>
        <v>11850.816666666668</v>
      </c>
      <c r="E16" s="35">
        <f t="shared" si="8"/>
        <v>12018.916666666662</v>
      </c>
      <c r="F16" s="35">
        <f t="shared" si="8"/>
        <v>11982.55</v>
      </c>
      <c r="G16" s="35">
        <f t="shared" si="8"/>
        <v>11867.51666666667</v>
      </c>
      <c r="H16" s="35">
        <f t="shared" si="8"/>
        <v>12007.2</v>
      </c>
      <c r="I16" s="35">
        <f t="shared" si="8"/>
        <v>12065.633333333331</v>
      </c>
      <c r="J16" s="35">
        <f t="shared" si="8"/>
        <v>12048.566666666666</v>
      </c>
      <c r="K16" s="35">
        <f t="shared" si="8"/>
        <v>11898.700000000004</v>
      </c>
      <c r="L16" s="35">
        <f t="shared" si="8"/>
        <v>11879.399999999994</v>
      </c>
      <c r="M16" s="35">
        <f t="shared" si="8"/>
        <v>11800.75</v>
      </c>
      <c r="N16" s="35">
        <f t="shared" si="8"/>
        <v>11974.500000000002</v>
      </c>
      <c r="O16" s="35">
        <f t="shared" si="8"/>
        <v>11970.316666666669</v>
      </c>
      <c r="P16" s="35">
        <f t="shared" si="8"/>
        <v>11558.533333333335</v>
      </c>
      <c r="Q16" s="35">
        <f t="shared" si="8"/>
        <v>11654.366666666667</v>
      </c>
      <c r="R16" s="35">
        <f t="shared" si="8"/>
        <v>11473.999999999998</v>
      </c>
      <c r="S16" s="35">
        <f t="shared" si="8"/>
        <v>11431.566666666669</v>
      </c>
      <c r="T16" s="35">
        <f t="shared" si="8"/>
        <v>10913.183333333334</v>
      </c>
      <c r="U16" s="35">
        <f t="shared" si="8"/>
        <v>10571.583333333332</v>
      </c>
      <c r="V16" s="35">
        <f t="shared" si="8"/>
        <v>11000.116666666665</v>
      </c>
      <c r="W16" s="35">
        <f t="shared" si="8"/>
        <v>10828.783333333331</v>
      </c>
      <c r="X16" s="35">
        <f t="shared" si="8"/>
        <v>11067.666666666666</v>
      </c>
      <c r="Y16" s="35">
        <f t="shared" si="8"/>
        <v>10658.499999999998</v>
      </c>
      <c r="Z16" s="35">
        <f t="shared" si="8"/>
        <v>8603.8333333333339</v>
      </c>
      <c r="AA16" s="35">
        <f t="shared" si="8"/>
        <v>8298.966666666669</v>
      </c>
      <c r="AB16" s="35">
        <f t="shared" si="8"/>
        <v>7487.5499999999993</v>
      </c>
      <c r="AC16" s="35">
        <f t="shared" si="8"/>
        <v>7129.2833333333338</v>
      </c>
      <c r="AD16" s="35">
        <f t="shared" si="8"/>
        <v>7616.6333333333341</v>
      </c>
      <c r="AE16" s="35">
        <f t="shared" si="8"/>
        <v>6833.8333333333321</v>
      </c>
      <c r="AF16" s="35">
        <f t="shared" si="8"/>
        <v>7003.2666666666664</v>
      </c>
      <c r="AG16" s="35">
        <f t="shared" si="8"/>
        <v>7234.15</v>
      </c>
      <c r="AH16" s="35">
        <f t="shared" si="8"/>
        <v>7937.0666666666675</v>
      </c>
      <c r="AI16" s="35">
        <f t="shared" si="8"/>
        <v>7926.4666666666653</v>
      </c>
      <c r="AJ16" s="35">
        <f t="shared" si="8"/>
        <v>7826.0666666666657</v>
      </c>
      <c r="AK16" s="35">
        <f t="shared" si="8"/>
        <v>8090.7666666666664</v>
      </c>
      <c r="AL16" s="35">
        <f t="shared" si="8"/>
        <v>7715.65</v>
      </c>
      <c r="AM16" s="35">
        <f t="shared" si="8"/>
        <v>7673.4666666666662</v>
      </c>
    </row>
    <row r="17" spans="1:3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7">
        <f t="shared" ref="A18:AM18" si="9">(A2/A3)*A4</f>
        <v>12046.842520823842</v>
      </c>
      <c r="B18" s="27">
        <f t="shared" si="9"/>
        <v>11844.33844031168</v>
      </c>
      <c r="C18" s="27">
        <f t="shared" si="9"/>
        <v>12185.776757769405</v>
      </c>
      <c r="D18" s="27">
        <f t="shared" si="9"/>
        <v>12235.595048459218</v>
      </c>
      <c r="E18" s="27">
        <f t="shared" si="9"/>
        <v>12214.234981567528</v>
      </c>
      <c r="F18" s="27">
        <f t="shared" si="9"/>
        <v>12179.26318603274</v>
      </c>
      <c r="G18" s="27">
        <f t="shared" si="9"/>
        <v>12144.683345495485</v>
      </c>
      <c r="H18" s="27">
        <f t="shared" si="9"/>
        <v>12181.253919332175</v>
      </c>
      <c r="I18" s="27">
        <f t="shared" si="9"/>
        <v>12289.059731725996</v>
      </c>
      <c r="J18" s="27">
        <f t="shared" si="9"/>
        <v>12260.7464515478</v>
      </c>
      <c r="K18" s="27">
        <f t="shared" si="9"/>
        <v>12269.236148190421</v>
      </c>
      <c r="L18" s="27">
        <f t="shared" si="9"/>
        <v>12168.489630306554</v>
      </c>
      <c r="M18" s="27">
        <f t="shared" si="9"/>
        <v>12116.070168919345</v>
      </c>
      <c r="N18" s="27">
        <f t="shared" si="9"/>
        <v>12219.144395911013</v>
      </c>
      <c r="O18" s="27">
        <f t="shared" si="9"/>
        <v>12161.462724030667</v>
      </c>
      <c r="P18" s="27">
        <f t="shared" si="9"/>
        <v>12028.819727597474</v>
      </c>
      <c r="Q18" s="27">
        <f t="shared" si="9"/>
        <v>11901.207615939014</v>
      </c>
      <c r="R18" s="27">
        <f t="shared" si="9"/>
        <v>11822.630083937593</v>
      </c>
      <c r="S18" s="27">
        <f t="shared" si="9"/>
        <v>11761.51466233845</v>
      </c>
      <c r="T18" s="27">
        <f t="shared" si="9"/>
        <v>11412.001145408745</v>
      </c>
      <c r="U18" s="27">
        <f t="shared" si="9"/>
        <v>11532.969147128781</v>
      </c>
      <c r="V18" s="27">
        <f t="shared" si="9"/>
        <v>11495.564191597437</v>
      </c>
      <c r="W18" s="27">
        <f t="shared" si="9"/>
        <v>11529.631578709908</v>
      </c>
      <c r="X18" s="27">
        <f t="shared" si="9"/>
        <v>11414.214422923002</v>
      </c>
      <c r="Y18" s="27">
        <f t="shared" si="9"/>
        <v>11200.258575004158</v>
      </c>
      <c r="Z18" s="27">
        <f t="shared" si="9"/>
        <v>9636.0404447305536</v>
      </c>
      <c r="AA18" s="27">
        <f t="shared" si="9"/>
        <v>9458.067296648569</v>
      </c>
      <c r="AB18" s="27">
        <f t="shared" si="9"/>
        <v>9194.5920911615831</v>
      </c>
      <c r="AC18" s="27">
        <f t="shared" si="9"/>
        <v>9047.2199095441465</v>
      </c>
      <c r="AD18" s="27">
        <f t="shared" si="9"/>
        <v>9499.1357939399877</v>
      </c>
      <c r="AE18" s="27">
        <f t="shared" si="9"/>
        <v>8187.9229274355175</v>
      </c>
      <c r="AF18" s="27">
        <f t="shared" si="9"/>
        <v>8347.199318009345</v>
      </c>
      <c r="AG18" s="27">
        <f t="shared" si="9"/>
        <v>9031.6018001231423</v>
      </c>
      <c r="AH18" s="27">
        <f t="shared" si="9"/>
        <v>9103.5988539898135</v>
      </c>
      <c r="AI18" s="27">
        <f t="shared" si="9"/>
        <v>9184.5655498715223</v>
      </c>
      <c r="AJ18" s="27">
        <f t="shared" si="9"/>
        <v>8614.5940805434257</v>
      </c>
      <c r="AK18" s="27">
        <f t="shared" si="9"/>
        <v>8927.2378350083745</v>
      </c>
      <c r="AL18" s="27">
        <f t="shared" si="9"/>
        <v>8646.1860959827281</v>
      </c>
      <c r="AM18" s="27">
        <f t="shared" si="9"/>
        <v>8385.5953337967676</v>
      </c>
    </row>
    <row r="19" spans="1:39">
      <c r="A19" s="28">
        <f t="shared" ref="A19:AM19" si="10">A4+A26/2</f>
        <v>11873.077500000001</v>
      </c>
      <c r="B19" s="28">
        <f t="shared" si="10"/>
        <v>11782.342500000001</v>
      </c>
      <c r="C19" s="28">
        <f t="shared" si="10"/>
        <v>12091.1625</v>
      </c>
      <c r="D19" s="28">
        <f t="shared" si="10"/>
        <v>12168.789999999999</v>
      </c>
      <c r="E19" s="28">
        <f t="shared" si="10"/>
        <v>12179.722500000002</v>
      </c>
      <c r="F19" s="28">
        <f t="shared" si="10"/>
        <v>12142.762500000001</v>
      </c>
      <c r="G19" s="28">
        <f t="shared" si="10"/>
        <v>12093.539999999999</v>
      </c>
      <c r="H19" s="28">
        <f t="shared" si="10"/>
        <v>12148.215</v>
      </c>
      <c r="I19" s="28">
        <f t="shared" si="10"/>
        <v>12249.297500000001</v>
      </c>
      <c r="J19" s="28">
        <f t="shared" si="10"/>
        <v>12221.8675</v>
      </c>
      <c r="K19" s="28">
        <f t="shared" si="10"/>
        <v>12198.975</v>
      </c>
      <c r="L19" s="28">
        <f t="shared" si="10"/>
        <v>12113.23</v>
      </c>
      <c r="M19" s="28">
        <f t="shared" si="10"/>
        <v>12059.985000000001</v>
      </c>
      <c r="N19" s="28">
        <f t="shared" si="10"/>
        <v>12176.83</v>
      </c>
      <c r="O19" s="28">
        <f t="shared" si="10"/>
        <v>12125.1525</v>
      </c>
      <c r="P19" s="28">
        <f t="shared" si="10"/>
        <v>11938.932499999999</v>
      </c>
      <c r="Q19" s="28">
        <f t="shared" si="10"/>
        <v>11854.6325</v>
      </c>
      <c r="R19" s="28">
        <f t="shared" si="10"/>
        <v>11757.5075</v>
      </c>
      <c r="S19" s="28">
        <f t="shared" si="10"/>
        <v>11703.232499999998</v>
      </c>
      <c r="T19" s="28">
        <f t="shared" si="10"/>
        <v>11317.112499999999</v>
      </c>
      <c r="U19" s="28">
        <f t="shared" si="10"/>
        <v>11350.9625</v>
      </c>
      <c r="V19" s="28">
        <f t="shared" si="10"/>
        <v>11407.635</v>
      </c>
      <c r="W19" s="28">
        <f t="shared" si="10"/>
        <v>11401.9475</v>
      </c>
      <c r="X19" s="28">
        <f t="shared" si="10"/>
        <v>11348.695</v>
      </c>
      <c r="Y19" s="28">
        <f t="shared" si="10"/>
        <v>11103.685000000001</v>
      </c>
      <c r="Z19" s="28">
        <f t="shared" si="10"/>
        <v>9437.8050000000003</v>
      </c>
      <c r="AA19" s="28">
        <f t="shared" si="10"/>
        <v>9235.56</v>
      </c>
      <c r="AB19" s="28">
        <f t="shared" si="10"/>
        <v>8865.0749999999989</v>
      </c>
      <c r="AC19" s="28">
        <f t="shared" si="10"/>
        <v>8672.0450000000019</v>
      </c>
      <c r="AD19" s="28">
        <f t="shared" si="10"/>
        <v>9133.09</v>
      </c>
      <c r="AE19" s="28">
        <f t="shared" si="10"/>
        <v>7926.8575000000001</v>
      </c>
      <c r="AF19" s="28">
        <f t="shared" si="10"/>
        <v>8090.2674999999999</v>
      </c>
      <c r="AG19" s="28">
        <f t="shared" si="10"/>
        <v>8681.9500000000007</v>
      </c>
      <c r="AH19" s="28">
        <f t="shared" si="10"/>
        <v>8885.7325000000001</v>
      </c>
      <c r="AI19" s="28">
        <f t="shared" si="10"/>
        <v>8944.0499999999993</v>
      </c>
      <c r="AJ19" s="28">
        <f t="shared" si="10"/>
        <v>8463.7000000000007</v>
      </c>
      <c r="AK19" s="28">
        <f t="shared" si="10"/>
        <v>8773.9149999999991</v>
      </c>
      <c r="AL19" s="28">
        <f t="shared" si="10"/>
        <v>8468.1624999999985</v>
      </c>
      <c r="AM19" s="28">
        <f t="shared" si="10"/>
        <v>8249.2124999999996</v>
      </c>
    </row>
    <row r="20" spans="1:39">
      <c r="A20" s="21">
        <f t="shared" ref="A20:AM20" si="11">A4</f>
        <v>11661.85</v>
      </c>
      <c r="B20" s="21">
        <f t="shared" si="11"/>
        <v>11707.9</v>
      </c>
      <c r="C20" s="21">
        <f t="shared" si="11"/>
        <v>11979.65</v>
      </c>
      <c r="D20" s="21">
        <f t="shared" si="11"/>
        <v>12089.15</v>
      </c>
      <c r="E20" s="21">
        <f t="shared" si="11"/>
        <v>12137.95</v>
      </c>
      <c r="F20" s="21">
        <f t="shared" si="11"/>
        <v>12098.35</v>
      </c>
      <c r="G20" s="21">
        <f t="shared" si="11"/>
        <v>12031.5</v>
      </c>
      <c r="H20" s="21">
        <f t="shared" si="11"/>
        <v>12107.9</v>
      </c>
      <c r="I20" s="21">
        <f t="shared" si="11"/>
        <v>12201.2</v>
      </c>
      <c r="J20" s="21">
        <f t="shared" si="11"/>
        <v>12174.65</v>
      </c>
      <c r="K20" s="21">
        <f t="shared" si="11"/>
        <v>12113.45</v>
      </c>
      <c r="L20" s="21">
        <f t="shared" si="11"/>
        <v>12045.8</v>
      </c>
      <c r="M20" s="21">
        <f t="shared" si="11"/>
        <v>11992.5</v>
      </c>
      <c r="N20" s="21">
        <f t="shared" si="11"/>
        <v>12125.9</v>
      </c>
      <c r="O20" s="21">
        <f t="shared" si="11"/>
        <v>12080.85</v>
      </c>
      <c r="P20" s="21">
        <f t="shared" si="11"/>
        <v>11829.4</v>
      </c>
      <c r="Q20" s="21">
        <f t="shared" si="11"/>
        <v>11797.9</v>
      </c>
      <c r="R20" s="21">
        <f t="shared" si="11"/>
        <v>11678.5</v>
      </c>
      <c r="S20" s="21">
        <f t="shared" si="11"/>
        <v>11633.3</v>
      </c>
      <c r="T20" s="21">
        <f t="shared" si="11"/>
        <v>11201.75</v>
      </c>
      <c r="U20" s="21">
        <f t="shared" si="11"/>
        <v>11132.75</v>
      </c>
      <c r="V20" s="21">
        <f t="shared" si="11"/>
        <v>11303.3</v>
      </c>
      <c r="W20" s="21">
        <f t="shared" si="11"/>
        <v>11251</v>
      </c>
      <c r="X20" s="21">
        <f t="shared" si="11"/>
        <v>11269</v>
      </c>
      <c r="Y20" s="21">
        <f t="shared" si="11"/>
        <v>10989.45</v>
      </c>
      <c r="Z20" s="21">
        <f t="shared" si="11"/>
        <v>9197.4</v>
      </c>
      <c r="AA20" s="21">
        <f t="shared" si="11"/>
        <v>8967.0499999999993</v>
      </c>
      <c r="AB20" s="21">
        <f t="shared" si="11"/>
        <v>8468.7999999999993</v>
      </c>
      <c r="AC20" s="21">
        <f t="shared" si="11"/>
        <v>8263.4500000000007</v>
      </c>
      <c r="AD20" s="21">
        <f t="shared" si="11"/>
        <v>8745.4500000000007</v>
      </c>
      <c r="AE20" s="21">
        <f t="shared" si="11"/>
        <v>7610.25</v>
      </c>
      <c r="AF20" s="21">
        <f t="shared" si="11"/>
        <v>7801.05</v>
      </c>
      <c r="AG20" s="21">
        <f t="shared" si="11"/>
        <v>8317.85</v>
      </c>
      <c r="AH20" s="21">
        <f t="shared" si="11"/>
        <v>8641.4500000000007</v>
      </c>
      <c r="AI20" s="21">
        <f t="shared" si="11"/>
        <v>8660.25</v>
      </c>
      <c r="AJ20" s="21">
        <f t="shared" si="11"/>
        <v>8281.1</v>
      </c>
      <c r="AK20" s="21">
        <f t="shared" si="11"/>
        <v>8597.75</v>
      </c>
      <c r="AL20" s="21">
        <f t="shared" si="11"/>
        <v>8253.7999999999993</v>
      </c>
      <c r="AM20" s="21">
        <f t="shared" si="11"/>
        <v>8083.8</v>
      </c>
    </row>
    <row r="21" spans="1:39">
      <c r="A21" s="20">
        <f t="shared" ref="A21:AM21" si="12">A4-A26/4</f>
        <v>11556.23625</v>
      </c>
      <c r="B21" s="20">
        <f t="shared" si="12"/>
        <v>11670.678749999999</v>
      </c>
      <c r="C21" s="20">
        <f t="shared" si="12"/>
        <v>11923.893749999999</v>
      </c>
      <c r="D21" s="20">
        <f t="shared" si="12"/>
        <v>12049.33</v>
      </c>
      <c r="E21" s="20">
        <f t="shared" si="12"/>
        <v>12117.063750000001</v>
      </c>
      <c r="F21" s="20">
        <f t="shared" si="12"/>
        <v>12076.143750000001</v>
      </c>
      <c r="G21" s="20">
        <f t="shared" si="12"/>
        <v>12000.48</v>
      </c>
      <c r="H21" s="20">
        <f t="shared" si="12"/>
        <v>12087.7425</v>
      </c>
      <c r="I21" s="20">
        <f t="shared" si="12"/>
        <v>12177.151250000001</v>
      </c>
      <c r="J21" s="20">
        <f t="shared" si="12"/>
        <v>12151.04125</v>
      </c>
      <c r="K21" s="20">
        <f t="shared" si="12"/>
        <v>12070.6875</v>
      </c>
      <c r="L21" s="20">
        <f t="shared" si="12"/>
        <v>12012.084999999999</v>
      </c>
      <c r="M21" s="20">
        <f t="shared" si="12"/>
        <v>11958.7575</v>
      </c>
      <c r="N21" s="20">
        <f t="shared" si="12"/>
        <v>12100.434999999999</v>
      </c>
      <c r="O21" s="20">
        <f t="shared" si="12"/>
        <v>12058.698750000001</v>
      </c>
      <c r="P21" s="20">
        <f t="shared" si="12"/>
        <v>11774.633749999999</v>
      </c>
      <c r="Q21" s="20">
        <f t="shared" si="12"/>
        <v>11769.533750000001</v>
      </c>
      <c r="R21" s="20">
        <f t="shared" si="12"/>
        <v>11638.99625</v>
      </c>
      <c r="S21" s="20">
        <f t="shared" si="12"/>
        <v>11598.33375</v>
      </c>
      <c r="T21" s="20">
        <f t="shared" si="12"/>
        <v>11144.06875</v>
      </c>
      <c r="U21" s="20">
        <f t="shared" si="12"/>
        <v>11023.643749999999</v>
      </c>
      <c r="V21" s="20">
        <f t="shared" si="12"/>
        <v>11251.1325</v>
      </c>
      <c r="W21" s="20">
        <f t="shared" si="12"/>
        <v>11175.526249999999</v>
      </c>
      <c r="X21" s="20">
        <f t="shared" si="12"/>
        <v>11229.1525</v>
      </c>
      <c r="Y21" s="20">
        <f t="shared" si="12"/>
        <v>10932.3325</v>
      </c>
      <c r="Z21" s="20">
        <f t="shared" si="12"/>
        <v>9077.1975000000002</v>
      </c>
      <c r="AA21" s="20">
        <f t="shared" si="12"/>
        <v>8832.7950000000001</v>
      </c>
      <c r="AB21" s="20">
        <f t="shared" si="12"/>
        <v>8270.6624999999985</v>
      </c>
      <c r="AC21" s="20">
        <f t="shared" si="12"/>
        <v>8059.1525000000001</v>
      </c>
      <c r="AD21" s="20">
        <f t="shared" si="12"/>
        <v>8551.630000000001</v>
      </c>
      <c r="AE21" s="20">
        <f t="shared" si="12"/>
        <v>7451.94625</v>
      </c>
      <c r="AF21" s="20">
        <f t="shared" si="12"/>
        <v>7656.4412499999999</v>
      </c>
      <c r="AG21" s="20">
        <f t="shared" si="12"/>
        <v>8135.8</v>
      </c>
      <c r="AH21" s="20">
        <f t="shared" si="12"/>
        <v>8519.3087500000001</v>
      </c>
      <c r="AI21" s="20">
        <f t="shared" si="12"/>
        <v>8518.35</v>
      </c>
      <c r="AJ21" s="20">
        <f t="shared" si="12"/>
        <v>8189.8</v>
      </c>
      <c r="AK21" s="20">
        <f t="shared" si="12"/>
        <v>8509.6674999999996</v>
      </c>
      <c r="AL21" s="20">
        <f t="shared" si="12"/>
        <v>8146.6187499999996</v>
      </c>
      <c r="AM21" s="20">
        <f t="shared" si="12"/>
        <v>8001.09375</v>
      </c>
    </row>
    <row r="22" spans="1:39">
      <c r="A22" s="32">
        <f t="shared" ref="A22:AM22" si="13">A4-A26/2</f>
        <v>11450.622499999999</v>
      </c>
      <c r="B22" s="32">
        <f t="shared" si="13"/>
        <v>11633.457499999999</v>
      </c>
      <c r="C22" s="32">
        <f t="shared" si="13"/>
        <v>11868.137499999999</v>
      </c>
      <c r="D22" s="32">
        <f t="shared" si="13"/>
        <v>12009.51</v>
      </c>
      <c r="E22" s="32">
        <f t="shared" si="13"/>
        <v>12096.1775</v>
      </c>
      <c r="F22" s="32">
        <f t="shared" si="13"/>
        <v>12053.9375</v>
      </c>
      <c r="G22" s="32">
        <f t="shared" si="13"/>
        <v>11969.460000000001</v>
      </c>
      <c r="H22" s="32">
        <f t="shared" si="13"/>
        <v>12067.584999999999</v>
      </c>
      <c r="I22" s="32">
        <f t="shared" si="13"/>
        <v>12153.102500000001</v>
      </c>
      <c r="J22" s="32">
        <f t="shared" si="13"/>
        <v>12127.432499999999</v>
      </c>
      <c r="K22" s="32">
        <f t="shared" si="13"/>
        <v>12027.925000000001</v>
      </c>
      <c r="L22" s="32">
        <f t="shared" si="13"/>
        <v>11978.369999999999</v>
      </c>
      <c r="M22" s="32">
        <f t="shared" si="13"/>
        <v>11925.014999999999</v>
      </c>
      <c r="N22" s="32">
        <f t="shared" si="13"/>
        <v>12074.97</v>
      </c>
      <c r="O22" s="32">
        <f t="shared" si="13"/>
        <v>12036.547500000001</v>
      </c>
      <c r="P22" s="32">
        <f t="shared" si="13"/>
        <v>11719.8675</v>
      </c>
      <c r="Q22" s="32">
        <f t="shared" si="13"/>
        <v>11741.1675</v>
      </c>
      <c r="R22" s="32">
        <f t="shared" si="13"/>
        <v>11599.4925</v>
      </c>
      <c r="S22" s="32">
        <f t="shared" si="13"/>
        <v>11563.3675</v>
      </c>
      <c r="T22" s="32">
        <f t="shared" si="13"/>
        <v>11086.387500000001</v>
      </c>
      <c r="U22" s="32">
        <f t="shared" si="13"/>
        <v>10914.5375</v>
      </c>
      <c r="V22" s="32">
        <f t="shared" si="13"/>
        <v>11198.964999999998</v>
      </c>
      <c r="W22" s="32">
        <f t="shared" si="13"/>
        <v>11100.0525</v>
      </c>
      <c r="X22" s="32">
        <f t="shared" si="13"/>
        <v>11189.305</v>
      </c>
      <c r="Y22" s="32">
        <f t="shared" si="13"/>
        <v>10875.215</v>
      </c>
      <c r="Z22" s="32">
        <f t="shared" si="13"/>
        <v>8956.994999999999</v>
      </c>
      <c r="AA22" s="32">
        <f t="shared" si="13"/>
        <v>8698.5399999999991</v>
      </c>
      <c r="AB22" s="32">
        <f t="shared" si="13"/>
        <v>8072.5249999999996</v>
      </c>
      <c r="AC22" s="32">
        <f t="shared" si="13"/>
        <v>7854.8550000000005</v>
      </c>
      <c r="AD22" s="32">
        <f t="shared" si="13"/>
        <v>8357.8100000000013</v>
      </c>
      <c r="AE22" s="32">
        <f t="shared" si="13"/>
        <v>7293.6424999999999</v>
      </c>
      <c r="AF22" s="32">
        <f t="shared" si="13"/>
        <v>7511.8325000000004</v>
      </c>
      <c r="AG22" s="32">
        <f t="shared" si="13"/>
        <v>7953.75</v>
      </c>
      <c r="AH22" s="32">
        <f t="shared" si="13"/>
        <v>8397.1675000000014</v>
      </c>
      <c r="AI22" s="32">
        <f t="shared" si="13"/>
        <v>8376.4500000000007</v>
      </c>
      <c r="AJ22" s="32">
        <f t="shared" si="13"/>
        <v>8098.5</v>
      </c>
      <c r="AK22" s="32">
        <f t="shared" si="13"/>
        <v>8421.5850000000009</v>
      </c>
      <c r="AL22" s="32">
        <f t="shared" si="13"/>
        <v>8039.4374999999991</v>
      </c>
      <c r="AM22" s="32">
        <f t="shared" si="13"/>
        <v>7918.3875000000007</v>
      </c>
    </row>
    <row r="23" spans="1:39">
      <c r="A23" s="34">
        <f t="shared" ref="A23:AM23" si="14">A4-(A18-A4)</f>
        <v>11276.857479176158</v>
      </c>
      <c r="B23" s="34">
        <f t="shared" si="14"/>
        <v>11571.46155968832</v>
      </c>
      <c r="C23" s="34">
        <f t="shared" si="14"/>
        <v>11773.523242230594</v>
      </c>
      <c r="D23" s="34">
        <f t="shared" si="14"/>
        <v>11942.704951540782</v>
      </c>
      <c r="E23" s="34">
        <f t="shared" si="14"/>
        <v>12061.665018432474</v>
      </c>
      <c r="F23" s="34">
        <f t="shared" si="14"/>
        <v>12017.436813967261</v>
      </c>
      <c r="G23" s="34">
        <f t="shared" si="14"/>
        <v>11918.316654504515</v>
      </c>
      <c r="H23" s="34">
        <f t="shared" si="14"/>
        <v>12034.546080667824</v>
      </c>
      <c r="I23" s="34">
        <f t="shared" si="14"/>
        <v>12113.340268274005</v>
      </c>
      <c r="J23" s="34">
        <f t="shared" si="14"/>
        <v>12088.553548452199</v>
      </c>
      <c r="K23" s="34">
        <f t="shared" si="14"/>
        <v>11957.663851809581</v>
      </c>
      <c r="L23" s="34">
        <f t="shared" si="14"/>
        <v>11923.110369693444</v>
      </c>
      <c r="M23" s="34">
        <f t="shared" si="14"/>
        <v>11868.929831080655</v>
      </c>
      <c r="N23" s="34">
        <f t="shared" si="14"/>
        <v>12032.655604088986</v>
      </c>
      <c r="O23" s="34">
        <f t="shared" si="14"/>
        <v>12000.237275969333</v>
      </c>
      <c r="P23" s="34">
        <f t="shared" si="14"/>
        <v>11629.980272402525</v>
      </c>
      <c r="Q23" s="34">
        <f t="shared" si="14"/>
        <v>11694.592384060985</v>
      </c>
      <c r="R23" s="34">
        <f t="shared" si="14"/>
        <v>11534.369916062407</v>
      </c>
      <c r="S23" s="34">
        <f t="shared" si="14"/>
        <v>11505.085337661549</v>
      </c>
      <c r="T23" s="34">
        <f t="shared" si="14"/>
        <v>10991.498854591255</v>
      </c>
      <c r="U23" s="34">
        <f t="shared" si="14"/>
        <v>10732.530852871219</v>
      </c>
      <c r="V23" s="34">
        <f t="shared" si="14"/>
        <v>11111.035808402561</v>
      </c>
      <c r="W23" s="34">
        <f t="shared" si="14"/>
        <v>10972.368421290092</v>
      </c>
      <c r="X23" s="34">
        <f t="shared" si="14"/>
        <v>11123.785577076998</v>
      </c>
      <c r="Y23" s="34">
        <f t="shared" si="14"/>
        <v>10778.641424995843</v>
      </c>
      <c r="Z23" s="34">
        <f t="shared" si="14"/>
        <v>8758.7595552694456</v>
      </c>
      <c r="AA23" s="34">
        <f t="shared" si="14"/>
        <v>8476.0327033514295</v>
      </c>
      <c r="AB23" s="34">
        <f t="shared" si="14"/>
        <v>7743.0079088384155</v>
      </c>
      <c r="AC23" s="34">
        <f t="shared" si="14"/>
        <v>7479.680090455855</v>
      </c>
      <c r="AD23" s="34">
        <f t="shared" si="14"/>
        <v>7991.7642060600137</v>
      </c>
      <c r="AE23" s="34">
        <f t="shared" si="14"/>
        <v>7032.5770725644825</v>
      </c>
      <c r="AF23" s="34">
        <f t="shared" si="14"/>
        <v>7254.9006819906554</v>
      </c>
      <c r="AG23" s="34">
        <f t="shared" si="14"/>
        <v>7604.0981998768584</v>
      </c>
      <c r="AH23" s="34">
        <f t="shared" si="14"/>
        <v>8179.3011460101879</v>
      </c>
      <c r="AI23" s="34">
        <f t="shared" si="14"/>
        <v>8135.9344501284777</v>
      </c>
      <c r="AJ23" s="34">
        <f t="shared" si="14"/>
        <v>7947.6059194565751</v>
      </c>
      <c r="AK23" s="34">
        <f t="shared" si="14"/>
        <v>8268.2621649916255</v>
      </c>
      <c r="AL23" s="34">
        <f t="shared" si="14"/>
        <v>7861.4139040172704</v>
      </c>
      <c r="AM23" s="34">
        <f t="shared" si="14"/>
        <v>7782.0046662032328</v>
      </c>
    </row>
    <row r="24" spans="1:3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36">
        <f t="shared" ref="A25:AM25" si="15">ABS(A2-A3)</f>
        <v>384.05000000000109</v>
      </c>
      <c r="B25" s="36">
        <f t="shared" si="15"/>
        <v>135.35000000000036</v>
      </c>
      <c r="C25" s="36">
        <f t="shared" si="15"/>
        <v>202.75</v>
      </c>
      <c r="D25" s="36">
        <f t="shared" si="15"/>
        <v>144.79999999999927</v>
      </c>
      <c r="E25" s="36">
        <f t="shared" si="15"/>
        <v>75.950000000000728</v>
      </c>
      <c r="F25" s="36">
        <f t="shared" si="15"/>
        <v>80.75</v>
      </c>
      <c r="G25" s="36">
        <f t="shared" si="15"/>
        <v>112.79999999999927</v>
      </c>
      <c r="H25" s="36">
        <f t="shared" si="15"/>
        <v>73.299999999999272</v>
      </c>
      <c r="I25" s="36">
        <f t="shared" si="15"/>
        <v>87.450000000000728</v>
      </c>
      <c r="J25" s="36">
        <f t="shared" si="15"/>
        <v>85.850000000000364</v>
      </c>
      <c r="K25" s="36">
        <f t="shared" si="15"/>
        <v>155.5</v>
      </c>
      <c r="L25" s="36">
        <f t="shared" si="15"/>
        <v>122.60000000000036</v>
      </c>
      <c r="M25" s="36">
        <f t="shared" si="15"/>
        <v>122.70000000000073</v>
      </c>
      <c r="N25" s="36">
        <f t="shared" si="15"/>
        <v>92.600000000000364</v>
      </c>
      <c r="O25" s="36">
        <f t="shared" si="15"/>
        <v>80.549999999999272</v>
      </c>
      <c r="P25" s="36">
        <f t="shared" si="15"/>
        <v>199.14999999999964</v>
      </c>
      <c r="Q25" s="36">
        <f t="shared" si="15"/>
        <v>103.14999999999964</v>
      </c>
      <c r="R25" s="36">
        <f t="shared" si="15"/>
        <v>143.64999999999964</v>
      </c>
      <c r="S25" s="36">
        <f t="shared" si="15"/>
        <v>127.14999999999964</v>
      </c>
      <c r="T25" s="36">
        <f t="shared" si="15"/>
        <v>209.75</v>
      </c>
      <c r="U25" s="36">
        <f t="shared" si="15"/>
        <v>396.75</v>
      </c>
      <c r="V25" s="36">
        <f t="shared" si="15"/>
        <v>189.70000000000073</v>
      </c>
      <c r="W25" s="36">
        <f t="shared" si="15"/>
        <v>274.45000000000073</v>
      </c>
      <c r="X25" s="36">
        <f t="shared" si="15"/>
        <v>144.89999999999964</v>
      </c>
      <c r="Y25" s="36">
        <f t="shared" si="15"/>
        <v>207.70000000000073</v>
      </c>
      <c r="Z25" s="36">
        <f t="shared" si="15"/>
        <v>437.10000000000036</v>
      </c>
      <c r="AA25" s="36">
        <f t="shared" si="15"/>
        <v>488.19999999999891</v>
      </c>
      <c r="AB25" s="36">
        <f t="shared" si="15"/>
        <v>720.5</v>
      </c>
      <c r="AC25" s="36">
        <f t="shared" si="15"/>
        <v>742.90000000000055</v>
      </c>
      <c r="AD25" s="36">
        <f t="shared" si="15"/>
        <v>704.80000000000018</v>
      </c>
      <c r="AE25" s="36">
        <f t="shared" si="15"/>
        <v>575.64999999999964</v>
      </c>
      <c r="AF25" s="36">
        <f t="shared" si="15"/>
        <v>525.84999999999945</v>
      </c>
      <c r="AG25" s="36">
        <f t="shared" si="15"/>
        <v>662</v>
      </c>
      <c r="AH25" s="36">
        <f t="shared" si="15"/>
        <v>444.14999999999964</v>
      </c>
      <c r="AI25" s="36">
        <f t="shared" si="15"/>
        <v>516</v>
      </c>
      <c r="AJ25" s="36">
        <f t="shared" si="15"/>
        <v>332</v>
      </c>
      <c r="AK25" s="36">
        <f t="shared" si="15"/>
        <v>320.29999999999927</v>
      </c>
      <c r="AL25" s="36">
        <f t="shared" si="15"/>
        <v>389.75</v>
      </c>
      <c r="AM25" s="36">
        <f t="shared" si="15"/>
        <v>300.74999999999909</v>
      </c>
    </row>
    <row r="26" spans="1:39">
      <c r="A26" s="36">
        <f t="shared" ref="A26:AM26" si="16">A25*1.1</f>
        <v>422.45500000000123</v>
      </c>
      <c r="B26" s="36">
        <f t="shared" si="16"/>
        <v>148.88500000000042</v>
      </c>
      <c r="C26" s="36">
        <f t="shared" si="16"/>
        <v>223.02500000000001</v>
      </c>
      <c r="D26" s="36">
        <f t="shared" si="16"/>
        <v>159.27999999999921</v>
      </c>
      <c r="E26" s="36">
        <f t="shared" si="16"/>
        <v>83.545000000000812</v>
      </c>
      <c r="F26" s="36">
        <f t="shared" si="16"/>
        <v>88.825000000000003</v>
      </c>
      <c r="G26" s="36">
        <f t="shared" si="16"/>
        <v>124.07999999999922</v>
      </c>
      <c r="H26" s="36">
        <f t="shared" si="16"/>
        <v>80.6299999999992</v>
      </c>
      <c r="I26" s="36">
        <f t="shared" si="16"/>
        <v>96.195000000000803</v>
      </c>
      <c r="J26" s="36">
        <f t="shared" si="16"/>
        <v>94.435000000000414</v>
      </c>
      <c r="K26" s="36">
        <f t="shared" si="16"/>
        <v>171.05</v>
      </c>
      <c r="L26" s="36">
        <f t="shared" si="16"/>
        <v>134.86000000000041</v>
      </c>
      <c r="M26" s="36">
        <f t="shared" si="16"/>
        <v>134.97000000000082</v>
      </c>
      <c r="N26" s="36">
        <f t="shared" si="16"/>
        <v>101.86000000000041</v>
      </c>
      <c r="O26" s="36">
        <f t="shared" si="16"/>
        <v>88.604999999999208</v>
      </c>
      <c r="P26" s="36">
        <f t="shared" si="16"/>
        <v>219.06499999999963</v>
      </c>
      <c r="Q26" s="36">
        <f t="shared" si="16"/>
        <v>113.46499999999961</v>
      </c>
      <c r="R26" s="36">
        <f t="shared" si="16"/>
        <v>158.01499999999962</v>
      </c>
      <c r="S26" s="36">
        <f t="shared" si="16"/>
        <v>139.86499999999961</v>
      </c>
      <c r="T26" s="36">
        <f t="shared" si="16"/>
        <v>230.72500000000002</v>
      </c>
      <c r="U26" s="36">
        <f t="shared" si="16"/>
        <v>436.42500000000001</v>
      </c>
      <c r="V26" s="36">
        <f t="shared" si="16"/>
        <v>208.67000000000081</v>
      </c>
      <c r="W26" s="36">
        <f t="shared" si="16"/>
        <v>301.89500000000083</v>
      </c>
      <c r="X26" s="36">
        <f t="shared" si="16"/>
        <v>159.38999999999962</v>
      </c>
      <c r="Y26" s="36">
        <f t="shared" si="16"/>
        <v>228.47000000000082</v>
      </c>
      <c r="Z26" s="36">
        <f t="shared" si="16"/>
        <v>480.81000000000046</v>
      </c>
      <c r="AA26" s="36">
        <f t="shared" si="16"/>
        <v>537.01999999999884</v>
      </c>
      <c r="AB26" s="36">
        <f t="shared" si="16"/>
        <v>792.55000000000007</v>
      </c>
      <c r="AC26" s="36">
        <f t="shared" si="16"/>
        <v>817.19000000000062</v>
      </c>
      <c r="AD26" s="36">
        <f t="shared" si="16"/>
        <v>775.28000000000031</v>
      </c>
      <c r="AE26" s="36">
        <f t="shared" si="16"/>
        <v>633.21499999999969</v>
      </c>
      <c r="AF26" s="36">
        <f t="shared" si="16"/>
        <v>578.43499999999949</v>
      </c>
      <c r="AG26" s="36">
        <f t="shared" si="16"/>
        <v>728.2</v>
      </c>
      <c r="AH26" s="36">
        <f t="shared" si="16"/>
        <v>488.56499999999966</v>
      </c>
      <c r="AI26" s="36">
        <f t="shared" si="16"/>
        <v>567.6</v>
      </c>
      <c r="AJ26" s="36">
        <f t="shared" si="16"/>
        <v>365.20000000000005</v>
      </c>
      <c r="AK26" s="36">
        <f t="shared" si="16"/>
        <v>352.32999999999925</v>
      </c>
      <c r="AL26" s="36">
        <f t="shared" si="16"/>
        <v>428.72500000000002</v>
      </c>
      <c r="AM26" s="36">
        <f t="shared" si="16"/>
        <v>330.82499999999902</v>
      </c>
    </row>
    <row r="27" spans="1:39">
      <c r="A27" s="36">
        <f t="shared" ref="A27:AM27" si="17">(A2+A3)</f>
        <v>23650.65</v>
      </c>
      <c r="B27" s="36">
        <f t="shared" si="17"/>
        <v>23364.35</v>
      </c>
      <c r="C27" s="36">
        <f t="shared" si="17"/>
        <v>23769.55</v>
      </c>
      <c r="D27" s="36">
        <f t="shared" si="17"/>
        <v>24051.5</v>
      </c>
      <c r="E27" s="36">
        <f t="shared" si="17"/>
        <v>24245.25</v>
      </c>
      <c r="F27" s="36">
        <f t="shared" si="17"/>
        <v>24228.65</v>
      </c>
      <c r="G27" s="36">
        <f t="shared" si="17"/>
        <v>24094.3</v>
      </c>
      <c r="H27" s="36">
        <f t="shared" si="17"/>
        <v>24271.3</v>
      </c>
      <c r="I27" s="36">
        <f t="shared" si="17"/>
        <v>24376.05</v>
      </c>
      <c r="J27" s="36">
        <f t="shared" si="17"/>
        <v>24365.449999999997</v>
      </c>
      <c r="K27" s="36">
        <f t="shared" si="17"/>
        <v>24337.9</v>
      </c>
      <c r="L27" s="36">
        <f t="shared" si="17"/>
        <v>24196.6</v>
      </c>
      <c r="M27" s="36">
        <f t="shared" si="17"/>
        <v>23938.799999999999</v>
      </c>
      <c r="N27" s="36">
        <f t="shared" si="17"/>
        <v>24176.800000000003</v>
      </c>
      <c r="O27" s="36">
        <f t="shared" si="17"/>
        <v>24223.45</v>
      </c>
      <c r="P27" s="36">
        <f t="shared" si="17"/>
        <v>23825.949999999997</v>
      </c>
      <c r="Q27" s="36">
        <f t="shared" si="17"/>
        <v>23662.949999999997</v>
      </c>
      <c r="R27" s="36">
        <f t="shared" si="17"/>
        <v>23422.85</v>
      </c>
      <c r="S27" s="36">
        <f t="shared" si="17"/>
        <v>23200.550000000003</v>
      </c>
      <c r="T27" s="36">
        <f t="shared" si="17"/>
        <v>22559.85</v>
      </c>
      <c r="U27" s="36">
        <f t="shared" si="17"/>
        <v>22469.25</v>
      </c>
      <c r="V27" s="36">
        <f t="shared" si="17"/>
        <v>22494.799999999999</v>
      </c>
      <c r="W27" s="36">
        <f t="shared" si="17"/>
        <v>22438.75</v>
      </c>
      <c r="X27" s="36">
        <f t="shared" si="17"/>
        <v>22634.1</v>
      </c>
      <c r="Y27" s="36">
        <f t="shared" si="17"/>
        <v>21862.5</v>
      </c>
      <c r="Z27" s="36">
        <f t="shared" si="17"/>
        <v>18767.300000000003</v>
      </c>
      <c r="AA27" s="36">
        <f t="shared" si="17"/>
        <v>18319.400000000001</v>
      </c>
      <c r="AB27" s="36">
        <f t="shared" si="17"/>
        <v>17534.599999999999</v>
      </c>
      <c r="AC27" s="36">
        <f t="shared" si="17"/>
        <v>16408</v>
      </c>
      <c r="AD27" s="36">
        <f t="shared" si="17"/>
        <v>17061.2</v>
      </c>
      <c r="AE27" s="36">
        <f t="shared" si="17"/>
        <v>15742.85</v>
      </c>
      <c r="AF27" s="36">
        <f t="shared" si="17"/>
        <v>15548.05</v>
      </c>
      <c r="AG27" s="36">
        <f t="shared" si="17"/>
        <v>16091.5</v>
      </c>
      <c r="AH27" s="36">
        <f t="shared" si="17"/>
        <v>17053.949999999997</v>
      </c>
      <c r="AI27" s="36">
        <f t="shared" si="17"/>
        <v>17561.8</v>
      </c>
      <c r="AJ27" s="36">
        <f t="shared" si="17"/>
        <v>16820</v>
      </c>
      <c r="AK27" s="36">
        <f t="shared" si="17"/>
        <v>17036.3</v>
      </c>
      <c r="AL27" s="36">
        <f t="shared" si="17"/>
        <v>16786.45</v>
      </c>
      <c r="AM27" s="36">
        <f t="shared" si="17"/>
        <v>16412.349999999999</v>
      </c>
    </row>
    <row r="28" spans="1:39">
      <c r="A28" s="36">
        <f t="shared" ref="A28:AM28" si="18">(A2+A3)/2</f>
        <v>11825.325000000001</v>
      </c>
      <c r="B28" s="36">
        <f t="shared" si="18"/>
        <v>11682.174999999999</v>
      </c>
      <c r="C28" s="36">
        <f t="shared" si="18"/>
        <v>11884.775</v>
      </c>
      <c r="D28" s="36">
        <f t="shared" si="18"/>
        <v>12025.75</v>
      </c>
      <c r="E28" s="36">
        <f t="shared" si="18"/>
        <v>12122.625</v>
      </c>
      <c r="F28" s="36">
        <f t="shared" si="18"/>
        <v>12114.325000000001</v>
      </c>
      <c r="G28" s="36">
        <f t="shared" si="18"/>
        <v>12047.15</v>
      </c>
      <c r="H28" s="36">
        <f t="shared" si="18"/>
        <v>12135.65</v>
      </c>
      <c r="I28" s="36">
        <f t="shared" si="18"/>
        <v>12188.025</v>
      </c>
      <c r="J28" s="36">
        <f t="shared" si="18"/>
        <v>12182.724999999999</v>
      </c>
      <c r="K28" s="36">
        <f t="shared" si="18"/>
        <v>12168.95</v>
      </c>
      <c r="L28" s="36">
        <f t="shared" si="18"/>
        <v>12098.3</v>
      </c>
      <c r="M28" s="36">
        <f t="shared" si="18"/>
        <v>11969.4</v>
      </c>
      <c r="N28" s="36">
        <f t="shared" si="18"/>
        <v>12088.400000000001</v>
      </c>
      <c r="O28" s="36">
        <f t="shared" si="18"/>
        <v>12111.725</v>
      </c>
      <c r="P28" s="36">
        <f t="shared" si="18"/>
        <v>11912.974999999999</v>
      </c>
      <c r="Q28" s="36">
        <f t="shared" si="18"/>
        <v>11831.474999999999</v>
      </c>
      <c r="R28" s="36">
        <f t="shared" si="18"/>
        <v>11711.424999999999</v>
      </c>
      <c r="S28" s="36">
        <f t="shared" si="18"/>
        <v>11600.275000000001</v>
      </c>
      <c r="T28" s="36">
        <f t="shared" si="18"/>
        <v>11279.924999999999</v>
      </c>
      <c r="U28" s="36">
        <f t="shared" si="18"/>
        <v>11234.625</v>
      </c>
      <c r="V28" s="36">
        <f t="shared" si="18"/>
        <v>11247.4</v>
      </c>
      <c r="W28" s="36">
        <f t="shared" si="18"/>
        <v>11219.375</v>
      </c>
      <c r="X28" s="36">
        <f t="shared" si="18"/>
        <v>11317.05</v>
      </c>
      <c r="Y28" s="36">
        <f t="shared" si="18"/>
        <v>10931.25</v>
      </c>
      <c r="Z28" s="36">
        <f t="shared" si="18"/>
        <v>9383.6500000000015</v>
      </c>
      <c r="AA28" s="36">
        <f t="shared" si="18"/>
        <v>9159.7000000000007</v>
      </c>
      <c r="AB28" s="36">
        <f t="shared" si="18"/>
        <v>8767.2999999999993</v>
      </c>
      <c r="AC28" s="36">
        <f t="shared" si="18"/>
        <v>8204</v>
      </c>
      <c r="AD28" s="36">
        <f t="shared" si="18"/>
        <v>8530.6</v>
      </c>
      <c r="AE28" s="36">
        <f t="shared" si="18"/>
        <v>7871.4250000000002</v>
      </c>
      <c r="AF28" s="36">
        <f t="shared" si="18"/>
        <v>7774.0249999999996</v>
      </c>
      <c r="AG28" s="36">
        <f t="shared" si="18"/>
        <v>8045.75</v>
      </c>
      <c r="AH28" s="36">
        <f t="shared" si="18"/>
        <v>8526.9749999999985</v>
      </c>
      <c r="AI28" s="36">
        <f t="shared" si="18"/>
        <v>8780.9</v>
      </c>
      <c r="AJ28" s="36">
        <f t="shared" si="18"/>
        <v>8410</v>
      </c>
      <c r="AK28" s="36">
        <f t="shared" si="18"/>
        <v>8518.15</v>
      </c>
      <c r="AL28" s="36">
        <f t="shared" si="18"/>
        <v>8393.2250000000004</v>
      </c>
      <c r="AM28" s="36">
        <f t="shared" si="18"/>
        <v>8206.1749999999993</v>
      </c>
    </row>
    <row r="29" spans="1:39">
      <c r="A29" s="36">
        <f t="shared" ref="A29:AM29" si="19">A30-A31+A30</f>
        <v>11716.341666666667</v>
      </c>
      <c r="B29" s="36">
        <f t="shared" si="19"/>
        <v>11699.325000000001</v>
      </c>
      <c r="C29" s="36">
        <f t="shared" si="19"/>
        <v>11948.025</v>
      </c>
      <c r="D29" s="36">
        <f t="shared" si="19"/>
        <v>12068.016666666666</v>
      </c>
      <c r="E29" s="36">
        <f t="shared" si="19"/>
        <v>12132.841666666664</v>
      </c>
      <c r="F29" s="36">
        <f t="shared" si="19"/>
        <v>12103.674999999999</v>
      </c>
      <c r="G29" s="36">
        <f t="shared" si="19"/>
        <v>12036.716666666669</v>
      </c>
      <c r="H29" s="36">
        <f t="shared" si="19"/>
        <v>12117.15</v>
      </c>
      <c r="I29" s="36">
        <f t="shared" si="19"/>
        <v>12196.808333333332</v>
      </c>
      <c r="J29" s="36">
        <f t="shared" si="19"/>
        <v>12177.341666666667</v>
      </c>
      <c r="K29" s="36">
        <f t="shared" si="19"/>
        <v>12131.950000000004</v>
      </c>
      <c r="L29" s="36">
        <f t="shared" si="19"/>
        <v>12063.299999999996</v>
      </c>
      <c r="M29" s="36">
        <f t="shared" si="19"/>
        <v>11984.800000000001</v>
      </c>
      <c r="N29" s="36">
        <f t="shared" si="19"/>
        <v>12113.400000000001</v>
      </c>
      <c r="O29" s="36">
        <f t="shared" si="19"/>
        <v>12091.141666666668</v>
      </c>
      <c r="P29" s="36">
        <f t="shared" si="19"/>
        <v>11857.258333333335</v>
      </c>
      <c r="Q29" s="36">
        <f t="shared" si="19"/>
        <v>11809.091666666667</v>
      </c>
      <c r="R29" s="36">
        <f t="shared" si="19"/>
        <v>11689.474999999999</v>
      </c>
      <c r="S29" s="36">
        <f t="shared" si="19"/>
        <v>11622.291666666668</v>
      </c>
      <c r="T29" s="36">
        <f t="shared" si="19"/>
        <v>11227.808333333334</v>
      </c>
      <c r="U29" s="36">
        <f t="shared" si="19"/>
        <v>11166.708333333332</v>
      </c>
      <c r="V29" s="36">
        <f t="shared" si="19"/>
        <v>11284.666666666666</v>
      </c>
      <c r="W29" s="36">
        <f t="shared" si="19"/>
        <v>11240.458333333332</v>
      </c>
      <c r="X29" s="36">
        <f t="shared" si="19"/>
        <v>11285.016666666666</v>
      </c>
      <c r="Y29" s="36">
        <f t="shared" si="19"/>
        <v>10970.05</v>
      </c>
      <c r="Z29" s="36">
        <f t="shared" si="19"/>
        <v>9259.4833333333336</v>
      </c>
      <c r="AA29" s="36">
        <f t="shared" si="19"/>
        <v>9031.2666666666664</v>
      </c>
      <c r="AB29" s="36">
        <f t="shared" si="19"/>
        <v>8568.2999999999993</v>
      </c>
      <c r="AC29" s="36">
        <f t="shared" si="19"/>
        <v>8243.633333333335</v>
      </c>
      <c r="AD29" s="36">
        <f t="shared" si="19"/>
        <v>8673.8333333333339</v>
      </c>
      <c r="AE29" s="36">
        <f t="shared" si="19"/>
        <v>7697.3083333333316</v>
      </c>
      <c r="AF29" s="36">
        <f t="shared" si="19"/>
        <v>7792.0416666666661</v>
      </c>
      <c r="AG29" s="36">
        <f t="shared" si="19"/>
        <v>8227.15</v>
      </c>
      <c r="AH29" s="36">
        <f t="shared" si="19"/>
        <v>8603.2916666666679</v>
      </c>
      <c r="AI29" s="36">
        <f t="shared" si="19"/>
        <v>8700.4666666666653</v>
      </c>
      <c r="AJ29" s="36">
        <f t="shared" si="19"/>
        <v>8324.0666666666657</v>
      </c>
      <c r="AK29" s="36">
        <f t="shared" si="19"/>
        <v>8571.2166666666653</v>
      </c>
      <c r="AL29" s="36">
        <f t="shared" si="19"/>
        <v>8300.2749999999996</v>
      </c>
      <c r="AM29" s="36">
        <f t="shared" si="19"/>
        <v>8124.5916666666653</v>
      </c>
    </row>
    <row r="30" spans="1:39">
      <c r="A30" s="36">
        <f t="shared" ref="A30:AM30" si="20">(A2+A3+A4)/3</f>
        <v>11770.833333333334</v>
      </c>
      <c r="B30" s="36">
        <f t="shared" si="20"/>
        <v>11690.75</v>
      </c>
      <c r="C30" s="36">
        <f t="shared" si="20"/>
        <v>11916.4</v>
      </c>
      <c r="D30" s="36">
        <f t="shared" si="20"/>
        <v>12046.883333333333</v>
      </c>
      <c r="E30" s="36">
        <f t="shared" si="20"/>
        <v>12127.733333333332</v>
      </c>
      <c r="F30" s="36">
        <f t="shared" si="20"/>
        <v>12109</v>
      </c>
      <c r="G30" s="36">
        <f t="shared" si="20"/>
        <v>12041.933333333334</v>
      </c>
      <c r="H30" s="36">
        <f t="shared" si="20"/>
        <v>12126.4</v>
      </c>
      <c r="I30" s="36">
        <f t="shared" si="20"/>
        <v>12192.416666666666</v>
      </c>
      <c r="J30" s="36">
        <f t="shared" si="20"/>
        <v>12180.033333333333</v>
      </c>
      <c r="K30" s="36">
        <f t="shared" si="20"/>
        <v>12150.450000000003</v>
      </c>
      <c r="L30" s="36">
        <f t="shared" si="20"/>
        <v>12080.799999999997</v>
      </c>
      <c r="M30" s="36">
        <f t="shared" si="20"/>
        <v>11977.1</v>
      </c>
      <c r="N30" s="36">
        <f t="shared" si="20"/>
        <v>12100.900000000001</v>
      </c>
      <c r="O30" s="36">
        <f t="shared" si="20"/>
        <v>12101.433333333334</v>
      </c>
      <c r="P30" s="36">
        <f t="shared" si="20"/>
        <v>11885.116666666667</v>
      </c>
      <c r="Q30" s="36">
        <f t="shared" si="20"/>
        <v>11820.283333333333</v>
      </c>
      <c r="R30" s="36">
        <f t="shared" si="20"/>
        <v>11700.449999999999</v>
      </c>
      <c r="S30" s="36">
        <f t="shared" si="20"/>
        <v>11611.283333333335</v>
      </c>
      <c r="T30" s="36">
        <f t="shared" si="20"/>
        <v>11253.866666666667</v>
      </c>
      <c r="U30" s="36">
        <f t="shared" si="20"/>
        <v>11200.666666666666</v>
      </c>
      <c r="V30" s="36">
        <f t="shared" si="20"/>
        <v>11266.033333333333</v>
      </c>
      <c r="W30" s="36">
        <f t="shared" si="20"/>
        <v>11229.916666666666</v>
      </c>
      <c r="X30" s="36">
        <f t="shared" si="20"/>
        <v>11301.033333333333</v>
      </c>
      <c r="Y30" s="36">
        <f t="shared" si="20"/>
        <v>10950.65</v>
      </c>
      <c r="Z30" s="36">
        <f t="shared" si="20"/>
        <v>9321.5666666666675</v>
      </c>
      <c r="AA30" s="36">
        <f t="shared" si="20"/>
        <v>9095.4833333333336</v>
      </c>
      <c r="AB30" s="36">
        <f t="shared" si="20"/>
        <v>8667.7999999999993</v>
      </c>
      <c r="AC30" s="36">
        <f t="shared" si="20"/>
        <v>8223.8166666666675</v>
      </c>
      <c r="AD30" s="36">
        <f t="shared" si="20"/>
        <v>8602.2166666666672</v>
      </c>
      <c r="AE30" s="36">
        <f t="shared" si="20"/>
        <v>7784.3666666666659</v>
      </c>
      <c r="AF30" s="36">
        <f t="shared" si="20"/>
        <v>7783.0333333333328</v>
      </c>
      <c r="AG30" s="36">
        <f t="shared" si="20"/>
        <v>8136.45</v>
      </c>
      <c r="AH30" s="36">
        <f t="shared" si="20"/>
        <v>8565.1333333333332</v>
      </c>
      <c r="AI30" s="36">
        <f t="shared" si="20"/>
        <v>8740.6833333333325</v>
      </c>
      <c r="AJ30" s="36">
        <f t="shared" si="20"/>
        <v>8367.0333333333328</v>
      </c>
      <c r="AK30" s="36">
        <f t="shared" si="20"/>
        <v>8544.6833333333325</v>
      </c>
      <c r="AL30" s="36">
        <f t="shared" si="20"/>
        <v>8346.75</v>
      </c>
      <c r="AM30" s="36">
        <f t="shared" si="20"/>
        <v>8165.3833333333323</v>
      </c>
    </row>
    <row r="31" spans="1:39">
      <c r="A31" s="36">
        <f t="shared" ref="A31:AM31" si="21">A28</f>
        <v>11825.325000000001</v>
      </c>
      <c r="B31" s="36">
        <f t="shared" si="21"/>
        <v>11682.174999999999</v>
      </c>
      <c r="C31" s="36">
        <f t="shared" si="21"/>
        <v>11884.775</v>
      </c>
      <c r="D31" s="36">
        <f t="shared" si="21"/>
        <v>12025.75</v>
      </c>
      <c r="E31" s="36">
        <f t="shared" si="21"/>
        <v>12122.625</v>
      </c>
      <c r="F31" s="36">
        <f t="shared" si="21"/>
        <v>12114.325000000001</v>
      </c>
      <c r="G31" s="36">
        <f t="shared" si="21"/>
        <v>12047.15</v>
      </c>
      <c r="H31" s="36">
        <f t="shared" si="21"/>
        <v>12135.65</v>
      </c>
      <c r="I31" s="36">
        <f t="shared" si="21"/>
        <v>12188.025</v>
      </c>
      <c r="J31" s="36">
        <f t="shared" si="21"/>
        <v>12182.724999999999</v>
      </c>
      <c r="K31" s="36">
        <f t="shared" si="21"/>
        <v>12168.95</v>
      </c>
      <c r="L31" s="36">
        <f t="shared" si="21"/>
        <v>12098.3</v>
      </c>
      <c r="M31" s="36">
        <f t="shared" si="21"/>
        <v>11969.4</v>
      </c>
      <c r="N31" s="36">
        <f t="shared" si="21"/>
        <v>12088.400000000001</v>
      </c>
      <c r="O31" s="36">
        <f t="shared" si="21"/>
        <v>12111.725</v>
      </c>
      <c r="P31" s="36">
        <f t="shared" si="21"/>
        <v>11912.974999999999</v>
      </c>
      <c r="Q31" s="36">
        <f t="shared" si="21"/>
        <v>11831.474999999999</v>
      </c>
      <c r="R31" s="36">
        <f t="shared" si="21"/>
        <v>11711.424999999999</v>
      </c>
      <c r="S31" s="36">
        <f t="shared" si="21"/>
        <v>11600.275000000001</v>
      </c>
      <c r="T31" s="36">
        <f t="shared" si="21"/>
        <v>11279.924999999999</v>
      </c>
      <c r="U31" s="36">
        <f t="shared" si="21"/>
        <v>11234.625</v>
      </c>
      <c r="V31" s="36">
        <f t="shared" si="21"/>
        <v>11247.4</v>
      </c>
      <c r="W31" s="36">
        <f t="shared" si="21"/>
        <v>11219.375</v>
      </c>
      <c r="X31" s="36">
        <f t="shared" si="21"/>
        <v>11317.05</v>
      </c>
      <c r="Y31" s="36">
        <f t="shared" si="21"/>
        <v>10931.25</v>
      </c>
      <c r="Z31" s="36">
        <f t="shared" si="21"/>
        <v>9383.6500000000015</v>
      </c>
      <c r="AA31" s="36">
        <f t="shared" si="21"/>
        <v>9159.7000000000007</v>
      </c>
      <c r="AB31" s="36">
        <f t="shared" si="21"/>
        <v>8767.2999999999993</v>
      </c>
      <c r="AC31" s="36">
        <f t="shared" si="21"/>
        <v>8204</v>
      </c>
      <c r="AD31" s="36">
        <f t="shared" si="21"/>
        <v>8530.6</v>
      </c>
      <c r="AE31" s="36">
        <f t="shared" si="21"/>
        <v>7871.4250000000002</v>
      </c>
      <c r="AF31" s="36">
        <f t="shared" si="21"/>
        <v>7774.0249999999996</v>
      </c>
      <c r="AG31" s="36">
        <f t="shared" si="21"/>
        <v>8045.75</v>
      </c>
      <c r="AH31" s="36">
        <f t="shared" si="21"/>
        <v>8526.9749999999985</v>
      </c>
      <c r="AI31" s="36">
        <f t="shared" si="21"/>
        <v>8780.9</v>
      </c>
      <c r="AJ31" s="36">
        <f t="shared" si="21"/>
        <v>8410</v>
      </c>
      <c r="AK31" s="36">
        <f t="shared" si="21"/>
        <v>8518.15</v>
      </c>
      <c r="AL31" s="36">
        <f t="shared" si="21"/>
        <v>8393.2250000000004</v>
      </c>
      <c r="AM31" s="36">
        <f t="shared" si="21"/>
        <v>8206.1749999999993</v>
      </c>
    </row>
    <row r="32" spans="1:39">
      <c r="A32" s="37">
        <f t="shared" ref="A32:AM32" si="22">ABS(A29-A31)</f>
        <v>108.98333333333358</v>
      </c>
      <c r="B32" s="37">
        <f t="shared" si="22"/>
        <v>17.150000000001455</v>
      </c>
      <c r="C32" s="37">
        <f t="shared" si="22"/>
        <v>63.25</v>
      </c>
      <c r="D32" s="37">
        <f t="shared" si="22"/>
        <v>42.266666666666424</v>
      </c>
      <c r="E32" s="37">
        <f t="shared" si="22"/>
        <v>10.216666666663514</v>
      </c>
      <c r="F32" s="37">
        <f t="shared" si="22"/>
        <v>10.650000000001455</v>
      </c>
      <c r="G32" s="37">
        <f t="shared" si="22"/>
        <v>10.433333333330665</v>
      </c>
      <c r="H32" s="37">
        <f t="shared" si="22"/>
        <v>18.5</v>
      </c>
      <c r="I32" s="37">
        <f t="shared" si="22"/>
        <v>8.7833333333328483</v>
      </c>
      <c r="J32" s="37">
        <f t="shared" si="22"/>
        <v>5.3833333333313931</v>
      </c>
      <c r="K32" s="37">
        <f t="shared" si="22"/>
        <v>36.999999999996362</v>
      </c>
      <c r="L32" s="37">
        <f t="shared" si="22"/>
        <v>35.000000000003638</v>
      </c>
      <c r="M32" s="37">
        <f t="shared" si="22"/>
        <v>15.400000000001455</v>
      </c>
      <c r="N32" s="37">
        <f t="shared" si="22"/>
        <v>25</v>
      </c>
      <c r="O32" s="37">
        <f t="shared" si="22"/>
        <v>20.583333333332121</v>
      </c>
      <c r="P32" s="37">
        <f t="shared" si="22"/>
        <v>55.716666666663514</v>
      </c>
      <c r="Q32" s="37">
        <f t="shared" si="22"/>
        <v>22.383333333331393</v>
      </c>
      <c r="R32" s="37">
        <f t="shared" si="22"/>
        <v>21.950000000000728</v>
      </c>
      <c r="S32" s="37">
        <f t="shared" si="22"/>
        <v>22.016666666666424</v>
      </c>
      <c r="T32" s="37">
        <f t="shared" si="22"/>
        <v>52.116666666664969</v>
      </c>
      <c r="U32" s="37">
        <f t="shared" si="22"/>
        <v>67.916666666667879</v>
      </c>
      <c r="V32" s="37">
        <f t="shared" si="22"/>
        <v>37.266666666666424</v>
      </c>
      <c r="W32" s="37">
        <f t="shared" si="22"/>
        <v>21.083333333332121</v>
      </c>
      <c r="X32" s="37">
        <f t="shared" si="22"/>
        <v>32.033333333332848</v>
      </c>
      <c r="Y32" s="37">
        <f t="shared" si="22"/>
        <v>38.799999999999272</v>
      </c>
      <c r="Z32" s="37">
        <f t="shared" si="22"/>
        <v>124.16666666666788</v>
      </c>
      <c r="AA32" s="37">
        <f t="shared" si="22"/>
        <v>128.4333333333343</v>
      </c>
      <c r="AB32" s="37">
        <f t="shared" si="22"/>
        <v>199</v>
      </c>
      <c r="AC32" s="37">
        <f t="shared" si="22"/>
        <v>39.633333333335031</v>
      </c>
      <c r="AD32" s="37">
        <f t="shared" si="22"/>
        <v>143.23333333333358</v>
      </c>
      <c r="AE32" s="37">
        <f t="shared" si="22"/>
        <v>174.11666666666861</v>
      </c>
      <c r="AF32" s="37">
        <f t="shared" si="22"/>
        <v>18.016666666666424</v>
      </c>
      <c r="AG32" s="37">
        <f t="shared" si="22"/>
        <v>181.39999999999964</v>
      </c>
      <c r="AH32" s="37">
        <f t="shared" si="22"/>
        <v>76.316666666669335</v>
      </c>
      <c r="AI32" s="37">
        <f t="shared" si="22"/>
        <v>80.433333333334303</v>
      </c>
      <c r="AJ32" s="37">
        <f t="shared" si="22"/>
        <v>85.933333333334303</v>
      </c>
      <c r="AK32" s="37">
        <f t="shared" si="22"/>
        <v>53.066666666665697</v>
      </c>
      <c r="AL32" s="37">
        <f t="shared" si="22"/>
        <v>92.950000000000728</v>
      </c>
      <c r="AM32" s="37">
        <f t="shared" si="22"/>
        <v>81.58333333333394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BankNifty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2020-04-08T17:07:07Z</dcterms:modified>
</cp:coreProperties>
</file>