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K30" i="2" l="1"/>
  <c r="K28" i="2"/>
  <c r="K31" i="2" s="1"/>
  <c r="K29" i="2" s="1"/>
  <c r="K32" i="2" s="1"/>
  <c r="K10" i="2" s="1"/>
  <c r="K27" i="2"/>
  <c r="K25" i="2"/>
  <c r="K15" i="2" s="1"/>
  <c r="K20" i="2"/>
  <c r="K18" i="2"/>
  <c r="K23" i="2" s="1"/>
  <c r="K11" i="2"/>
  <c r="K14" i="2" s="1"/>
  <c r="J30" i="2"/>
  <c r="J28" i="2"/>
  <c r="J31" i="2" s="1"/>
  <c r="J27" i="2"/>
  <c r="J25" i="2"/>
  <c r="J23" i="2"/>
  <c r="J20" i="2"/>
  <c r="J18" i="2"/>
  <c r="J11" i="2"/>
  <c r="K16" i="2" l="1"/>
  <c r="J14" i="2"/>
  <c r="J16" i="2" s="1"/>
  <c r="J15" i="2"/>
  <c r="J8" i="2"/>
  <c r="J6" i="2" s="1"/>
  <c r="J29" i="2"/>
  <c r="J32" i="2" s="1"/>
  <c r="J10" i="2" s="1"/>
  <c r="K26" i="2"/>
  <c r="K7" i="2"/>
  <c r="K12" i="2"/>
  <c r="K8" i="2"/>
  <c r="K6" i="2" s="1"/>
  <c r="J26" i="2"/>
  <c r="J7" i="2"/>
  <c r="G30" i="2"/>
  <c r="G28" i="2"/>
  <c r="G31" i="2" s="1"/>
  <c r="G27" i="2"/>
  <c r="G25" i="2"/>
  <c r="G26" i="2" s="1"/>
  <c r="G20" i="2"/>
  <c r="G18" i="2"/>
  <c r="G23" i="2" s="1"/>
  <c r="G11" i="2"/>
  <c r="G14" i="2" s="1"/>
  <c r="AC31" i="14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J12" i="2" l="1"/>
  <c r="K19" i="2"/>
  <c r="K22" i="2"/>
  <c r="K21" i="2"/>
  <c r="J19" i="2"/>
  <c r="J22" i="2"/>
  <c r="J21" i="2"/>
  <c r="G16" i="2"/>
  <c r="G29" i="2"/>
  <c r="G32" i="2" s="1"/>
  <c r="G10" i="2" s="1"/>
  <c r="G15" i="2"/>
  <c r="G19" i="2"/>
  <c r="G22" i="2"/>
  <c r="G21" i="2"/>
  <c r="G7" i="2"/>
  <c r="G12" i="2"/>
  <c r="G8" i="2"/>
  <c r="G6" i="2" s="1"/>
  <c r="Z19" i="14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I30" i="2" l="1"/>
  <c r="I28" i="2"/>
  <c r="I31" i="2" s="1"/>
  <c r="I27" i="2"/>
  <c r="I25" i="2"/>
  <c r="I26" i="2" s="1"/>
  <c r="I20" i="2"/>
  <c r="I18" i="2"/>
  <c r="I23" i="2" s="1"/>
  <c r="I11" i="2"/>
  <c r="I14" i="2" s="1"/>
  <c r="I16" i="2" l="1"/>
  <c r="I29" i="2"/>
  <c r="I32" i="2" s="1"/>
  <c r="I10" i="2" s="1"/>
  <c r="I19" i="2"/>
  <c r="I21" i="2"/>
  <c r="I22" i="2"/>
  <c r="I7" i="2"/>
  <c r="I15" i="2"/>
  <c r="I8" i="2"/>
  <c r="I6" i="2" s="1"/>
  <c r="I12" i="2" l="1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H30" i="2"/>
  <c r="H28" i="2"/>
  <c r="H31" i="2" s="1"/>
  <c r="H27" i="2"/>
  <c r="H25" i="2"/>
  <c r="H26" i="2" s="1"/>
  <c r="H20" i="2"/>
  <c r="H18" i="2"/>
  <c r="H23" i="2" s="1"/>
  <c r="H11" i="2"/>
  <c r="H14" i="2" s="1"/>
  <c r="H29" i="2" l="1"/>
  <c r="H32" i="2" s="1"/>
  <c r="H10" i="2" s="1"/>
  <c r="H16" i="2"/>
  <c r="H19" i="2"/>
  <c r="H21" i="2"/>
  <c r="H22" i="2"/>
  <c r="H7" i="2"/>
  <c r="H15" i="2"/>
  <c r="H8" i="2"/>
  <c r="H6" i="2" s="1"/>
  <c r="H12" i="2" l="1"/>
  <c r="H30" i="17"/>
  <c r="H28" i="17"/>
  <c r="H31" i="17" s="1"/>
  <c r="H27" i="17"/>
  <c r="H25" i="17"/>
  <c r="H20" i="17"/>
  <c r="H18" i="17"/>
  <c r="H23" i="17" s="1"/>
  <c r="H11" i="17"/>
  <c r="H14" i="17" s="1"/>
  <c r="H15" i="17" l="1"/>
  <c r="H16" i="17"/>
  <c r="H29" i="17"/>
  <c r="H32" i="17" s="1"/>
  <c r="H10" i="17" s="1"/>
  <c r="H26" i="17"/>
  <c r="H7" i="17"/>
  <c r="H8" i="17"/>
  <c r="H6" i="17" s="1"/>
  <c r="T30" i="14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H12" i="17" l="1"/>
  <c r="R7" i="14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H19" i="17"/>
  <c r="H22" i="17"/>
  <c r="H21" i="17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G30" i="17"/>
  <c r="G28" i="17"/>
  <c r="G31" i="17" s="1"/>
  <c r="G27" i="17"/>
  <c r="G25" i="17"/>
  <c r="G20" i="17"/>
  <c r="G18" i="17"/>
  <c r="G23" i="17" s="1"/>
  <c r="G11" i="17"/>
  <c r="G14" i="17" s="1"/>
  <c r="L10" i="14" l="1"/>
  <c r="G7" i="17"/>
  <c r="G29" i="17"/>
  <c r="G32" i="17" s="1"/>
  <c r="G12" i="17" s="1"/>
  <c r="G16" i="17"/>
  <c r="G26" i="17"/>
  <c r="G15" i="17"/>
  <c r="G8" i="17"/>
  <c r="G6" i="17" s="1"/>
  <c r="G10" i="17" l="1"/>
  <c r="G19" i="17"/>
  <c r="G22" i="17"/>
  <c r="G21" i="17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F20" i="17"/>
  <c r="N52" i="17"/>
  <c r="M52" i="17"/>
  <c r="L52" i="17"/>
  <c r="N51" i="17"/>
  <c r="M51" i="17"/>
  <c r="L51" i="17"/>
  <c r="N50" i="17"/>
  <c r="M50" i="17"/>
  <c r="L50" i="17"/>
  <c r="N49" i="17"/>
  <c r="M49" i="17"/>
  <c r="L49" i="17"/>
  <c r="N48" i="17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E30" i="17"/>
  <c r="N29" i="17"/>
  <c r="M29" i="17"/>
  <c r="L29" i="17"/>
  <c r="N28" i="17"/>
  <c r="M28" i="17"/>
  <c r="L28" i="17"/>
  <c r="E28" i="17"/>
  <c r="E31" i="17" s="1"/>
  <c r="E29" i="17" s="1"/>
  <c r="E32" i="17" s="1"/>
  <c r="N27" i="17"/>
  <c r="M27" i="17"/>
  <c r="L27" i="17"/>
  <c r="E27" i="17"/>
  <c r="N26" i="17"/>
  <c r="M26" i="17"/>
  <c r="L26" i="17"/>
  <c r="N25" i="17"/>
  <c r="M25" i="17"/>
  <c r="L25" i="17"/>
  <c r="E25" i="17"/>
  <c r="E26" i="17" s="1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E20" i="17"/>
  <c r="N19" i="17"/>
  <c r="M19" i="17"/>
  <c r="L19" i="17"/>
  <c r="N18" i="17"/>
  <c r="M18" i="17"/>
  <c r="L18" i="17"/>
  <c r="E18" i="17"/>
  <c r="E23" i="17" s="1"/>
  <c r="N17" i="17"/>
  <c r="M17" i="17"/>
  <c r="L17" i="17"/>
  <c r="N16" i="17"/>
  <c r="M16" i="17"/>
  <c r="L16" i="17"/>
  <c r="N13" i="17"/>
  <c r="M13" i="17"/>
  <c r="L13" i="17"/>
  <c r="N12" i="17"/>
  <c r="M12" i="17"/>
  <c r="L12" i="17"/>
  <c r="N11" i="17"/>
  <c r="M11" i="17"/>
  <c r="L11" i="17"/>
  <c r="E11" i="17"/>
  <c r="E14" i="17" s="1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H10" i="14" l="1"/>
  <c r="K10" i="14"/>
  <c r="E10" i="17"/>
  <c r="F28" i="17"/>
  <c r="F31" i="17" s="1"/>
  <c r="F25" i="17"/>
  <c r="F26" i="17" s="1"/>
  <c r="F22" i="17" s="1"/>
  <c r="J12" i="14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<sst xmlns="http://schemas.openxmlformats.org/spreadsheetml/2006/main" count="106" uniqueCount="67">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</sst>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6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164" fontId="4" fillId="16" borderId="4" xfId="1" applyNumberFormat="1" applyFont="1" applyFill="1" applyBorder="1" applyAlignment="1"/>
    <xf numFmtId="164" fontId="3" fillId="24" borderId="4" xfId="1" applyNumberFormat="1" applyFont="1" applyFill="1" applyBorder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5" borderId="4" xfId="0" applyNumberFormat="1" applyFont="1" applyFill="1" applyBorder="1" applyAlignment="1">
      <alignment horizontal="right"/>
    </xf>
    <xf numFmtId="4" fontId="3" fillId="26" borderId="4" xfId="0" applyNumberFormat="1" applyFont="1" applyFill="1" applyBorder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4"/>
  <sheetViews>
    <sheetView showGridLines="0" tabSelected="1" zoomScale="110" zoomScaleNormal="110" workbookViewId="0">
      <selection activeCell="Q19" sqref="Q19"/>
    </sheetView>
  </sheetViews>
  <sheetFormatPr defaultColWidth="8.77734375" defaultRowHeight="14.7" customHeight="1"/>
  <cols>
    <col min="1" max="4" width="8.77734375" style="15" customWidth="1"/>
    <col min="5" max="11" width="10.77734375" style="15" customWidth="1"/>
    <col min="12" max="12" width="9.21875" style="15" bestFit="1" customWidth="1"/>
    <col min="13" max="13" width="11" style="13" bestFit="1" customWidth="1"/>
    <col min="14" max="14" width="13.77734375" style="15" bestFit="1" customWidth="1"/>
    <col min="15" max="19" width="10.44140625" style="15" bestFit="1" customWidth="1"/>
    <col min="20" max="256" width="8.77734375" style="15" customWidth="1"/>
    <col min="257" max="16384" width="8.77734375" style="16"/>
  </cols>
  <sheetData>
    <row r="1" spans="1:20" ht="15" customHeight="1" thickBot="1">
      <c r="A1" s="64"/>
      <c r="B1" s="65"/>
      <c r="C1" s="65"/>
      <c r="D1" s="65"/>
      <c r="E1" s="1" t="s">
        <v>32</v>
      </c>
      <c r="F1" s="1" t="s">
        <v>0</v>
      </c>
      <c r="G1" s="2">
        <v>43913</v>
      </c>
      <c r="H1" s="2">
        <v>43914</v>
      </c>
      <c r="I1" s="2">
        <v>43915</v>
      </c>
      <c r="J1" s="2">
        <v>43916</v>
      </c>
      <c r="K1" s="2">
        <v>43916</v>
      </c>
      <c r="L1" s="2"/>
      <c r="N1" s="12" t="s">
        <v>27</v>
      </c>
      <c r="O1" s="14">
        <v>12430.5</v>
      </c>
      <c r="P1" s="14">
        <v>2252.75</v>
      </c>
      <c r="Q1" s="14">
        <v>7511.1</v>
      </c>
      <c r="R1" s="14"/>
      <c r="S1" s="14">
        <v>7511.1</v>
      </c>
    </row>
    <row r="2" spans="1:20" ht="15" customHeight="1" thickBot="1">
      <c r="A2" s="17"/>
      <c r="B2" s="18"/>
      <c r="C2" s="18"/>
      <c r="D2" s="3" t="s">
        <v>1</v>
      </c>
      <c r="E2" s="61">
        <v>12246.7</v>
      </c>
      <c r="F2" s="61">
        <v>9602.2000000000007</v>
      </c>
      <c r="G2" s="61">
        <v>8159.25</v>
      </c>
      <c r="H2" s="61">
        <v>8036.95</v>
      </c>
      <c r="I2" s="61">
        <v>8376.75</v>
      </c>
      <c r="J2" s="61">
        <v>8749.0499999999993</v>
      </c>
      <c r="K2" s="61">
        <v>20409.349999999999</v>
      </c>
      <c r="L2" s="61"/>
      <c r="N2" s="12" t="s">
        <v>28</v>
      </c>
      <c r="O2" s="14">
        <v>7583.6</v>
      </c>
      <c r="P2" s="14">
        <v>12430.5</v>
      </c>
      <c r="Q2" s="14">
        <v>8749.0499999999993</v>
      </c>
      <c r="R2" s="14"/>
      <c r="S2" s="14">
        <v>7995</v>
      </c>
    </row>
    <row r="3" spans="1:20" ht="15" customHeight="1" thickBot="1">
      <c r="A3" s="17"/>
      <c r="B3" s="4"/>
      <c r="C3" s="5"/>
      <c r="D3" s="3" t="s">
        <v>2</v>
      </c>
      <c r="E3" s="60">
        <v>11175.05</v>
      </c>
      <c r="F3" s="60">
        <v>7832.55</v>
      </c>
      <c r="G3" s="60">
        <v>7583.6</v>
      </c>
      <c r="H3" s="60">
        <v>7511.1</v>
      </c>
      <c r="I3" s="60">
        <v>7714.75</v>
      </c>
      <c r="J3" s="60">
        <v>8304.9</v>
      </c>
      <c r="K3" s="60">
        <v>18364.5</v>
      </c>
      <c r="L3" s="60"/>
      <c r="N3" s="12" t="s">
        <v>29</v>
      </c>
      <c r="O3" s="14"/>
      <c r="P3" s="14"/>
      <c r="Q3" s="14">
        <v>8304.9</v>
      </c>
      <c r="R3" s="14"/>
      <c r="S3" s="14"/>
      <c r="T3" s="54" t="s">
        <v>66</v>
      </c>
    </row>
    <row r="4" spans="1:20" ht="15" customHeight="1">
      <c r="A4" s="17"/>
      <c r="B4" s="4"/>
      <c r="C4" s="5"/>
      <c r="D4" s="3" t="s">
        <v>3</v>
      </c>
      <c r="E4" s="21">
        <v>11201.75</v>
      </c>
      <c r="F4" s="21">
        <v>8745.4500000000007</v>
      </c>
      <c r="G4" s="21">
        <v>7610.25</v>
      </c>
      <c r="H4" s="21">
        <v>7801.05</v>
      </c>
      <c r="I4" s="21">
        <v>8317.85</v>
      </c>
      <c r="J4" s="21">
        <v>8641.4500000000007</v>
      </c>
      <c r="K4" s="21">
        <v>19613.900000000001</v>
      </c>
      <c r="L4" s="21"/>
    </row>
    <row r="5" spans="1:20" ht="15" customHeight="1">
      <c r="A5" s="62" t="s">
        <v>4</v>
      </c>
      <c r="B5" s="63"/>
      <c r="C5" s="63"/>
      <c r="D5" s="63"/>
      <c r="E5" s="18"/>
      <c r="F5" s="18"/>
      <c r="G5" s="18"/>
      <c r="H5" s="18"/>
      <c r="I5" s="18"/>
      <c r="J5" s="18"/>
      <c r="K5" s="18"/>
      <c r="L5" s="18"/>
      <c r="N5" s="22" t="s">
        <v>30</v>
      </c>
      <c r="O5" s="23"/>
      <c r="P5" s="23"/>
      <c r="Q5" s="23"/>
      <c r="R5" s="23"/>
      <c r="S5" s="23"/>
    </row>
    <row r="6" spans="1:20" ht="15" customHeight="1">
      <c r="A6" s="24"/>
      <c r="B6" s="25"/>
      <c r="C6" s="25"/>
      <c r="D6" s="6" t="s">
        <v>5</v>
      </c>
      <c r="E6" s="26">
        <f t="shared" ref="E6:G6" si="0">E8+E25</f>
        <v>12978.933333333334</v>
      </c>
      <c r="F6" s="26">
        <f t="shared" si="0"/>
        <v>11390.566666666669</v>
      </c>
      <c r="G6" s="26">
        <f t="shared" si="0"/>
        <v>8560.783333333331</v>
      </c>
      <c r="H6" s="26">
        <f t="shared" ref="H6" si="1">H8+H25</f>
        <v>8580.8166666666657</v>
      </c>
      <c r="I6" s="26">
        <f t="shared" ref="I6:J6" si="2">I8+I25</f>
        <v>9220.15</v>
      </c>
      <c r="J6" s="26">
        <f t="shared" si="2"/>
        <v>9269.5166666666664</v>
      </c>
      <c r="K6" s="26">
        <f t="shared" ref="K6" si="3">K8+K25</f>
        <v>22605.516666666663</v>
      </c>
      <c r="L6" s="26"/>
      <c r="N6" s="44">
        <v>0.23599999999999999</v>
      </c>
      <c r="O6" s="45">
        <f t="shared" ref="O6:S6" si="4">VALUE(23.6/100*(O1-O2)+O2)</f>
        <v>8727.4683999999997</v>
      </c>
      <c r="P6" s="45">
        <f t="shared" si="4"/>
        <v>10028.550999999999</v>
      </c>
      <c r="Q6" s="45">
        <f t="shared" si="4"/>
        <v>8456.8937999999998</v>
      </c>
      <c r="R6" s="45">
        <f t="shared" si="4"/>
        <v>0</v>
      </c>
      <c r="S6" s="45">
        <f t="shared" si="4"/>
        <v>7880.7996000000003</v>
      </c>
    </row>
    <row r="7" spans="1:20" ht="15" customHeight="1">
      <c r="A7" s="24"/>
      <c r="B7" s="25"/>
      <c r="C7" s="25"/>
      <c r="D7" s="6" t="s">
        <v>6</v>
      </c>
      <c r="E7" s="27">
        <f t="shared" ref="E7:G7" si="5">E11+E25</f>
        <v>12612.816666666668</v>
      </c>
      <c r="F7" s="27">
        <f t="shared" si="5"/>
        <v>10496.383333333335</v>
      </c>
      <c r="G7" s="27">
        <f t="shared" si="5"/>
        <v>8360.0166666666664</v>
      </c>
      <c r="H7" s="27">
        <f t="shared" ref="H7" si="6">H11+H25</f>
        <v>8308.8833333333314</v>
      </c>
      <c r="I7" s="27">
        <f t="shared" ref="I7:J7" si="7">I11+I25</f>
        <v>8798.4500000000007</v>
      </c>
      <c r="J7" s="27">
        <f t="shared" si="7"/>
        <v>9009.2833333333328</v>
      </c>
      <c r="K7" s="27">
        <f t="shared" ref="K7" si="8">K11+K25</f>
        <v>21507.433333333331</v>
      </c>
      <c r="L7" s="27"/>
      <c r="N7" s="48">
        <v>0.38200000000000001</v>
      </c>
      <c r="O7" s="49">
        <f t="shared" ref="O7:S7" si="9">38.2/100*(O1-O2)+O2</f>
        <v>9435.1157999999996</v>
      </c>
      <c r="P7" s="49">
        <f t="shared" si="9"/>
        <v>8542.5995000000003</v>
      </c>
      <c r="Q7" s="49">
        <f t="shared" si="9"/>
        <v>8276.1530999999995</v>
      </c>
      <c r="R7" s="49">
        <f t="shared" si="9"/>
        <v>0</v>
      </c>
      <c r="S7" s="49">
        <f t="shared" si="9"/>
        <v>7810.1502</v>
      </c>
    </row>
    <row r="8" spans="1:20" ht="15" customHeight="1">
      <c r="A8" s="24"/>
      <c r="B8" s="25"/>
      <c r="C8" s="25"/>
      <c r="D8" s="6" t="s">
        <v>7</v>
      </c>
      <c r="E8" s="28">
        <f t="shared" ref="E8:G8" si="10">(2*E11)-E3</f>
        <v>11907.283333333333</v>
      </c>
      <c r="F8" s="28">
        <f t="shared" si="10"/>
        <v>9620.9166666666679</v>
      </c>
      <c r="G8" s="28">
        <f t="shared" si="10"/>
        <v>7985.1333333333314</v>
      </c>
      <c r="H8" s="28">
        <f t="shared" ref="H8" si="11">(2*H11)-H3</f>
        <v>8054.9666666666653</v>
      </c>
      <c r="I8" s="28">
        <f t="shared" ref="I8:J8" si="12">(2*I11)-I3</f>
        <v>8558.15</v>
      </c>
      <c r="J8" s="28">
        <f t="shared" si="12"/>
        <v>8825.3666666666668</v>
      </c>
      <c r="K8" s="28">
        <f t="shared" ref="K8" si="13">(2*K11)-K3</f>
        <v>20560.666666666664</v>
      </c>
      <c r="L8" s="28"/>
      <c r="N8" s="42">
        <v>0.5</v>
      </c>
      <c r="O8" s="43">
        <f t="shared" ref="O8:S8" si="14">VALUE(50/100*(O1-O2)+O2)</f>
        <v>10007.049999999999</v>
      </c>
      <c r="P8" s="43">
        <f t="shared" si="14"/>
        <v>7341.625</v>
      </c>
      <c r="Q8" s="43">
        <f t="shared" si="14"/>
        <v>8130.0749999999998</v>
      </c>
      <c r="R8" s="43">
        <f t="shared" si="14"/>
        <v>0</v>
      </c>
      <c r="S8" s="43">
        <f t="shared" si="14"/>
        <v>7753.05</v>
      </c>
    </row>
    <row r="9" spans="1:20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N9" s="50">
        <v>0.61799999999999999</v>
      </c>
      <c r="O9" s="51">
        <f t="shared" ref="O9:S9" si="15">VALUE(61.8/100*(O1-O2)+O2)</f>
        <v>10578.984200000001</v>
      </c>
      <c r="P9" s="51">
        <f t="shared" si="15"/>
        <v>6140.6504999999997</v>
      </c>
      <c r="Q9" s="51">
        <f t="shared" si="15"/>
        <v>7983.9969000000001</v>
      </c>
      <c r="R9" s="51">
        <f t="shared" si="15"/>
        <v>0</v>
      </c>
      <c r="S9" s="51">
        <f t="shared" si="15"/>
        <v>7695.9498000000003</v>
      </c>
    </row>
    <row r="10" spans="1:20" ht="15" customHeight="1">
      <c r="A10" s="24"/>
      <c r="B10" s="25"/>
      <c r="C10" s="25"/>
      <c r="D10" s="6" t="s">
        <v>8</v>
      </c>
      <c r="E10" s="58">
        <f t="shared" ref="E10:G10" si="16">E11+E32/2</f>
        <v>11371.458333333332</v>
      </c>
      <c r="F10" s="58">
        <f t="shared" si="16"/>
        <v>8736.0916666666672</v>
      </c>
      <c r="G10" s="58">
        <f t="shared" si="16"/>
        <v>7871.4250000000002</v>
      </c>
      <c r="H10" s="58">
        <f t="shared" ref="H10" si="17">H11+H32/2</f>
        <v>7792.0416666666661</v>
      </c>
      <c r="I10" s="58">
        <f t="shared" ref="I10:J10" si="18">I11+I32/2</f>
        <v>8227.15</v>
      </c>
      <c r="J10" s="58">
        <f t="shared" si="18"/>
        <v>8603.2916666666679</v>
      </c>
      <c r="K10" s="58">
        <f t="shared" ref="K10" si="19">K11+K32/2</f>
        <v>19538.241666666665</v>
      </c>
      <c r="L10" s="58"/>
      <c r="N10" s="39">
        <v>0.70699999999999996</v>
      </c>
      <c r="O10" s="40">
        <f t="shared" ref="O10:S10" si="20">VALUE(70.7/100*(O1-O2)+O2)</f>
        <v>11010.3583</v>
      </c>
      <c r="P10" s="40">
        <f t="shared" si="20"/>
        <v>5234.8307499999992</v>
      </c>
      <c r="Q10" s="40">
        <f t="shared" si="20"/>
        <v>7873.8193499999998</v>
      </c>
      <c r="R10" s="40">
        <f t="shared" si="20"/>
        <v>0</v>
      </c>
      <c r="S10" s="40">
        <f t="shared" si="20"/>
        <v>7652.8827000000001</v>
      </c>
    </row>
    <row r="11" spans="1:20" ht="15" customHeight="1">
      <c r="A11" s="24"/>
      <c r="B11" s="25"/>
      <c r="C11" s="25"/>
      <c r="D11" s="6" t="s">
        <v>9</v>
      </c>
      <c r="E11" s="21">
        <f t="shared" ref="E11:G11" si="21">(E2+E3+E4)/3</f>
        <v>11541.166666666666</v>
      </c>
      <c r="F11" s="21">
        <f t="shared" si="21"/>
        <v>8726.7333333333336</v>
      </c>
      <c r="G11" s="21">
        <f t="shared" si="21"/>
        <v>7784.3666666666659</v>
      </c>
      <c r="H11" s="21">
        <f t="shared" ref="H11" si="22">(H2+H3+H4)/3</f>
        <v>7783.0333333333328</v>
      </c>
      <c r="I11" s="21">
        <f t="shared" ref="I11:J11" si="23">(I2+I3+I4)/3</f>
        <v>8136.45</v>
      </c>
      <c r="J11" s="21">
        <f t="shared" si="23"/>
        <v>8565.1333333333332</v>
      </c>
      <c r="K11" s="21">
        <f t="shared" ref="K11" si="24">(K2+K3+K4)/3</f>
        <v>19462.583333333332</v>
      </c>
      <c r="L11" s="21"/>
      <c r="N11" s="46">
        <v>0.78600000000000003</v>
      </c>
      <c r="O11" s="47">
        <f t="shared" ref="O11:S11" si="25">VALUE(78.6/100*(O1-O2)+O2)</f>
        <v>11393.2634</v>
      </c>
      <c r="P11" s="47">
        <f t="shared" si="25"/>
        <v>4430.7885000000006</v>
      </c>
      <c r="Q11" s="47">
        <f t="shared" si="25"/>
        <v>7776.0213000000003</v>
      </c>
      <c r="R11" s="47">
        <f t="shared" si="25"/>
        <v>0</v>
      </c>
      <c r="S11" s="47">
        <f t="shared" si="25"/>
        <v>7614.6545999999998</v>
      </c>
    </row>
    <row r="12" spans="1:20" ht="15" customHeight="1">
      <c r="A12" s="24"/>
      <c r="B12" s="25"/>
      <c r="C12" s="25"/>
      <c r="D12" s="6" t="s">
        <v>10</v>
      </c>
      <c r="E12" s="59">
        <f t="shared" ref="E12:G12" si="26">E11-E32/2</f>
        <v>11710.875</v>
      </c>
      <c r="F12" s="59">
        <f t="shared" si="26"/>
        <v>8717.375</v>
      </c>
      <c r="G12" s="59">
        <f t="shared" si="26"/>
        <v>7697.3083333333316</v>
      </c>
      <c r="H12" s="59">
        <f t="shared" ref="H12" si="27">H11-H32/2</f>
        <v>7774.0249999999996</v>
      </c>
      <c r="I12" s="59">
        <f t="shared" ref="I12:J12" si="28">I11-I32/2</f>
        <v>8045.75</v>
      </c>
      <c r="J12" s="59">
        <f t="shared" si="28"/>
        <v>8526.9749999999985</v>
      </c>
      <c r="K12" s="59">
        <f t="shared" ref="K12" si="29">K11-K32/2</f>
        <v>19386.924999999999</v>
      </c>
      <c r="L12" s="59"/>
      <c r="N12" s="39">
        <v>1</v>
      </c>
      <c r="O12" s="40">
        <f t="shared" ref="O12:S12" si="30">VALUE(100/100*(O1-O2)+O2)</f>
        <v>12430.5</v>
      </c>
      <c r="P12" s="40">
        <f t="shared" si="30"/>
        <v>2252.75</v>
      </c>
      <c r="Q12" s="40">
        <f t="shared" si="30"/>
        <v>7511.1</v>
      </c>
      <c r="R12" s="40">
        <f t="shared" si="30"/>
        <v>0</v>
      </c>
      <c r="S12" s="40">
        <f t="shared" si="30"/>
        <v>7511.1</v>
      </c>
    </row>
    <row r="13" spans="1:20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N13" s="39">
        <v>1.236</v>
      </c>
      <c r="O13" s="40">
        <f t="shared" ref="O13:S13" si="31">VALUE(123.6/100*(O1-O2)+O2)</f>
        <v>13574.368399999999</v>
      </c>
      <c r="P13" s="40">
        <f t="shared" si="31"/>
        <v>-149.19900000000052</v>
      </c>
      <c r="Q13" s="40">
        <f t="shared" si="31"/>
        <v>7218.9438000000009</v>
      </c>
      <c r="R13" s="40">
        <f t="shared" si="31"/>
        <v>0</v>
      </c>
      <c r="S13" s="40">
        <f t="shared" si="31"/>
        <v>7396.8996000000006</v>
      </c>
    </row>
    <row r="14" spans="1:20" ht="15" customHeight="1">
      <c r="A14" s="24"/>
      <c r="B14" s="25"/>
      <c r="C14" s="25"/>
      <c r="D14" s="6" t="s">
        <v>11</v>
      </c>
      <c r="E14" s="32">
        <f t="shared" ref="E14:G14" si="32">2*E11-E2</f>
        <v>10835.633333333331</v>
      </c>
      <c r="F14" s="32">
        <f t="shared" si="32"/>
        <v>7851.2666666666664</v>
      </c>
      <c r="G14" s="32">
        <f t="shared" si="32"/>
        <v>7409.4833333333318</v>
      </c>
      <c r="H14" s="32">
        <f t="shared" ref="H14" si="33">2*H11-H2</f>
        <v>7529.1166666666659</v>
      </c>
      <c r="I14" s="32">
        <f t="shared" ref="I14:J14" si="34">2*I11-I2</f>
        <v>7896.15</v>
      </c>
      <c r="J14" s="32">
        <f t="shared" si="34"/>
        <v>8381.2166666666672</v>
      </c>
      <c r="K14" s="32">
        <f t="shared" ref="K14" si="35">2*K11-K2</f>
        <v>18515.816666666666</v>
      </c>
      <c r="L14" s="32"/>
      <c r="N14" s="33"/>
      <c r="O14" s="30"/>
      <c r="P14" s="30"/>
      <c r="Q14" s="30"/>
      <c r="R14" s="30"/>
      <c r="S14" s="30"/>
    </row>
    <row r="15" spans="1:20" ht="15" customHeight="1">
      <c r="A15" s="24"/>
      <c r="B15" s="25"/>
      <c r="C15" s="25"/>
      <c r="D15" s="6" t="s">
        <v>12</v>
      </c>
      <c r="E15" s="34">
        <f t="shared" ref="E15:G15" si="36">E11-E25</f>
        <v>10469.516666666665</v>
      </c>
      <c r="F15" s="34">
        <f t="shared" si="36"/>
        <v>6957.083333333333</v>
      </c>
      <c r="G15" s="34">
        <f t="shared" si="36"/>
        <v>7208.7166666666662</v>
      </c>
      <c r="H15" s="34">
        <f t="shared" ref="H15" si="37">H11-H25</f>
        <v>7257.1833333333334</v>
      </c>
      <c r="I15" s="34">
        <f t="shared" ref="I15:J15" si="38">I11-I25</f>
        <v>7474.45</v>
      </c>
      <c r="J15" s="34">
        <f t="shared" si="38"/>
        <v>8120.9833333333336</v>
      </c>
      <c r="K15" s="34">
        <f t="shared" ref="K15" si="39">K11-K25</f>
        <v>17417.733333333334</v>
      </c>
      <c r="L15" s="34"/>
      <c r="N15" s="38" t="s">
        <v>31</v>
      </c>
      <c r="O15" s="30"/>
      <c r="P15" s="30"/>
      <c r="Q15" s="30"/>
      <c r="R15" s="30"/>
      <c r="S15" s="30"/>
    </row>
    <row r="16" spans="1:20" ht="15" customHeight="1">
      <c r="A16" s="24"/>
      <c r="B16" s="25"/>
      <c r="C16" s="25"/>
      <c r="D16" s="6" t="s">
        <v>13</v>
      </c>
      <c r="E16" s="35">
        <f t="shared" ref="E16:G16" si="40">E14-E25</f>
        <v>9763.9833333333299</v>
      </c>
      <c r="F16" s="35">
        <f t="shared" si="40"/>
        <v>6081.6166666666659</v>
      </c>
      <c r="G16" s="35">
        <f t="shared" si="40"/>
        <v>6833.8333333333321</v>
      </c>
      <c r="H16" s="35">
        <f t="shared" ref="H16" si="41">H14-H25</f>
        <v>7003.2666666666664</v>
      </c>
      <c r="I16" s="35">
        <f t="shared" ref="I16:J16" si="42">I14-I25</f>
        <v>7234.15</v>
      </c>
      <c r="J16" s="35">
        <f t="shared" si="42"/>
        <v>7937.0666666666675</v>
      </c>
      <c r="K16" s="35">
        <f t="shared" ref="K16" si="43">K14-K25</f>
        <v>16470.966666666667</v>
      </c>
      <c r="L16" s="35"/>
      <c r="N16" s="39">
        <v>0.23599999999999999</v>
      </c>
      <c r="O16" s="40">
        <f t="shared" ref="O16:S16" si="44">VALUE(O3-23.6/100*(O1-O2))</f>
        <v>-1143.8684000000001</v>
      </c>
      <c r="P16" s="40">
        <f t="shared" si="44"/>
        <v>2401.9490000000001</v>
      </c>
      <c r="Q16" s="40">
        <f t="shared" si="44"/>
        <v>8597.0561999999991</v>
      </c>
      <c r="R16" s="40">
        <f t="shared" si="44"/>
        <v>0</v>
      </c>
      <c r="S16" s="40">
        <f t="shared" si="44"/>
        <v>114.20039999999992</v>
      </c>
    </row>
    <row r="17" spans="1:20" ht="15" customHeight="1">
      <c r="A17" s="62" t="s">
        <v>14</v>
      </c>
      <c r="B17" s="63"/>
      <c r="C17" s="63"/>
      <c r="D17" s="63"/>
      <c r="E17" s="5"/>
      <c r="F17" s="5"/>
      <c r="G17" s="5"/>
      <c r="H17" s="5"/>
      <c r="I17" s="5"/>
      <c r="J17" s="5"/>
      <c r="K17" s="5"/>
      <c r="L17" s="5"/>
      <c r="N17" s="39">
        <v>0.38200000000000001</v>
      </c>
      <c r="O17" s="40">
        <f t="shared" ref="O17:S17" si="45">VALUE(O3-38.2/100*(O1-O2))</f>
        <v>-1851.5157999999999</v>
      </c>
      <c r="P17" s="40">
        <f t="shared" si="45"/>
        <v>3887.9005000000002</v>
      </c>
      <c r="Q17" s="41">
        <f t="shared" si="45"/>
        <v>8777.7968999999994</v>
      </c>
      <c r="R17" s="56">
        <f t="shared" si="45"/>
        <v>0</v>
      </c>
      <c r="S17" s="56">
        <f t="shared" si="45"/>
        <v>184.84979999999987</v>
      </c>
    </row>
    <row r="18" spans="1:20" ht="15" customHeight="1">
      <c r="A18" s="24"/>
      <c r="B18" s="25"/>
      <c r="C18" s="25"/>
      <c r="D18" s="6" t="s">
        <v>15</v>
      </c>
      <c r="E18" s="27">
        <f t="shared" ref="E18:G18" si="46">(E2/E3)*E4</f>
        <v>12275.960440892883</v>
      </c>
      <c r="F18" s="27">
        <f t="shared" si="46"/>
        <v>10721.356389681523</v>
      </c>
      <c r="G18" s="27">
        <f t="shared" si="46"/>
        <v>8187.9229274355175</v>
      </c>
      <c r="H18" s="27">
        <f t="shared" ref="H18" si="47">(H2/H3)*H4</f>
        <v>8347.199318009345</v>
      </c>
      <c r="I18" s="27">
        <f t="shared" ref="I18:J18" si="48">(I2/I3)*I4</f>
        <v>9031.6018001231423</v>
      </c>
      <c r="J18" s="27">
        <f t="shared" si="48"/>
        <v>9103.5988539898135</v>
      </c>
      <c r="K18" s="27">
        <f t="shared" ref="K18" si="49">(K2/K3)*K4</f>
        <v>21797.868167660432</v>
      </c>
      <c r="L18" s="27"/>
      <c r="N18" s="39">
        <v>0.5</v>
      </c>
      <c r="O18" s="40">
        <f t="shared" ref="O18:S18" si="50">VALUE(O3-50/100*(O1-O2))</f>
        <v>-2423.4499999999998</v>
      </c>
      <c r="P18" s="40">
        <f t="shared" si="50"/>
        <v>5088.875</v>
      </c>
      <c r="Q18" s="41">
        <f t="shared" si="50"/>
        <v>8923.875</v>
      </c>
      <c r="R18" s="56">
        <f t="shared" si="50"/>
        <v>0</v>
      </c>
      <c r="S18" s="56">
        <f t="shared" si="50"/>
        <v>241.94999999999982</v>
      </c>
    </row>
    <row r="19" spans="1:20" ht="15" customHeight="1">
      <c r="A19" s="24"/>
      <c r="B19" s="25"/>
      <c r="C19" s="25"/>
      <c r="D19" s="6" t="s">
        <v>16</v>
      </c>
      <c r="E19" s="28">
        <f t="shared" ref="E19:G19" si="51">E4+E26/2</f>
        <v>11791.157500000001</v>
      </c>
      <c r="F19" s="28">
        <f t="shared" si="51"/>
        <v>9718.7575000000015</v>
      </c>
      <c r="G19" s="28">
        <f t="shared" si="51"/>
        <v>7926.8575000000001</v>
      </c>
      <c r="H19" s="28">
        <f t="shared" ref="H19" si="52">H4+H26/2</f>
        <v>8090.2674999999999</v>
      </c>
      <c r="I19" s="28">
        <f t="shared" ref="I19:J19" si="53">I4+I26/2</f>
        <v>8681.9500000000007</v>
      </c>
      <c r="J19" s="28">
        <f t="shared" si="53"/>
        <v>8885.7325000000001</v>
      </c>
      <c r="K19" s="28">
        <f t="shared" ref="K19" si="54">K4+K26/2</f>
        <v>20738.567500000001</v>
      </c>
      <c r="L19" s="28"/>
      <c r="N19" s="39">
        <v>0.61799999999999999</v>
      </c>
      <c r="O19" s="40">
        <f t="shared" ref="O19:S19" si="55">VALUE(O3-61.8/100*(O1-O2))</f>
        <v>-2995.3842</v>
      </c>
      <c r="P19" s="40">
        <f t="shared" si="55"/>
        <v>6289.8495000000003</v>
      </c>
      <c r="Q19" s="41">
        <f t="shared" si="55"/>
        <v>9069.9530999999988</v>
      </c>
      <c r="R19" s="56">
        <f t="shared" si="55"/>
        <v>0</v>
      </c>
      <c r="S19" s="56">
        <f t="shared" si="55"/>
        <v>299.05019999999979</v>
      </c>
    </row>
    <row r="20" spans="1:20" ht="15" customHeight="1">
      <c r="A20" s="24"/>
      <c r="B20" s="25"/>
      <c r="C20" s="25"/>
      <c r="D20" s="6" t="s">
        <v>3</v>
      </c>
      <c r="E20" s="21">
        <f t="shared" ref="E20:G20" si="56">E4</f>
        <v>11201.75</v>
      </c>
      <c r="F20" s="21">
        <f t="shared" si="56"/>
        <v>8745.4500000000007</v>
      </c>
      <c r="G20" s="21">
        <f t="shared" si="56"/>
        <v>7610.25</v>
      </c>
      <c r="H20" s="21">
        <f t="shared" ref="H20" si="57">H4</f>
        <v>7801.05</v>
      </c>
      <c r="I20" s="21">
        <f t="shared" ref="I20:J20" si="58">I4</f>
        <v>8317.85</v>
      </c>
      <c r="J20" s="21">
        <f t="shared" si="58"/>
        <v>8641.4500000000007</v>
      </c>
      <c r="K20" s="21">
        <f t="shared" ref="K20" si="59">K4</f>
        <v>19613.900000000001</v>
      </c>
      <c r="L20" s="21"/>
      <c r="N20" s="39">
        <v>0.70699999999999996</v>
      </c>
      <c r="O20" s="40">
        <f t="shared" ref="O20:S20" si="60">VALUE(O3-70.07/100*(O1-O2))</f>
        <v>-3396.2228299999992</v>
      </c>
      <c r="P20" s="40">
        <f t="shared" si="60"/>
        <v>7131.5494249999983</v>
      </c>
      <c r="Q20" s="40">
        <f t="shared" si="60"/>
        <v>9172.3315649999986</v>
      </c>
      <c r="R20" s="40">
        <f t="shared" si="60"/>
        <v>0</v>
      </c>
      <c r="S20" s="40">
        <f t="shared" si="60"/>
        <v>339.06872999999968</v>
      </c>
    </row>
    <row r="21" spans="1:20" ht="15" customHeight="1">
      <c r="A21" s="24"/>
      <c r="B21" s="25"/>
      <c r="C21" s="25"/>
      <c r="D21" s="6" t="s">
        <v>17</v>
      </c>
      <c r="E21" s="20">
        <f t="shared" ref="E21:G21" si="61">E4-E26/4</f>
        <v>10907.046249999999</v>
      </c>
      <c r="F21" s="20">
        <f t="shared" si="61"/>
        <v>8258.7962500000012</v>
      </c>
      <c r="G21" s="20">
        <f t="shared" si="61"/>
        <v>7451.94625</v>
      </c>
      <c r="H21" s="20">
        <f t="shared" ref="H21" si="62">H4-H26/4</f>
        <v>7656.4412499999999</v>
      </c>
      <c r="I21" s="20">
        <f t="shared" ref="I21:J21" si="63">I4-I26/4</f>
        <v>8135.8</v>
      </c>
      <c r="J21" s="20">
        <f t="shared" si="63"/>
        <v>8519.3087500000001</v>
      </c>
      <c r="K21" s="20">
        <f t="shared" ref="K21" si="64">K4-K26/4</f>
        <v>19051.566250000003</v>
      </c>
      <c r="L21" s="20"/>
      <c r="N21" s="39">
        <v>0.78600000000000003</v>
      </c>
      <c r="O21" s="40">
        <f t="shared" ref="O21:S21" si="65">VALUE(O3-78.6/100*(O1-O2))</f>
        <v>-3809.6633999999995</v>
      </c>
      <c r="P21" s="40">
        <f t="shared" si="65"/>
        <v>7999.7114999999994</v>
      </c>
      <c r="Q21" s="40">
        <f t="shared" si="65"/>
        <v>9277.9286999999986</v>
      </c>
      <c r="R21" s="40">
        <f t="shared" si="65"/>
        <v>0</v>
      </c>
      <c r="S21" s="40">
        <f t="shared" si="65"/>
        <v>380.3453999999997</v>
      </c>
    </row>
    <row r="22" spans="1:20" ht="15" customHeight="1">
      <c r="A22" s="24"/>
      <c r="B22" s="25"/>
      <c r="C22" s="25"/>
      <c r="D22" s="6" t="s">
        <v>18</v>
      </c>
      <c r="E22" s="32">
        <f t="shared" ref="E22:G22" si="66">E4-E26/2</f>
        <v>10612.342499999999</v>
      </c>
      <c r="F22" s="32">
        <f t="shared" si="66"/>
        <v>7772.1424999999999</v>
      </c>
      <c r="G22" s="32">
        <f t="shared" si="66"/>
        <v>7293.6424999999999</v>
      </c>
      <c r="H22" s="32">
        <f t="shared" ref="H22" si="67">H4-H26/2</f>
        <v>7511.8325000000004</v>
      </c>
      <c r="I22" s="32">
        <f t="shared" ref="I22:J22" si="68">I4-I26/2</f>
        <v>7953.75</v>
      </c>
      <c r="J22" s="32">
        <f t="shared" si="68"/>
        <v>8397.1675000000014</v>
      </c>
      <c r="K22" s="32">
        <f t="shared" ref="K22" si="69">K4-K26/2</f>
        <v>18489.232500000002</v>
      </c>
      <c r="L22" s="32"/>
      <c r="N22" s="39">
        <v>1</v>
      </c>
      <c r="O22" s="40">
        <f t="shared" ref="O22:S22" si="70">VALUE(O3-100/100*(O1-O2))</f>
        <v>-4846.8999999999996</v>
      </c>
      <c r="P22" s="40">
        <f t="shared" si="70"/>
        <v>10177.75</v>
      </c>
      <c r="Q22" s="40">
        <f t="shared" si="70"/>
        <v>9542.8499999999985</v>
      </c>
      <c r="R22" s="40">
        <f t="shared" si="70"/>
        <v>0</v>
      </c>
      <c r="S22" s="40">
        <f t="shared" si="70"/>
        <v>483.89999999999964</v>
      </c>
      <c r="T22" s="55"/>
    </row>
    <row r="23" spans="1:20" ht="15" customHeight="1">
      <c r="A23" s="24"/>
      <c r="B23" s="25"/>
      <c r="C23" s="25"/>
      <c r="D23" s="6" t="s">
        <v>19</v>
      </c>
      <c r="E23" s="34">
        <f t="shared" ref="E23:G23" si="71">E4-(E18-E4)</f>
        <v>10127.539559107117</v>
      </c>
      <c r="F23" s="34">
        <f t="shared" si="71"/>
        <v>6769.5436103184784</v>
      </c>
      <c r="G23" s="34">
        <f t="shared" si="71"/>
        <v>7032.5770725644825</v>
      </c>
      <c r="H23" s="34">
        <f t="shared" ref="H23" si="72">H4-(H18-H4)</f>
        <v>7254.9006819906554</v>
      </c>
      <c r="I23" s="34">
        <f t="shared" ref="I23:J23" si="73">I4-(I18-I4)</f>
        <v>7604.0981998768584</v>
      </c>
      <c r="J23" s="34">
        <f t="shared" si="73"/>
        <v>8179.3011460101879</v>
      </c>
      <c r="K23" s="34">
        <f t="shared" ref="K23" si="74">K4-(K18-K4)</f>
        <v>17429.931832339571</v>
      </c>
      <c r="L23" s="34"/>
      <c r="N23" s="39">
        <v>1.236</v>
      </c>
      <c r="O23" s="40">
        <f t="shared" ref="O23:S23" si="75">VALUE(O3-123.6/100*(O1-O2))</f>
        <v>-5990.7683999999999</v>
      </c>
      <c r="P23" s="40">
        <f t="shared" si="75"/>
        <v>12579.699000000001</v>
      </c>
      <c r="Q23" s="57">
        <f t="shared" si="75"/>
        <v>9835.006199999998</v>
      </c>
      <c r="R23" s="40">
        <f t="shared" si="75"/>
        <v>0</v>
      </c>
      <c r="S23" s="40">
        <f t="shared" si="75"/>
        <v>598.10039999999958</v>
      </c>
      <c r="T23" s="55"/>
    </row>
    <row r="24" spans="1:20" ht="15" customHeight="1">
      <c r="A24" s="62" t="s">
        <v>20</v>
      </c>
      <c r="B24" s="63"/>
      <c r="C24" s="63"/>
      <c r="D24" s="63"/>
      <c r="E24" s="5"/>
      <c r="F24" s="5"/>
      <c r="G24" s="5"/>
      <c r="H24" s="5"/>
      <c r="I24" s="5"/>
      <c r="J24" s="5"/>
      <c r="K24" s="5"/>
      <c r="L24" s="5"/>
      <c r="N24" s="52">
        <v>1.272</v>
      </c>
      <c r="O24" s="53">
        <f t="shared" ref="O24:S24" si="76">VALUE(O3-127.2/100*(O1-O2))</f>
        <v>-6165.2567999999992</v>
      </c>
      <c r="P24" s="53">
        <f t="shared" si="76"/>
        <v>12946.098</v>
      </c>
      <c r="Q24" s="53">
        <f t="shared" si="76"/>
        <v>9879.5723999999973</v>
      </c>
      <c r="R24" s="53">
        <f t="shared" si="76"/>
        <v>0</v>
      </c>
      <c r="S24" s="53">
        <f t="shared" si="76"/>
        <v>615.52079999999955</v>
      </c>
    </row>
    <row r="25" spans="1:20" ht="15" customHeight="1">
      <c r="A25" s="24"/>
      <c r="B25" s="25"/>
      <c r="C25" s="25"/>
      <c r="D25" s="6" t="s">
        <v>21</v>
      </c>
      <c r="E25" s="36">
        <f t="shared" ref="E25:G25" si="77">ABS(E2-E3)</f>
        <v>1071.6500000000015</v>
      </c>
      <c r="F25" s="36">
        <f t="shared" si="77"/>
        <v>1769.6500000000005</v>
      </c>
      <c r="G25" s="36">
        <f t="shared" si="77"/>
        <v>575.64999999999964</v>
      </c>
      <c r="H25" s="36">
        <f t="shared" ref="H25" si="78">ABS(H2-H3)</f>
        <v>525.84999999999945</v>
      </c>
      <c r="I25" s="36">
        <f t="shared" ref="I25:J25" si="79">ABS(I2-I3)</f>
        <v>662</v>
      </c>
      <c r="J25" s="36">
        <f t="shared" si="79"/>
        <v>444.14999999999964</v>
      </c>
      <c r="K25" s="36">
        <f t="shared" ref="K25" si="80">ABS(K2-K3)</f>
        <v>2044.8499999999985</v>
      </c>
      <c r="L25" s="36"/>
      <c r="N25" s="39">
        <v>1.3819999999999999</v>
      </c>
      <c r="O25" s="40">
        <f t="shared" ref="O25:S25" si="81">VALUE(O3-138.2/100*(O1-O2))</f>
        <v>-6698.4157999999989</v>
      </c>
      <c r="P25" s="40">
        <f t="shared" si="81"/>
        <v>14065.6505</v>
      </c>
      <c r="Q25" s="40">
        <f t="shared" si="81"/>
        <v>10015.746899999998</v>
      </c>
      <c r="R25" s="40">
        <f t="shared" si="81"/>
        <v>0</v>
      </c>
      <c r="S25" s="40">
        <f t="shared" si="81"/>
        <v>668.74979999999948</v>
      </c>
    </row>
    <row r="26" spans="1:20" ht="15" customHeight="1">
      <c r="A26" s="24"/>
      <c r="B26" s="25"/>
      <c r="C26" s="25"/>
      <c r="D26" s="6" t="s">
        <v>22</v>
      </c>
      <c r="E26" s="36">
        <f t="shared" ref="E26:G26" si="82">E25*1.1</f>
        <v>1178.8150000000016</v>
      </c>
      <c r="F26" s="36">
        <f t="shared" si="82"/>
        <v>1946.6150000000007</v>
      </c>
      <c r="G26" s="36">
        <f t="shared" si="82"/>
        <v>633.21499999999969</v>
      </c>
      <c r="H26" s="36">
        <f t="shared" ref="H26" si="83">H25*1.1</f>
        <v>578.43499999999949</v>
      </c>
      <c r="I26" s="36">
        <f t="shared" ref="I26:J26" si="84">I25*1.1</f>
        <v>728.2</v>
      </c>
      <c r="J26" s="36">
        <f t="shared" si="84"/>
        <v>488.56499999999966</v>
      </c>
      <c r="K26" s="36">
        <f t="shared" ref="K26" si="85">K25*1.1</f>
        <v>2249.3349999999987</v>
      </c>
      <c r="L26" s="36"/>
      <c r="N26" s="39">
        <v>1.4139999999999999</v>
      </c>
      <c r="O26" s="40">
        <f t="shared" ref="O26:S26" si="86">VALUE(O3-141.4/100*(O1-O2))</f>
        <v>-6853.5165999999999</v>
      </c>
      <c r="P26" s="40">
        <f t="shared" si="86"/>
        <v>14391.338500000002</v>
      </c>
      <c r="Q26" s="40">
        <f t="shared" si="86"/>
        <v>10055.361299999999</v>
      </c>
      <c r="R26" s="40">
        <f t="shared" si="86"/>
        <v>0</v>
      </c>
      <c r="S26" s="40">
        <f t="shared" si="86"/>
        <v>684.23459999999955</v>
      </c>
    </row>
    <row r="27" spans="1:20" ht="15" customHeight="1">
      <c r="A27" s="24"/>
      <c r="B27" s="25"/>
      <c r="C27" s="25"/>
      <c r="D27" s="6" t="s">
        <v>23</v>
      </c>
      <c r="E27" s="36">
        <f t="shared" ref="E27:G27" si="87">(E2+E3)</f>
        <v>23421.75</v>
      </c>
      <c r="F27" s="36">
        <f t="shared" si="87"/>
        <v>17434.75</v>
      </c>
      <c r="G27" s="36">
        <f t="shared" si="87"/>
        <v>15742.85</v>
      </c>
      <c r="H27" s="36">
        <f t="shared" ref="H27" si="88">(H2+H3)</f>
        <v>15548.05</v>
      </c>
      <c r="I27" s="36">
        <f t="shared" ref="I27:J27" si="89">(I2+I3)</f>
        <v>16091.5</v>
      </c>
      <c r="J27" s="36">
        <f t="shared" si="89"/>
        <v>17053.949999999997</v>
      </c>
      <c r="K27" s="36">
        <f t="shared" ref="K27" si="90">(K2+K3)</f>
        <v>38773.85</v>
      </c>
      <c r="L27" s="36"/>
      <c r="N27" s="39">
        <v>1.5</v>
      </c>
      <c r="O27" s="40">
        <f t="shared" ref="O27:S27" si="91">VALUE(O3-150/100*(O1-O2))</f>
        <v>-7270.3499999999995</v>
      </c>
      <c r="P27" s="40">
        <f t="shared" si="91"/>
        <v>15266.625</v>
      </c>
      <c r="Q27" s="40">
        <f t="shared" si="91"/>
        <v>10161.824999999997</v>
      </c>
      <c r="R27" s="40">
        <f t="shared" si="91"/>
        <v>0</v>
      </c>
      <c r="S27" s="40">
        <f t="shared" si="91"/>
        <v>725.84999999999945</v>
      </c>
    </row>
    <row r="28" spans="1:20" ht="15" customHeight="1">
      <c r="A28" s="24"/>
      <c r="B28" s="25"/>
      <c r="C28" s="25"/>
      <c r="D28" s="6" t="s">
        <v>24</v>
      </c>
      <c r="E28" s="36">
        <f t="shared" ref="E28:G28" si="92">(E2+E3)/2</f>
        <v>11710.875</v>
      </c>
      <c r="F28" s="36">
        <f t="shared" si="92"/>
        <v>8717.375</v>
      </c>
      <c r="G28" s="36">
        <f t="shared" si="92"/>
        <v>7871.4250000000002</v>
      </c>
      <c r="H28" s="36">
        <f t="shared" ref="H28" si="93">(H2+H3)/2</f>
        <v>7774.0249999999996</v>
      </c>
      <c r="I28" s="36">
        <f t="shared" ref="I28:J28" si="94">(I2+I3)/2</f>
        <v>8045.75</v>
      </c>
      <c r="J28" s="36">
        <f t="shared" si="94"/>
        <v>8526.9749999999985</v>
      </c>
      <c r="K28" s="36">
        <f t="shared" ref="K28" si="95">(K2+K3)/2</f>
        <v>19386.924999999999</v>
      </c>
      <c r="L28" s="36"/>
      <c r="N28" s="50">
        <v>1.6180000000000001</v>
      </c>
      <c r="O28" s="51">
        <f t="shared" ref="O28:S28" si="96">VALUE(O3-161.8/100*(O1-O2))</f>
        <v>-7842.2842000000001</v>
      </c>
      <c r="P28" s="51">
        <f t="shared" si="96"/>
        <v>16467.5995</v>
      </c>
      <c r="Q28" s="51">
        <f t="shared" si="96"/>
        <v>10307.903099999998</v>
      </c>
      <c r="R28" s="51">
        <f t="shared" si="96"/>
        <v>0</v>
      </c>
      <c r="S28" s="51">
        <f t="shared" si="96"/>
        <v>782.95019999999943</v>
      </c>
    </row>
    <row r="29" spans="1:20" ht="15" customHeight="1">
      <c r="A29" s="24"/>
      <c r="B29" s="25"/>
      <c r="C29" s="25"/>
      <c r="D29" s="6" t="s">
        <v>8</v>
      </c>
      <c r="E29" s="36">
        <f t="shared" ref="E29:G29" si="97">E30-E31+E30</f>
        <v>11371.458333333332</v>
      </c>
      <c r="F29" s="36">
        <f t="shared" si="97"/>
        <v>8736.0916666666672</v>
      </c>
      <c r="G29" s="36">
        <f t="shared" si="97"/>
        <v>7697.3083333333316</v>
      </c>
      <c r="H29" s="36">
        <f t="shared" ref="H29" si="98">H30-H31+H30</f>
        <v>7792.0416666666661</v>
      </c>
      <c r="I29" s="36">
        <f t="shared" ref="I29:J29" si="99">I30-I31+I30</f>
        <v>8227.15</v>
      </c>
      <c r="J29" s="36">
        <f t="shared" si="99"/>
        <v>8603.2916666666679</v>
      </c>
      <c r="K29" s="36">
        <f t="shared" ref="K29" si="100">K30-K31+K30</f>
        <v>19538.241666666665</v>
      </c>
      <c r="L29" s="36"/>
      <c r="N29" s="39">
        <v>1.7070000000000001</v>
      </c>
      <c r="O29" s="40">
        <f t="shared" ref="O29:S29" si="101">VALUE(O3-170.07/100*(O1-O2))</f>
        <v>-8243.1228299999984</v>
      </c>
      <c r="P29" s="40">
        <f t="shared" si="101"/>
        <v>17309.299424999997</v>
      </c>
      <c r="Q29" s="40">
        <f t="shared" si="101"/>
        <v>10410.281564999997</v>
      </c>
      <c r="R29" s="40">
        <f t="shared" si="101"/>
        <v>0</v>
      </c>
      <c r="S29" s="40">
        <f t="shared" si="101"/>
        <v>822.96872999999937</v>
      </c>
    </row>
    <row r="30" spans="1:20" ht="15" customHeight="1">
      <c r="A30" s="24"/>
      <c r="B30" s="25"/>
      <c r="C30" s="25"/>
      <c r="D30" s="6" t="s">
        <v>25</v>
      </c>
      <c r="E30" s="36">
        <f t="shared" ref="E30:G30" si="102">(E2+E3+E4)/3</f>
        <v>11541.166666666666</v>
      </c>
      <c r="F30" s="36">
        <f t="shared" si="102"/>
        <v>8726.7333333333336</v>
      </c>
      <c r="G30" s="36">
        <f t="shared" si="102"/>
        <v>7784.3666666666659</v>
      </c>
      <c r="H30" s="36">
        <f t="shared" ref="H30" si="103">(H2+H3+H4)/3</f>
        <v>7783.0333333333328</v>
      </c>
      <c r="I30" s="36">
        <f t="shared" ref="I30:J30" si="104">(I2+I3+I4)/3</f>
        <v>8136.45</v>
      </c>
      <c r="J30" s="36">
        <f t="shared" si="104"/>
        <v>8565.1333333333332</v>
      </c>
      <c r="K30" s="36">
        <f t="shared" ref="K30" si="105">(K2+K3+K4)/3</f>
        <v>19462.583333333332</v>
      </c>
      <c r="L30" s="36"/>
      <c r="N30" s="42">
        <v>2</v>
      </c>
      <c r="O30" s="43">
        <f t="shared" ref="O30:S30" si="106">VALUE(O3-200/100*(O1-O2))</f>
        <v>-9693.7999999999993</v>
      </c>
      <c r="P30" s="43">
        <f t="shared" si="106"/>
        <v>20355.5</v>
      </c>
      <c r="Q30" s="43">
        <f t="shared" si="106"/>
        <v>10780.799999999997</v>
      </c>
      <c r="R30" s="43">
        <f t="shared" si="106"/>
        <v>0</v>
      </c>
      <c r="S30" s="43">
        <f t="shared" si="106"/>
        <v>967.79999999999927</v>
      </c>
    </row>
    <row r="31" spans="1:20" ht="15" customHeight="1">
      <c r="A31" s="24"/>
      <c r="B31" s="25"/>
      <c r="C31" s="25"/>
      <c r="D31" s="6" t="s">
        <v>10</v>
      </c>
      <c r="E31" s="36">
        <f t="shared" ref="E31:G31" si="107">E28</f>
        <v>11710.875</v>
      </c>
      <c r="F31" s="36">
        <f t="shared" si="107"/>
        <v>8717.375</v>
      </c>
      <c r="G31" s="36">
        <f t="shared" si="107"/>
        <v>7871.4250000000002</v>
      </c>
      <c r="H31" s="36">
        <f t="shared" ref="H31" si="108">H28</f>
        <v>7774.0249999999996</v>
      </c>
      <c r="I31" s="36">
        <f t="shared" ref="I31:J31" si="109">I28</f>
        <v>8045.75</v>
      </c>
      <c r="J31" s="36">
        <f t="shared" si="109"/>
        <v>8526.9749999999985</v>
      </c>
      <c r="K31" s="36">
        <f t="shared" ref="K31" si="110">K28</f>
        <v>19386.924999999999</v>
      </c>
      <c r="L31" s="36"/>
      <c r="N31" s="39">
        <v>2.2360000000000002</v>
      </c>
      <c r="O31" s="40">
        <f t="shared" ref="O31:S31" si="111">VALUE(O3-223.6/100*(O1-O2))</f>
        <v>-10837.668399999999</v>
      </c>
      <c r="P31" s="40">
        <f t="shared" si="111"/>
        <v>22757.448999999997</v>
      </c>
      <c r="Q31" s="40">
        <f t="shared" si="111"/>
        <v>11072.956199999997</v>
      </c>
      <c r="R31" s="40">
        <f t="shared" si="111"/>
        <v>0</v>
      </c>
      <c r="S31" s="40">
        <f t="shared" si="111"/>
        <v>1082.000399999999</v>
      </c>
    </row>
    <row r="32" spans="1:20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:G32" si="112">ABS(F29-F31)</f>
        <v>18.716666666667152</v>
      </c>
      <c r="G32" s="37">
        <f t="shared" si="112"/>
        <v>174.11666666666861</v>
      </c>
      <c r="H32" s="37">
        <f t="shared" ref="H32" si="113">ABS(H29-H31)</f>
        <v>18.016666666666424</v>
      </c>
      <c r="I32" s="37">
        <f t="shared" ref="I32:J32" si="114">ABS(I29-I31)</f>
        <v>181.39999999999964</v>
      </c>
      <c r="J32" s="37">
        <f t="shared" si="114"/>
        <v>76.316666666669335</v>
      </c>
      <c r="K32" s="37">
        <f t="shared" ref="K32" si="115">ABS(K29-K31)</f>
        <v>151.3166666666657</v>
      </c>
      <c r="L32" s="37"/>
      <c r="N32" s="39">
        <v>2.2719999999999998</v>
      </c>
      <c r="O32" s="40">
        <f t="shared" ref="O32:S32" si="116">VALUE(O3-227.2/100*(O1-O2))</f>
        <v>-11012.156799999999</v>
      </c>
      <c r="P32" s="40">
        <f t="shared" si="116"/>
        <v>23123.847999999998</v>
      </c>
      <c r="Q32" s="40">
        <f t="shared" si="116"/>
        <v>11117.522399999998</v>
      </c>
      <c r="R32" s="40">
        <f t="shared" si="116"/>
        <v>0</v>
      </c>
      <c r="S32" s="40">
        <f t="shared" si="116"/>
        <v>1099.420799999999</v>
      </c>
    </row>
    <row r="33" spans="14:19" ht="15" customHeight="1">
      <c r="N33" s="39">
        <v>2.3820000000000001</v>
      </c>
      <c r="O33" s="40">
        <f t="shared" ref="O33:S33" si="117">VALUE(O3-238.2/100*(O1-O2))</f>
        <v>-11545.315799999997</v>
      </c>
      <c r="P33" s="40">
        <f t="shared" si="117"/>
        <v>24243.400499999996</v>
      </c>
      <c r="Q33" s="40">
        <f t="shared" si="117"/>
        <v>11253.696899999997</v>
      </c>
      <c r="R33" s="40">
        <f t="shared" si="117"/>
        <v>0</v>
      </c>
      <c r="S33" s="40">
        <f t="shared" si="117"/>
        <v>1152.649799999999</v>
      </c>
    </row>
    <row r="34" spans="14:19" ht="15" customHeight="1">
      <c r="N34" s="48">
        <v>2.4140000000000001</v>
      </c>
      <c r="O34" s="49">
        <f t="shared" ref="O34:S34" si="118">VALUE(O3-241.4/100*(O1-O2))</f>
        <v>-11700.4166</v>
      </c>
      <c r="P34" s="49">
        <f t="shared" si="118"/>
        <v>24569.088500000002</v>
      </c>
      <c r="Q34" s="49">
        <f t="shared" si="118"/>
        <v>11293.311299999998</v>
      </c>
      <c r="R34" s="49">
        <f t="shared" si="118"/>
        <v>0</v>
      </c>
      <c r="S34" s="49">
        <f t="shared" si="118"/>
        <v>1168.1345999999992</v>
      </c>
    </row>
    <row r="35" spans="14:19" ht="15" customHeight="1">
      <c r="N35" s="44">
        <v>2.6179999999999999</v>
      </c>
      <c r="O35" s="45">
        <f t="shared" ref="O35:S35" si="119">VALUE(O3-261.8/100*(O1-O2))</f>
        <v>-12689.184200000002</v>
      </c>
      <c r="P35" s="45">
        <f t="shared" si="119"/>
        <v>26645.349500000004</v>
      </c>
      <c r="Q35" s="45">
        <f t="shared" si="119"/>
        <v>11545.853099999997</v>
      </c>
      <c r="R35" s="45">
        <f t="shared" si="119"/>
        <v>0</v>
      </c>
      <c r="S35" s="45">
        <f t="shared" si="119"/>
        <v>1266.8501999999992</v>
      </c>
    </row>
    <row r="36" spans="14:19" ht="15" customHeight="1">
      <c r="N36" s="39">
        <v>3</v>
      </c>
      <c r="O36" s="40">
        <f t="shared" ref="O36:S36" si="120">VALUE(O3-300/100*(O1-O2))</f>
        <v>-14540.699999999999</v>
      </c>
      <c r="P36" s="40">
        <f t="shared" si="120"/>
        <v>30533.25</v>
      </c>
      <c r="Q36" s="40">
        <f t="shared" si="120"/>
        <v>12018.749999999996</v>
      </c>
      <c r="R36" s="40">
        <f t="shared" si="120"/>
        <v>0</v>
      </c>
      <c r="S36" s="40">
        <f t="shared" si="120"/>
        <v>1451.6999999999989</v>
      </c>
    </row>
    <row r="37" spans="14:19" ht="15" customHeight="1">
      <c r="N37" s="39">
        <v>3.2360000000000002</v>
      </c>
      <c r="O37" s="40">
        <f t="shared" ref="O37:S37" si="121">VALUE(O3-323.6/100*(O1-O2))</f>
        <v>-15684.5684</v>
      </c>
      <c r="P37" s="40">
        <f t="shared" si="121"/>
        <v>32935.199000000001</v>
      </c>
      <c r="Q37" s="40">
        <f t="shared" si="121"/>
        <v>12310.906199999996</v>
      </c>
      <c r="R37" s="40">
        <f t="shared" si="121"/>
        <v>0</v>
      </c>
      <c r="S37" s="40">
        <f t="shared" si="121"/>
        <v>1565.9003999999989</v>
      </c>
    </row>
    <row r="38" spans="14:19" ht="15" customHeight="1">
      <c r="N38" s="39">
        <v>3.2719999999999998</v>
      </c>
      <c r="O38" s="40">
        <f t="shared" ref="O38:S38" si="122">VALUE(O3-327.2/100*(O1-O2))</f>
        <v>-15859.056799999998</v>
      </c>
      <c r="P38" s="40">
        <f t="shared" si="122"/>
        <v>33301.597999999998</v>
      </c>
      <c r="Q38" s="40">
        <f t="shared" si="122"/>
        <v>12355.472399999995</v>
      </c>
      <c r="R38" s="40">
        <f t="shared" si="122"/>
        <v>0</v>
      </c>
      <c r="S38" s="40">
        <f t="shared" si="122"/>
        <v>1583.3207999999986</v>
      </c>
    </row>
    <row r="39" spans="14:19" ht="15" customHeight="1">
      <c r="N39" s="39">
        <v>3.3820000000000001</v>
      </c>
      <c r="O39" s="40">
        <f t="shared" ref="O39:S39" si="123">VALUE(O3-338.2/100*(O1-O2))</f>
        <v>-16392.215799999998</v>
      </c>
      <c r="P39" s="40">
        <f t="shared" si="123"/>
        <v>34421.150499999996</v>
      </c>
      <c r="Q39" s="40">
        <f t="shared" si="123"/>
        <v>12491.646899999996</v>
      </c>
      <c r="R39" s="40">
        <f t="shared" si="123"/>
        <v>0</v>
      </c>
      <c r="S39" s="40">
        <f t="shared" si="123"/>
        <v>1636.5497999999986</v>
      </c>
    </row>
    <row r="40" spans="14:19" ht="15" customHeight="1">
      <c r="N40" s="39">
        <v>3.4140000000000001</v>
      </c>
      <c r="O40" s="40">
        <f t="shared" ref="O40:S40" si="124">VALUE(O3-341.4/100*(O1-O2))</f>
        <v>-16547.316599999998</v>
      </c>
      <c r="P40" s="40">
        <f t="shared" si="124"/>
        <v>34746.838499999998</v>
      </c>
      <c r="Q40" s="40">
        <f t="shared" si="124"/>
        <v>12531.261299999995</v>
      </c>
      <c r="R40" s="40">
        <f t="shared" si="124"/>
        <v>0</v>
      </c>
      <c r="S40" s="40">
        <f t="shared" si="124"/>
        <v>1652.0345999999986</v>
      </c>
    </row>
    <row r="41" spans="14:19" ht="15" customHeight="1">
      <c r="N41" s="39">
        <v>3.6179999999999999</v>
      </c>
      <c r="O41" s="40">
        <f t="shared" ref="O41:S41" si="125">VALUE(O3-361.8/100*(O1-O2))</f>
        <v>-17536.084200000001</v>
      </c>
      <c r="P41" s="40">
        <f t="shared" si="125"/>
        <v>36823.099500000004</v>
      </c>
      <c r="Q41" s="40">
        <f t="shared" si="125"/>
        <v>12783.803099999997</v>
      </c>
      <c r="R41" s="40">
        <f t="shared" si="125"/>
        <v>0</v>
      </c>
      <c r="S41" s="40">
        <f t="shared" si="125"/>
        <v>1750.7501999999988</v>
      </c>
    </row>
    <row r="42" spans="14:19" ht="15" customHeight="1">
      <c r="N42" s="39">
        <v>4</v>
      </c>
      <c r="O42" s="40">
        <f t="shared" ref="O42:S42" si="126">VALUE(O3-400/100*(O1-O2))</f>
        <v>-19387.599999999999</v>
      </c>
      <c r="P42" s="40">
        <f t="shared" si="126"/>
        <v>40711</v>
      </c>
      <c r="Q42" s="40">
        <f t="shared" si="126"/>
        <v>13256.699999999995</v>
      </c>
      <c r="R42" s="40">
        <f t="shared" si="126"/>
        <v>0</v>
      </c>
      <c r="S42" s="40">
        <f t="shared" si="126"/>
        <v>1935.5999999999985</v>
      </c>
    </row>
    <row r="43" spans="14:19" ht="15" customHeight="1">
      <c r="N43" s="39">
        <v>4.2359999999999998</v>
      </c>
      <c r="O43" s="40">
        <f t="shared" ref="O43:S43" si="127">VALUE(O3-423.6/100*(O1-O2))</f>
        <v>-20531.468400000002</v>
      </c>
      <c r="P43" s="40">
        <f t="shared" si="127"/>
        <v>43112.949000000008</v>
      </c>
      <c r="Q43" s="40">
        <f t="shared" si="127"/>
        <v>13548.856199999995</v>
      </c>
      <c r="R43" s="40">
        <f t="shared" si="127"/>
        <v>0</v>
      </c>
      <c r="S43" s="40">
        <f t="shared" si="127"/>
        <v>2049.8003999999987</v>
      </c>
    </row>
    <row r="44" spans="14:19" ht="15" customHeight="1">
      <c r="N44" s="39">
        <v>4.2720000000000002</v>
      </c>
      <c r="O44" s="40">
        <f t="shared" ref="O44:S44" si="128">VALUE(O3-427.2/100*(O1-O2))</f>
        <v>-20705.9568</v>
      </c>
      <c r="P44" s="40">
        <f t="shared" si="128"/>
        <v>43479.348000000005</v>
      </c>
      <c r="Q44" s="40">
        <f t="shared" si="128"/>
        <v>13593.422399999996</v>
      </c>
      <c r="R44" s="40">
        <f t="shared" si="128"/>
        <v>0</v>
      </c>
      <c r="S44" s="40">
        <f t="shared" si="128"/>
        <v>2067.2207999999987</v>
      </c>
    </row>
    <row r="45" spans="14:19" ht="15" customHeight="1">
      <c r="N45" s="39">
        <v>4.3819999999999997</v>
      </c>
      <c r="O45" s="40">
        <f t="shared" ref="O45:S45" si="129">VALUE(O3-438.2/100*(O1-O2))</f>
        <v>-21239.115799999996</v>
      </c>
      <c r="P45" s="40">
        <f t="shared" si="129"/>
        <v>44598.900499999996</v>
      </c>
      <c r="Q45" s="40">
        <f t="shared" si="129"/>
        <v>13729.596899999993</v>
      </c>
      <c r="R45" s="40">
        <f t="shared" si="129"/>
        <v>0</v>
      </c>
      <c r="S45" s="40">
        <f t="shared" si="129"/>
        <v>2120.449799999998</v>
      </c>
    </row>
    <row r="46" spans="14:19" ht="15" customHeight="1">
      <c r="N46" s="39">
        <v>4.4139999999999997</v>
      </c>
      <c r="O46" s="40">
        <f t="shared" ref="O46:S46" si="130">VALUE(O3-414.4/100*(O1-O2))</f>
        <v>-20085.553599999999</v>
      </c>
      <c r="P46" s="40">
        <f t="shared" si="130"/>
        <v>42176.595999999998</v>
      </c>
      <c r="Q46" s="40">
        <f t="shared" si="130"/>
        <v>13434.964799999994</v>
      </c>
      <c r="R46" s="40">
        <f t="shared" si="130"/>
        <v>0</v>
      </c>
      <c r="S46" s="40">
        <f t="shared" si="130"/>
        <v>2005.2815999999987</v>
      </c>
    </row>
    <row r="47" spans="14:19" ht="15" customHeight="1">
      <c r="N47" s="39">
        <v>4.6180000000000003</v>
      </c>
      <c r="O47" s="40">
        <f t="shared" ref="O47:S47" si="131">VALUE(O3-461.8/100*(O1-O2))</f>
        <v>-22382.984199999999</v>
      </c>
      <c r="P47" s="40">
        <f t="shared" si="131"/>
        <v>47000.849500000004</v>
      </c>
      <c r="Q47" s="40">
        <f t="shared" si="131"/>
        <v>14021.753099999994</v>
      </c>
      <c r="R47" s="40">
        <f t="shared" si="131"/>
        <v>0</v>
      </c>
      <c r="S47" s="40">
        <f t="shared" si="131"/>
        <v>2234.6501999999987</v>
      </c>
    </row>
    <row r="48" spans="14:19" ht="15" customHeight="1">
      <c r="N48" s="39">
        <v>4.7640000000000002</v>
      </c>
      <c r="O48" s="40">
        <f t="shared" ref="O48:S48" si="132">VALUE(O3-476.4/100*(O1-O2))</f>
        <v>-23090.631599999993</v>
      </c>
      <c r="P48" s="40">
        <f t="shared" si="132"/>
        <v>48486.800999999992</v>
      </c>
      <c r="Q48" s="40">
        <f t="shared" si="132"/>
        <v>14202.493799999993</v>
      </c>
      <c r="R48" s="40">
        <f t="shared" si="132"/>
        <v>0</v>
      </c>
      <c r="S48" s="40">
        <f t="shared" si="132"/>
        <v>2305.299599999998</v>
      </c>
    </row>
    <row r="49" spans="14:19" ht="15" customHeight="1">
      <c r="N49" s="39">
        <v>5</v>
      </c>
      <c r="O49" s="40">
        <f t="shared" ref="O49:S49" si="133">VALUE(O3-500/100*(O1-O2))</f>
        <v>-24234.5</v>
      </c>
      <c r="P49" s="40">
        <f t="shared" si="133"/>
        <v>50888.75</v>
      </c>
      <c r="Q49" s="40">
        <f t="shared" si="133"/>
        <v>14494.649999999994</v>
      </c>
      <c r="R49" s="40">
        <f t="shared" si="133"/>
        <v>0</v>
      </c>
      <c r="S49" s="40">
        <f t="shared" si="133"/>
        <v>2419.4999999999982</v>
      </c>
    </row>
    <row r="50" spans="14:19" ht="15" customHeight="1">
      <c r="N50" s="39">
        <v>5.2359999999999998</v>
      </c>
      <c r="O50" s="40">
        <f t="shared" ref="O50:S50" si="134">VALUE(O3-523.6/100*(O1-O2))</f>
        <v>-25378.368400000003</v>
      </c>
      <c r="P50" s="40">
        <f t="shared" si="134"/>
        <v>53290.699000000008</v>
      </c>
      <c r="Q50" s="40">
        <f t="shared" si="134"/>
        <v>14786.806199999995</v>
      </c>
      <c r="R50" s="40">
        <f t="shared" si="134"/>
        <v>0</v>
      </c>
      <c r="S50" s="40">
        <f t="shared" si="134"/>
        <v>2533.7003999999984</v>
      </c>
    </row>
    <row r="51" spans="14:19" ht="15" customHeight="1">
      <c r="N51" s="39">
        <v>5.3819999999999997</v>
      </c>
      <c r="O51" s="40">
        <f t="shared" ref="O51:S51" si="135">VALUE(O3-538.2/100*(O1-O2))</f>
        <v>-26086.015800000001</v>
      </c>
      <c r="P51" s="40">
        <f t="shared" si="135"/>
        <v>54776.650500000003</v>
      </c>
      <c r="Q51" s="40">
        <f t="shared" si="135"/>
        <v>14967.546899999994</v>
      </c>
      <c r="R51" s="40">
        <f t="shared" si="135"/>
        <v>0</v>
      </c>
      <c r="S51" s="40">
        <f t="shared" si="135"/>
        <v>2604.3497999999981</v>
      </c>
    </row>
    <row r="52" spans="14:19" ht="15" customHeight="1">
      <c r="N52" s="39">
        <v>5.6180000000000003</v>
      </c>
      <c r="O52" s="40">
        <f t="shared" ref="O52:S52" si="136">VALUE(O3-561.8/100*(O1-O2))</f>
        <v>-27229.884199999997</v>
      </c>
      <c r="P52" s="40">
        <f t="shared" si="136"/>
        <v>57178.599499999997</v>
      </c>
      <c r="Q52" s="40">
        <f t="shared" si="136"/>
        <v>15259.703099999992</v>
      </c>
      <c r="R52" s="40">
        <f t="shared" si="136"/>
        <v>0</v>
      </c>
      <c r="S52" s="40">
        <f t="shared" si="136"/>
        <v>2718.5501999999979</v>
      </c>
    </row>
    <row r="53" spans="14:19" ht="15" customHeight="1"/>
    <row r="54" spans="14:19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4"/>
  <sheetViews>
    <sheetView showGridLines="0" zoomScale="110" zoomScaleNormal="110" workbookViewId="0">
      <selection activeCell="G1" sqref="G1:H1048576"/>
    </sheetView>
  </sheetViews>
  <sheetFormatPr defaultColWidth="8.77734375" defaultRowHeight="14.7" customHeight="1"/>
  <cols>
    <col min="1" max="4" width="8.77734375" style="15" customWidth="1"/>
    <col min="5" max="8" width="10.77734375" style="15" customWidth="1"/>
    <col min="9" max="9" width="9.21875" style="15" bestFit="1" customWidth="1"/>
    <col min="10" max="10" width="11" style="13" bestFit="1" customWidth="1"/>
    <col min="11" max="11" width="13.77734375" style="15" bestFit="1" customWidth="1"/>
    <col min="12" max="14" width="10.44140625" style="15" bestFit="1" customWidth="1"/>
    <col min="15" max="251" width="8.77734375" style="15" customWidth="1"/>
    <col min="252" max="16384" width="8.77734375" style="16"/>
  </cols>
  <sheetData>
    <row r="1" spans="1:14" ht="15" customHeight="1" thickBot="1">
      <c r="A1" s="64"/>
      <c r="B1" s="65"/>
      <c r="C1" s="65"/>
      <c r="D1" s="65"/>
      <c r="E1" s="1" t="s">
        <v>32</v>
      </c>
      <c r="F1" s="1" t="s">
        <v>0</v>
      </c>
      <c r="G1" s="2">
        <v>43896</v>
      </c>
      <c r="H1" s="2">
        <v>43899</v>
      </c>
      <c r="I1" s="2"/>
      <c r="K1" s="12" t="s">
        <v>27</v>
      </c>
      <c r="L1" s="14"/>
      <c r="M1" s="14"/>
      <c r="N1" s="14"/>
    </row>
    <row r="2" spans="1:14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28047.200000000001</v>
      </c>
      <c r="H2" s="19">
        <v>27091.599999999999</v>
      </c>
      <c r="I2" s="19"/>
      <c r="K2" s="12" t="s">
        <v>28</v>
      </c>
      <c r="L2" s="14"/>
      <c r="M2" s="14"/>
      <c r="N2" s="14"/>
    </row>
    <row r="3" spans="1:14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27162.3</v>
      </c>
      <c r="H3" s="20">
        <v>25923.4</v>
      </c>
      <c r="I3" s="20"/>
      <c r="K3" s="12" t="s">
        <v>29</v>
      </c>
      <c r="L3" s="14"/>
      <c r="M3" s="14"/>
      <c r="N3" s="14"/>
    </row>
    <row r="4" spans="1:14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27801.45</v>
      </c>
      <c r="H4" s="21">
        <v>26462.6</v>
      </c>
      <c r="I4" s="21"/>
    </row>
    <row r="5" spans="1:14" ht="15" customHeight="1">
      <c r="A5" s="62" t="s">
        <v>4</v>
      </c>
      <c r="B5" s="63"/>
      <c r="C5" s="63"/>
      <c r="D5" s="63"/>
      <c r="E5" s="18"/>
      <c r="F5" s="18"/>
      <c r="G5" s="18"/>
      <c r="H5" s="18"/>
      <c r="I5" s="18"/>
      <c r="K5" s="22" t="s">
        <v>30</v>
      </c>
      <c r="L5" s="23"/>
      <c r="M5" s="23"/>
      <c r="N5" s="23"/>
    </row>
    <row r="6" spans="1:14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" si="1">G8+G25</f>
        <v>29063.233333333334</v>
      </c>
      <c r="H6" s="26">
        <f t="shared" ref="H6" si="2">H8+H25</f>
        <v>28229.866666666669</v>
      </c>
      <c r="I6" s="26"/>
      <c r="K6" s="44">
        <v>0.23599999999999999</v>
      </c>
      <c r="L6" s="45">
        <f>VALUE(23.6/100*(L1-L2)+L2)</f>
        <v>0</v>
      </c>
      <c r="M6" s="45">
        <f>VALUE(23.6/100*(M1-M2)+M2)</f>
        <v>0</v>
      </c>
      <c r="N6" s="45">
        <f>VALUE(23.6/100*(N1-N2)+N2)</f>
        <v>0</v>
      </c>
    </row>
    <row r="7" spans="1:14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" si="4">G11+G25</f>
        <v>28555.216666666667</v>
      </c>
      <c r="H7" s="27">
        <f t="shared" ref="H7" si="5">H11+H25</f>
        <v>27660.733333333334</v>
      </c>
      <c r="I7" s="27"/>
      <c r="K7" s="48">
        <v>0.38200000000000001</v>
      </c>
      <c r="L7" s="49">
        <f>38.2/100*(L1-L2)+L2</f>
        <v>0</v>
      </c>
      <c r="M7" s="49">
        <f>38.2/100*(M1-M2)+M2</f>
        <v>0</v>
      </c>
      <c r="N7" s="49">
        <f>38.2/100*(N1-N2)+N2</f>
        <v>0</v>
      </c>
    </row>
    <row r="8" spans="1:14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" si="7">(2*G11)-G3</f>
        <v>28178.333333333332</v>
      </c>
      <c r="H8" s="28">
        <f t="shared" ref="H8" si="8">(2*H11)-H3</f>
        <v>27061.666666666672</v>
      </c>
      <c r="I8" s="28"/>
      <c r="K8" s="42">
        <v>0.5</v>
      </c>
      <c r="L8" s="43">
        <f>VALUE(50/100*(L1-L2)+L2)</f>
        <v>0</v>
      </c>
      <c r="M8" s="43">
        <f>VALUE(50/100*(M1-M2)+M2)</f>
        <v>0</v>
      </c>
      <c r="N8" s="43">
        <f>VALUE(50/100*(N1-N2)+N2)</f>
        <v>0</v>
      </c>
    </row>
    <row r="9" spans="1:14" ht="15" customHeight="1">
      <c r="A9" s="24"/>
      <c r="B9" s="25"/>
      <c r="C9" s="25"/>
      <c r="D9" s="7"/>
      <c r="E9" s="21"/>
      <c r="F9" s="21"/>
      <c r="G9" s="21"/>
      <c r="H9" s="21"/>
      <c r="I9" s="21"/>
      <c r="K9" s="50">
        <v>0.61799999999999999</v>
      </c>
      <c r="L9" s="51">
        <f>VALUE(61.8/100*(L1-L2)+L2)</f>
        <v>0</v>
      </c>
      <c r="M9" s="51">
        <f>VALUE(61.8/100*(M1-M2)+M2)</f>
        <v>0</v>
      </c>
      <c r="N9" s="51">
        <f>VALUE(61.8/100*(N1-N2)+N2)</f>
        <v>0</v>
      </c>
    </row>
    <row r="10" spans="1:14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" si="10">G11+G32/2</f>
        <v>27735.883333333331</v>
      </c>
      <c r="H10" s="29">
        <f t="shared" ref="H10" si="11">H11+H32/2</f>
        <v>26507.5</v>
      </c>
      <c r="I10" s="29"/>
      <c r="K10" s="39">
        <v>0.70699999999999996</v>
      </c>
      <c r="L10" s="40">
        <f>VALUE(70.7/100*(L1-L2)+L2)</f>
        <v>0</v>
      </c>
      <c r="M10" s="40">
        <f>VALUE(70.7/100*(M1-M2)+M2)</f>
        <v>0</v>
      </c>
      <c r="N10" s="40">
        <f>VALUE(70.7/100*(N1-N2)+N2)</f>
        <v>0</v>
      </c>
    </row>
    <row r="11" spans="1:14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" si="13">(G2+G3+G4)/3</f>
        <v>27670.316666666666</v>
      </c>
      <c r="H11" s="21">
        <f t="shared" ref="H11" si="14">(H2+H3+H4)/3</f>
        <v>26492.533333333336</v>
      </c>
      <c r="I11" s="21"/>
      <c r="K11" s="46">
        <v>0.78600000000000003</v>
      </c>
      <c r="L11" s="47">
        <f>VALUE(78.6/100*(L1-L2)+L2)</f>
        <v>0</v>
      </c>
      <c r="M11" s="47">
        <f>VALUE(78.6/100*(M1-M2)+M2)</f>
        <v>0</v>
      </c>
      <c r="N11" s="47">
        <f>VALUE(78.6/100*(N1-N2)+N2)</f>
        <v>0</v>
      </c>
    </row>
    <row r="12" spans="1:14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" si="16">G11-G32/2</f>
        <v>27604.75</v>
      </c>
      <c r="H12" s="31">
        <f t="shared" ref="H12" si="17">H11-H32/2</f>
        <v>26477.566666666673</v>
      </c>
      <c r="I12" s="31"/>
      <c r="K12" s="39">
        <v>1</v>
      </c>
      <c r="L12" s="40">
        <f>VALUE(100/100*(L1-L2)+L2)</f>
        <v>0</v>
      </c>
      <c r="M12" s="40">
        <f>VALUE(100/100*(M1-M2)+M2)</f>
        <v>0</v>
      </c>
      <c r="N12" s="40">
        <f>VALUE(100/100*(N1-N2)+N2)</f>
        <v>0</v>
      </c>
    </row>
    <row r="13" spans="1:14" ht="15" customHeight="1">
      <c r="A13" s="24"/>
      <c r="B13" s="25"/>
      <c r="C13" s="25"/>
      <c r="D13" s="7"/>
      <c r="E13" s="21"/>
      <c r="F13" s="21"/>
      <c r="G13" s="21"/>
      <c r="H13" s="21"/>
      <c r="I13" s="21"/>
      <c r="K13" s="39">
        <v>1.236</v>
      </c>
      <c r="L13" s="40">
        <f>VALUE(123.6/100*(L1-L2)+L2)</f>
        <v>0</v>
      </c>
      <c r="M13" s="40">
        <f>VALUE(123.6/100*(M1-M2)+M2)</f>
        <v>0</v>
      </c>
      <c r="N13" s="40">
        <f>VALUE(123.6/100*(N1-N2)+N2)</f>
        <v>0</v>
      </c>
    </row>
    <row r="14" spans="1:14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" si="19">2*G11-G2</f>
        <v>27293.433333333331</v>
      </c>
      <c r="H14" s="32">
        <f t="shared" ref="H14" si="20">2*H11-H2</f>
        <v>25893.466666666674</v>
      </c>
      <c r="I14" s="32"/>
      <c r="K14" s="33"/>
      <c r="L14" s="30"/>
      <c r="M14" s="30"/>
      <c r="N14" s="30"/>
    </row>
    <row r="15" spans="1:14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" si="22">G11-G25</f>
        <v>26785.416666666664</v>
      </c>
      <c r="H15" s="34">
        <f t="shared" ref="H15" si="23">H11-H25</f>
        <v>25324.333333333339</v>
      </c>
      <c r="I15" s="34"/>
      <c r="K15" s="38" t="s">
        <v>31</v>
      </c>
      <c r="L15" s="30"/>
      <c r="M15" s="30"/>
      <c r="N15" s="30"/>
    </row>
    <row r="16" spans="1:14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" si="25">G14-G25</f>
        <v>26408.533333333329</v>
      </c>
      <c r="H16" s="35">
        <f t="shared" ref="H16" si="26">H14-H25</f>
        <v>24725.266666666677</v>
      </c>
      <c r="I16" s="35"/>
      <c r="K16" s="39">
        <v>0.23599999999999999</v>
      </c>
      <c r="L16" s="40">
        <f>VALUE(L3-23.6/100*(L1-L2))</f>
        <v>0</v>
      </c>
      <c r="M16" s="40">
        <f>VALUE(M3-23.6/100*(M1-M2))</f>
        <v>0</v>
      </c>
      <c r="N16" s="40">
        <f>VALUE(N3-23.6/100*(N1-N2))</f>
        <v>0</v>
      </c>
    </row>
    <row r="17" spans="1:14" ht="15" customHeight="1">
      <c r="A17" s="62" t="s">
        <v>14</v>
      </c>
      <c r="B17" s="63"/>
      <c r="C17" s="63"/>
      <c r="D17" s="63"/>
      <c r="E17" s="5"/>
      <c r="F17" s="5"/>
      <c r="G17" s="5"/>
      <c r="H17" s="5"/>
      <c r="I17" s="5"/>
      <c r="K17" s="39">
        <v>0.38200000000000001</v>
      </c>
      <c r="L17" s="40">
        <f>VALUE(L3-38.2/100*(L1-L2))</f>
        <v>0</v>
      </c>
      <c r="M17" s="40">
        <f>VALUE(M3-38.2/100*(M1-M2))</f>
        <v>0</v>
      </c>
      <c r="N17" s="40">
        <f>VALUE(N3-38.2/100*(N1-N2))</f>
        <v>0</v>
      </c>
    </row>
    <row r="18" spans="1:14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" si="28">(G2/G3)*G4</f>
        <v>28707.172383781934</v>
      </c>
      <c r="H18" s="27">
        <f t="shared" ref="H18" si="29">(H2/H3)*H4</f>
        <v>27655.098257173053</v>
      </c>
      <c r="I18" s="27"/>
      <c r="K18" s="39">
        <v>0.5</v>
      </c>
      <c r="L18" s="40">
        <f>VALUE(L3-50/100*(L1-L2))</f>
        <v>0</v>
      </c>
      <c r="M18" s="40">
        <f>VALUE(M3-50/100*(M1-M2))</f>
        <v>0</v>
      </c>
      <c r="N18" s="40">
        <f>VALUE(N3-50/100*(N1-N2))</f>
        <v>0</v>
      </c>
    </row>
    <row r="19" spans="1:14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" si="31">G4+G26/2</f>
        <v>28288.145</v>
      </c>
      <c r="H19" s="28">
        <f t="shared" ref="H19" si="32">H4+H26/2</f>
        <v>27105.109999999997</v>
      </c>
      <c r="I19" s="28"/>
      <c r="K19" s="39">
        <v>0.61799999999999999</v>
      </c>
      <c r="L19" s="40">
        <f>VALUE(L3-61.8/100*(L1-L2))</f>
        <v>0</v>
      </c>
      <c r="M19" s="40">
        <f>VALUE(M3-61.8/100*(M1-M2))</f>
        <v>0</v>
      </c>
      <c r="N19" s="40">
        <f>VALUE(N3-61.8/100*(N1-N2))</f>
        <v>0</v>
      </c>
    </row>
    <row r="20" spans="1:14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" si="34">G4</f>
        <v>27801.45</v>
      </c>
      <c r="H20" s="21">
        <f t="shared" ref="H20" si="35">H4</f>
        <v>26462.6</v>
      </c>
      <c r="I20" s="21"/>
      <c r="K20" s="39">
        <v>0.70699999999999996</v>
      </c>
      <c r="L20" s="40">
        <f>VALUE(L3-70.07/100*(L1-L2))</f>
        <v>0</v>
      </c>
      <c r="M20" s="40">
        <f>VALUE(M3-70.07/100*(M1-M2))</f>
        <v>0</v>
      </c>
      <c r="N20" s="40">
        <f>VALUE(N3-70.07/100*(N1-N2))</f>
        <v>0</v>
      </c>
    </row>
    <row r="21" spans="1:14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" si="37">G4-G26/4</f>
        <v>27558.102500000001</v>
      </c>
      <c r="H21" s="20">
        <f t="shared" ref="H21" si="38">H4-H26/4</f>
        <v>26141.345000000001</v>
      </c>
      <c r="I21" s="20"/>
      <c r="K21" s="39">
        <v>0.78600000000000003</v>
      </c>
      <c r="L21" s="40">
        <f>VALUE(L3-78.6/100*(L1-L2))</f>
        <v>0</v>
      </c>
      <c r="M21" s="40">
        <f>VALUE(M3-78.6/100*(M1-M2))</f>
        <v>0</v>
      </c>
      <c r="N21" s="40">
        <f>VALUE(N3-78.6/100*(N1-N2))</f>
        <v>0</v>
      </c>
    </row>
    <row r="22" spans="1:14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" si="40">G4-G26/2</f>
        <v>27314.755000000001</v>
      </c>
      <c r="H22" s="32">
        <f t="shared" ref="H22" si="41">H4-H26/2</f>
        <v>25820.09</v>
      </c>
      <c r="I22" s="32"/>
      <c r="K22" s="39">
        <v>1</v>
      </c>
      <c r="L22" s="40">
        <f>VALUE(L3-100/100*(L1-L2))</f>
        <v>0</v>
      </c>
      <c r="M22" s="40">
        <f>VALUE(M3-100/100*(M1-M2))</f>
        <v>0</v>
      </c>
      <c r="N22" s="40">
        <f>VALUE(N3-100/100*(N1-N2))</f>
        <v>0</v>
      </c>
    </row>
    <row r="23" spans="1:14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" si="43">G4-(G18-G4)</f>
        <v>26895.727616218068</v>
      </c>
      <c r="H23" s="34">
        <f t="shared" ref="H23" si="44">H4-(H18-H4)</f>
        <v>25270.101742826944</v>
      </c>
      <c r="I23" s="34"/>
      <c r="K23" s="39">
        <v>1.236</v>
      </c>
      <c r="L23" s="40">
        <f>VALUE(L3-123.6/100*(L1-L2))</f>
        <v>0</v>
      </c>
      <c r="M23" s="40">
        <f>VALUE(M3-123.6/100*(M1-M2))</f>
        <v>0</v>
      </c>
      <c r="N23" s="40">
        <f>VALUE(N3-123.6/100*(N1-N2))</f>
        <v>0</v>
      </c>
    </row>
    <row r="24" spans="1:14" ht="15" customHeight="1">
      <c r="A24" s="62" t="s">
        <v>20</v>
      </c>
      <c r="B24" s="63"/>
      <c r="C24" s="63"/>
      <c r="D24" s="63"/>
      <c r="E24" s="5"/>
      <c r="F24" s="5"/>
      <c r="G24" s="5"/>
      <c r="H24" s="5"/>
      <c r="I24" s="5"/>
      <c r="K24" s="52">
        <v>1.272</v>
      </c>
      <c r="L24" s="53">
        <f>VALUE(L3-127.2/100*(L1-L2))</f>
        <v>0</v>
      </c>
      <c r="M24" s="53">
        <f>VALUE(M3-127.2/100*(M1-M2))</f>
        <v>0</v>
      </c>
      <c r="N24" s="53">
        <f>VALUE(N3-127.2/100*(N1-N2))</f>
        <v>0</v>
      </c>
    </row>
    <row r="25" spans="1:14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" si="46">ABS(G2-G3)</f>
        <v>884.90000000000146</v>
      </c>
      <c r="H25" s="36">
        <f t="shared" ref="H25" si="47">ABS(H2-H3)</f>
        <v>1168.1999999999971</v>
      </c>
      <c r="I25" s="36"/>
      <c r="K25" s="39">
        <v>1.3819999999999999</v>
      </c>
      <c r="L25" s="40">
        <f>VALUE(L3-138.2/100*(L1-L2))</f>
        <v>0</v>
      </c>
      <c r="M25" s="40">
        <f>VALUE(M3-138.2/100*(M1-M2))</f>
        <v>0</v>
      </c>
      <c r="N25" s="40">
        <f>VALUE(N3-138.2/100*(N1-N2))</f>
        <v>0</v>
      </c>
    </row>
    <row r="26" spans="1:14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" si="49">G25*1.1</f>
        <v>973.39000000000169</v>
      </c>
      <c r="H26" s="36">
        <f t="shared" ref="H26" si="50">H25*1.1</f>
        <v>1285.0199999999968</v>
      </c>
      <c r="I26" s="36"/>
      <c r="K26" s="39">
        <v>1.4139999999999999</v>
      </c>
      <c r="L26" s="40">
        <f>VALUE(L3-141.4/100*(L1-L2))</f>
        <v>0</v>
      </c>
      <c r="M26" s="40">
        <f>VALUE(M3-141.4/100*(M1-M2))</f>
        <v>0</v>
      </c>
      <c r="N26" s="40">
        <f>VALUE(N3-141.4/100*(N1-N2))</f>
        <v>0</v>
      </c>
    </row>
    <row r="27" spans="1:14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" si="52">(G2+G3)</f>
        <v>55209.5</v>
      </c>
      <c r="H27" s="36">
        <f t="shared" ref="H27" si="53">(H2+H3)</f>
        <v>53015</v>
      </c>
      <c r="I27" s="36"/>
      <c r="K27" s="39">
        <v>1.5</v>
      </c>
      <c r="L27" s="40">
        <f>VALUE(L3-150/100*(L1-L2))</f>
        <v>0</v>
      </c>
      <c r="M27" s="40">
        <f>VALUE(M3-150/100*(M1-M2))</f>
        <v>0</v>
      </c>
      <c r="N27" s="40">
        <f>VALUE(N3-150/100*(N1-N2))</f>
        <v>0</v>
      </c>
    </row>
    <row r="28" spans="1:14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" si="55">(G2+G3)/2</f>
        <v>27604.75</v>
      </c>
      <c r="H28" s="36">
        <f t="shared" ref="H28" si="56">(H2+H3)/2</f>
        <v>26507.5</v>
      </c>
      <c r="I28" s="36"/>
      <c r="K28" s="50">
        <v>1.6180000000000001</v>
      </c>
      <c r="L28" s="51">
        <f>VALUE(L3-161.8/100*(L1-L2))</f>
        <v>0</v>
      </c>
      <c r="M28" s="51">
        <f>VALUE(M3-161.8/100*(M1-M2))</f>
        <v>0</v>
      </c>
      <c r="N28" s="51">
        <f>VALUE(N3-161.8/100*(N1-N2))</f>
        <v>0</v>
      </c>
    </row>
    <row r="29" spans="1:14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" si="58">G30-G31+G30</f>
        <v>27735.883333333331</v>
      </c>
      <c r="H29" s="36">
        <f t="shared" ref="H29" si="59">H30-H31+H30</f>
        <v>26477.566666666673</v>
      </c>
      <c r="I29" s="36"/>
      <c r="K29" s="39">
        <v>1.7070000000000001</v>
      </c>
      <c r="L29" s="40">
        <f>VALUE(L3-170.07/100*(L1-L2))</f>
        <v>0</v>
      </c>
      <c r="M29" s="40">
        <f>VALUE(M3-170.07/100*(M1-M2))</f>
        <v>0</v>
      </c>
      <c r="N29" s="40">
        <f>VALUE(N3-170.07/100*(N1-N2))</f>
        <v>0</v>
      </c>
    </row>
    <row r="30" spans="1:14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" si="61">(G2+G3+G4)/3</f>
        <v>27670.316666666666</v>
      </c>
      <c r="H30" s="36">
        <f t="shared" ref="H30" si="62">(H2+H3+H4)/3</f>
        <v>26492.533333333336</v>
      </c>
      <c r="I30" s="36"/>
      <c r="K30" s="42">
        <v>2</v>
      </c>
      <c r="L30" s="43">
        <f>VALUE(L3-200/100*(L1-L2))</f>
        <v>0</v>
      </c>
      <c r="M30" s="43">
        <f>VALUE(M3-200/100*(M1-M2))</f>
        <v>0</v>
      </c>
      <c r="N30" s="43">
        <f>VALUE(N3-200/100*(N1-N2))</f>
        <v>0</v>
      </c>
    </row>
    <row r="31" spans="1:14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" si="64">G28</f>
        <v>27604.75</v>
      </c>
      <c r="H31" s="36">
        <f t="shared" ref="H31" si="65">H28</f>
        <v>26507.5</v>
      </c>
      <c r="I31" s="36"/>
      <c r="K31" s="39">
        <v>2.2360000000000002</v>
      </c>
      <c r="L31" s="40">
        <f>VALUE(L3-223.6/100*(L1-L2))</f>
        <v>0</v>
      </c>
      <c r="M31" s="40">
        <f>VALUE(M3-223.6/100*(M1-M2))</f>
        <v>0</v>
      </c>
      <c r="N31" s="40">
        <f>VALUE(N3-223.6/100*(N1-N2))</f>
        <v>0</v>
      </c>
    </row>
    <row r="32" spans="1:14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" si="67">ABS(G29-G31)</f>
        <v>131.13333333333139</v>
      </c>
      <c r="H32" s="37">
        <f t="shared" ref="H32" si="68">ABS(H29-H31)</f>
        <v>29.933333333327028</v>
      </c>
      <c r="I32" s="37"/>
      <c r="K32" s="39">
        <v>2.2719999999999998</v>
      </c>
      <c r="L32" s="40">
        <f>VALUE(L3-227.2/100*(L1-L2))</f>
        <v>0</v>
      </c>
      <c r="M32" s="40">
        <f>VALUE(M3-227.2/100*(M1-M2))</f>
        <v>0</v>
      </c>
      <c r="N32" s="40">
        <f>VALUE(N3-227.2/100*(N1-N2))</f>
        <v>0</v>
      </c>
    </row>
    <row r="33" spans="11:14" ht="15" customHeight="1">
      <c r="K33" s="39">
        <v>2.3820000000000001</v>
      </c>
      <c r="L33" s="40">
        <f>VALUE(L3-238.2/100*(L1-L2))</f>
        <v>0</v>
      </c>
      <c r="M33" s="40">
        <f>VALUE(M3-238.2/100*(M1-M2))</f>
        <v>0</v>
      </c>
      <c r="N33" s="40">
        <f>VALUE(N3-238.2/100*(N1-N2))</f>
        <v>0</v>
      </c>
    </row>
    <row r="34" spans="11:14" ht="15" customHeight="1">
      <c r="K34" s="48">
        <v>2.4140000000000001</v>
      </c>
      <c r="L34" s="49">
        <f>VALUE(L3-241.4/100*(L1-L2))</f>
        <v>0</v>
      </c>
      <c r="M34" s="49">
        <f>VALUE(M3-241.4/100*(M1-M2))</f>
        <v>0</v>
      </c>
      <c r="N34" s="49">
        <f>VALUE(N3-241.4/100*(N1-N2))</f>
        <v>0</v>
      </c>
    </row>
    <row r="35" spans="11:14" ht="15" customHeight="1">
      <c r="K35" s="44">
        <v>2.6179999999999999</v>
      </c>
      <c r="L35" s="45">
        <f>VALUE(L3-261.8/100*(L1-L2))</f>
        <v>0</v>
      </c>
      <c r="M35" s="45">
        <f>VALUE(M3-261.8/100*(M1-M2))</f>
        <v>0</v>
      </c>
      <c r="N35" s="45">
        <f>VALUE(N3-261.8/100*(N1-N2))</f>
        <v>0</v>
      </c>
    </row>
    <row r="36" spans="11:14" ht="15" customHeight="1">
      <c r="K36" s="39">
        <v>3</v>
      </c>
      <c r="L36" s="40">
        <f>VALUE(L3-300/100*(L1-L2))</f>
        <v>0</v>
      </c>
      <c r="M36" s="40">
        <f>VALUE(M3-300/100*(M1-M2))</f>
        <v>0</v>
      </c>
      <c r="N36" s="40">
        <f>VALUE(N3-300/100*(N1-N2))</f>
        <v>0</v>
      </c>
    </row>
    <row r="37" spans="11:14" ht="15" customHeight="1">
      <c r="K37" s="39">
        <v>3.2360000000000002</v>
      </c>
      <c r="L37" s="40">
        <f>VALUE(L3-323.6/100*(L1-L2))</f>
        <v>0</v>
      </c>
      <c r="M37" s="40">
        <f>VALUE(M3-323.6/100*(M1-M2))</f>
        <v>0</v>
      </c>
      <c r="N37" s="40">
        <f>VALUE(N3-323.6/100*(N1-N2))</f>
        <v>0</v>
      </c>
    </row>
    <row r="38" spans="11:14" ht="15" customHeight="1">
      <c r="K38" s="39">
        <v>3.2719999999999998</v>
      </c>
      <c r="L38" s="40">
        <f>VALUE(L3-327.2/100*(L1-L2))</f>
        <v>0</v>
      </c>
      <c r="M38" s="40">
        <f>VALUE(M3-327.2/100*(M1-M2))</f>
        <v>0</v>
      </c>
      <c r="N38" s="40">
        <f>VALUE(N3-327.2/100*(N1-N2))</f>
        <v>0</v>
      </c>
    </row>
    <row r="39" spans="11:14" ht="15" customHeight="1">
      <c r="K39" s="39">
        <v>3.3820000000000001</v>
      </c>
      <c r="L39" s="40">
        <f>VALUE(L3-338.2/100*(L1-L2))</f>
        <v>0</v>
      </c>
      <c r="M39" s="40">
        <f>VALUE(M3-338.2/100*(M1-M2))</f>
        <v>0</v>
      </c>
      <c r="N39" s="40">
        <f>VALUE(N3-338.2/100*(N1-N2))</f>
        <v>0</v>
      </c>
    </row>
    <row r="40" spans="11:14" ht="15" customHeight="1">
      <c r="K40" s="39">
        <v>3.4140000000000001</v>
      </c>
      <c r="L40" s="40">
        <f>VALUE(L3-341.4/100*(L1-L2))</f>
        <v>0</v>
      </c>
      <c r="M40" s="40">
        <f>VALUE(M3-341.4/100*(M1-M2))</f>
        <v>0</v>
      </c>
      <c r="N40" s="40">
        <f>VALUE(N3-341.4/100*(N1-N2))</f>
        <v>0</v>
      </c>
    </row>
    <row r="41" spans="11:14" ht="15" customHeight="1">
      <c r="K41" s="39">
        <v>3.6179999999999999</v>
      </c>
      <c r="L41" s="40">
        <f>VALUE(L3-361.8/100*(L1-L2))</f>
        <v>0</v>
      </c>
      <c r="M41" s="40">
        <f>VALUE(M3-361.8/100*(M1-M2))</f>
        <v>0</v>
      </c>
      <c r="N41" s="40">
        <f>VALUE(N3-361.8/100*(N1-N2))</f>
        <v>0</v>
      </c>
    </row>
    <row r="42" spans="11:14" ht="15" customHeight="1">
      <c r="K42" s="39">
        <v>4</v>
      </c>
      <c r="L42" s="40">
        <f>VALUE(L3-400/100*(L1-L2))</f>
        <v>0</v>
      </c>
      <c r="M42" s="40">
        <f>VALUE(M3-400/100*(M1-M2))</f>
        <v>0</v>
      </c>
      <c r="N42" s="40">
        <f>VALUE(N3-400/100*(N1-N2))</f>
        <v>0</v>
      </c>
    </row>
    <row r="43" spans="11:14" ht="15" customHeight="1">
      <c r="K43" s="39">
        <v>4.2359999999999998</v>
      </c>
      <c r="L43" s="40">
        <f>VALUE(L3-423.6/100*(L1-L2))</f>
        <v>0</v>
      </c>
      <c r="M43" s="40">
        <f>VALUE(M3-423.6/100*(M1-M2))</f>
        <v>0</v>
      </c>
      <c r="N43" s="40">
        <f>VALUE(N3-423.6/100*(N1-N2))</f>
        <v>0</v>
      </c>
    </row>
    <row r="44" spans="11:14" ht="15" customHeight="1">
      <c r="K44" s="39">
        <v>4.2720000000000002</v>
      </c>
      <c r="L44" s="40">
        <f>VALUE(L3-427.2/100*(L1-L2))</f>
        <v>0</v>
      </c>
      <c r="M44" s="40">
        <f>VALUE(M3-427.2/100*(M1-M2))</f>
        <v>0</v>
      </c>
      <c r="N44" s="40">
        <f>VALUE(N3-427.2/100*(N1-N2))</f>
        <v>0</v>
      </c>
    </row>
    <row r="45" spans="11:14" ht="15" customHeight="1">
      <c r="K45" s="39">
        <v>4.3819999999999997</v>
      </c>
      <c r="L45" s="40">
        <f>VALUE(L3-438.2/100*(L1-L2))</f>
        <v>0</v>
      </c>
      <c r="M45" s="40">
        <f>VALUE(M3-438.2/100*(M1-M2))</f>
        <v>0</v>
      </c>
      <c r="N45" s="40">
        <f>VALUE(N3-438.2/100*(N1-N2))</f>
        <v>0</v>
      </c>
    </row>
    <row r="46" spans="11:14" ht="15" customHeight="1">
      <c r="K46" s="39">
        <v>4.4139999999999997</v>
      </c>
      <c r="L46" s="40">
        <f>VALUE(L3-414.4/100*(L1-L2))</f>
        <v>0</v>
      </c>
      <c r="M46" s="40">
        <f>VALUE(M3-414.4/100*(M1-M2))</f>
        <v>0</v>
      </c>
      <c r="N46" s="40">
        <f>VALUE(N3-414.4/100*(N1-N2))</f>
        <v>0</v>
      </c>
    </row>
    <row r="47" spans="11:14" ht="15" customHeight="1">
      <c r="K47" s="39">
        <v>4.6180000000000003</v>
      </c>
      <c r="L47" s="40">
        <f>VALUE(L3-461.8/100*(L1-L2))</f>
        <v>0</v>
      </c>
      <c r="M47" s="40">
        <f>VALUE(M3-461.8/100*(M1-M2))</f>
        <v>0</v>
      </c>
      <c r="N47" s="40">
        <f>VALUE(N3-461.8/100*(N1-N2))</f>
        <v>0</v>
      </c>
    </row>
    <row r="48" spans="11:14" ht="15" customHeight="1">
      <c r="K48" s="39">
        <v>4.7640000000000002</v>
      </c>
      <c r="L48" s="40">
        <f>VALUE(L3-476.4/100*(L1-L2))</f>
        <v>0</v>
      </c>
      <c r="M48" s="40">
        <f>VALUE(M3-476.4/100*(M1-M2))</f>
        <v>0</v>
      </c>
      <c r="N48" s="40">
        <f>VALUE(N3-476.4/100*(N1-N2))</f>
        <v>0</v>
      </c>
    </row>
    <row r="49" spans="11:14" ht="15" customHeight="1">
      <c r="K49" s="39">
        <v>5</v>
      </c>
      <c r="L49" s="40">
        <f>VALUE(L3-500/100*(L1-L2))</f>
        <v>0</v>
      </c>
      <c r="M49" s="40">
        <f>VALUE(M3-500/100*(M1-M2))</f>
        <v>0</v>
      </c>
      <c r="N49" s="40">
        <f>VALUE(N3-500/100*(N1-N2))</f>
        <v>0</v>
      </c>
    </row>
    <row r="50" spans="11:14" ht="15" customHeight="1">
      <c r="K50" s="39">
        <v>5.2359999999999998</v>
      </c>
      <c r="L50" s="40">
        <f>VALUE(L3-523.6/100*(L1-L2))</f>
        <v>0</v>
      </c>
      <c r="M50" s="40">
        <f>VALUE(M3-523.6/100*(M1-M2))</f>
        <v>0</v>
      </c>
      <c r="N50" s="40">
        <f>VALUE(N3-523.6/100*(N1-N2))</f>
        <v>0</v>
      </c>
    </row>
    <row r="51" spans="11:14" ht="15" customHeight="1">
      <c r="K51" s="39">
        <v>5.3819999999999997</v>
      </c>
      <c r="L51" s="40">
        <f>VALUE(L3-538.2/100*(L1-L2))</f>
        <v>0</v>
      </c>
      <c r="M51" s="40">
        <f>VALUE(M3-538.2/100*(M1-M2))</f>
        <v>0</v>
      </c>
      <c r="N51" s="40">
        <f>VALUE(N3-538.2/100*(N1-N2))</f>
        <v>0</v>
      </c>
    </row>
    <row r="52" spans="11:14" ht="15" customHeight="1">
      <c r="K52" s="39">
        <v>5.6180000000000003</v>
      </c>
      <c r="L52" s="40">
        <f>VALUE(L3-561.8/100*(L1-L2))</f>
        <v>0</v>
      </c>
      <c r="M52" s="40">
        <f>VALUE(M3-561.8/100*(M1-M2))</f>
        <v>0</v>
      </c>
      <c r="N52" s="40">
        <f>VALUE(N3-561.8/100*(N1-N2))</f>
        <v>0</v>
      </c>
    </row>
    <row r="53" spans="11:14" ht="15" customHeight="1"/>
    <row r="54" spans="11:14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opLeftCell="K1" workbookViewId="0">
      <selection activeCell="AC3" sqref="AC3"/>
    </sheetView>
  </sheetViews>
  <sheetFormatPr defaultRowHeight="14.4"/>
  <cols>
    <col min="1" max="30" width="10.77734375" style="15" customWidth="1"/>
  </cols>
  <sheetData>
    <row r="1" spans="1:30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</row>
    <row r="2" spans="1:30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61">
        <v>9602.2000000000007</v>
      </c>
      <c r="AA2" s="61">
        <v>9403.7999999999993</v>
      </c>
      <c r="AB2" s="61">
        <v>9127.5499999999993</v>
      </c>
      <c r="AC2" s="61">
        <v>8575.4500000000007</v>
      </c>
      <c r="AD2" s="61">
        <v>8883</v>
      </c>
    </row>
    <row r="3" spans="1:30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60">
        <v>9165.1</v>
      </c>
      <c r="AA3" s="60">
        <v>8915.6</v>
      </c>
      <c r="AB3" s="60">
        <v>8407.0499999999993</v>
      </c>
      <c r="AC3" s="60">
        <v>7832.55</v>
      </c>
      <c r="AD3" s="60">
        <v>8178.2</v>
      </c>
    </row>
    <row r="4" spans="1:30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</row>
    <row r="5" spans="1:30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>
      <c r="A6" s="26">
        <f t="shared" ref="A6:AD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</row>
    <row r="7" spans="1:30">
      <c r="A7" s="27">
        <f t="shared" ref="A7:AD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  <c r="Z7" s="27">
        <f t="shared" si="1"/>
        <v>9758.6666666666679</v>
      </c>
      <c r="AA7" s="27">
        <f t="shared" si="1"/>
        <v>9583.6833333333325</v>
      </c>
      <c r="AB7" s="27">
        <f t="shared" si="1"/>
        <v>9388.2999999999993</v>
      </c>
      <c r="AC7" s="27">
        <f t="shared" si="1"/>
        <v>8966.7166666666672</v>
      </c>
      <c r="AD7" s="27">
        <f t="shared" si="1"/>
        <v>9307.0166666666664</v>
      </c>
    </row>
    <row r="8" spans="1:30">
      <c r="A8" s="28">
        <f t="shared" ref="A8:AD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  <c r="Z8" s="28">
        <f t="shared" si="2"/>
        <v>9478.0333333333347</v>
      </c>
      <c r="AA8" s="28">
        <f t="shared" si="2"/>
        <v>9275.3666666666668</v>
      </c>
      <c r="AB8" s="28">
        <f t="shared" si="2"/>
        <v>8928.5499999999993</v>
      </c>
      <c r="AC8" s="28">
        <f t="shared" si="2"/>
        <v>8615.0833333333358</v>
      </c>
      <c r="AD8" s="28">
        <f t="shared" si="2"/>
        <v>9026.2333333333336</v>
      </c>
    </row>
    <row r="9" spans="1:30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>
      <c r="A10" s="29">
        <f t="shared" ref="A10:AD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  <c r="Z10" s="58">
        <f t="shared" si="3"/>
        <v>9383.6500000000015</v>
      </c>
      <c r="AA10" s="58">
        <f t="shared" si="3"/>
        <v>9159.7000000000007</v>
      </c>
      <c r="AB10" s="58">
        <f t="shared" si="3"/>
        <v>8767.2999999999993</v>
      </c>
      <c r="AC10" s="58">
        <f t="shared" si="3"/>
        <v>8243.633333333335</v>
      </c>
      <c r="AD10" s="58">
        <f t="shared" si="3"/>
        <v>8673.8333333333339</v>
      </c>
    </row>
    <row r="11" spans="1:30">
      <c r="A11" s="21">
        <f t="shared" ref="A11:AD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  <c r="Z11" s="21">
        <f t="shared" si="4"/>
        <v>9321.5666666666675</v>
      </c>
      <c r="AA11" s="21">
        <f t="shared" si="4"/>
        <v>9095.4833333333336</v>
      </c>
      <c r="AB11" s="21">
        <f t="shared" si="4"/>
        <v>8667.7999999999993</v>
      </c>
      <c r="AC11" s="21">
        <f t="shared" si="4"/>
        <v>8223.8166666666675</v>
      </c>
      <c r="AD11" s="21">
        <f t="shared" si="4"/>
        <v>8602.2166666666672</v>
      </c>
    </row>
    <row r="12" spans="1:30">
      <c r="A12" s="31">
        <f t="shared" ref="A12:AD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  <c r="Z12" s="59">
        <f t="shared" si="5"/>
        <v>9259.4833333333336</v>
      </c>
      <c r="AA12" s="59">
        <f t="shared" si="5"/>
        <v>9031.2666666666664</v>
      </c>
      <c r="AB12" s="59">
        <f t="shared" si="5"/>
        <v>8568.2999999999993</v>
      </c>
      <c r="AC12" s="59">
        <f t="shared" si="5"/>
        <v>8204</v>
      </c>
      <c r="AD12" s="59">
        <f t="shared" si="5"/>
        <v>8530.6</v>
      </c>
    </row>
    <row r="13" spans="1:30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>
      <c r="A14" s="32">
        <f t="shared" ref="A14:AD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  <c r="Z14" s="32">
        <f t="shared" si="6"/>
        <v>9040.9333333333343</v>
      </c>
      <c r="AA14" s="32">
        <f t="shared" si="6"/>
        <v>8787.1666666666679</v>
      </c>
      <c r="AB14" s="32">
        <f t="shared" si="6"/>
        <v>8208.0499999999993</v>
      </c>
      <c r="AC14" s="32">
        <f t="shared" si="6"/>
        <v>7872.1833333333343</v>
      </c>
      <c r="AD14" s="32">
        <f t="shared" si="6"/>
        <v>8321.4333333333343</v>
      </c>
    </row>
    <row r="15" spans="1:30">
      <c r="A15" s="34">
        <f t="shared" ref="A15:AD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  <c r="Z15" s="34">
        <f t="shared" si="7"/>
        <v>8884.4666666666672</v>
      </c>
      <c r="AA15" s="34">
        <f t="shared" si="7"/>
        <v>8607.2833333333347</v>
      </c>
      <c r="AB15" s="34">
        <f t="shared" si="7"/>
        <v>7947.2999999999993</v>
      </c>
      <c r="AC15" s="34">
        <f t="shared" si="7"/>
        <v>7480.916666666667</v>
      </c>
      <c r="AD15" s="34">
        <f t="shared" si="7"/>
        <v>7897.416666666667</v>
      </c>
    </row>
    <row r="16" spans="1:30">
      <c r="A16" s="35">
        <f t="shared" ref="A16:AD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  <c r="Z16" s="35">
        <f t="shared" si="8"/>
        <v>8603.8333333333339</v>
      </c>
      <c r="AA16" s="35">
        <f t="shared" si="8"/>
        <v>8298.966666666669</v>
      </c>
      <c r="AB16" s="35">
        <f t="shared" si="8"/>
        <v>7487.5499999999993</v>
      </c>
      <c r="AC16" s="35">
        <f t="shared" si="8"/>
        <v>7129.2833333333338</v>
      </c>
      <c r="AD16" s="35">
        <f t="shared" si="8"/>
        <v>7616.6333333333341</v>
      </c>
    </row>
    <row r="17" spans="1:30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>
      <c r="A18" s="27">
        <f t="shared" ref="A18:AD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  <c r="Z18" s="27">
        <f t="shared" si="9"/>
        <v>9636.0404447305536</v>
      </c>
      <c r="AA18" s="27">
        <f t="shared" si="9"/>
        <v>9458.067296648569</v>
      </c>
      <c r="AB18" s="27">
        <f t="shared" si="9"/>
        <v>9194.5920911615831</v>
      </c>
      <c r="AC18" s="27">
        <f t="shared" si="9"/>
        <v>9047.2199095441465</v>
      </c>
      <c r="AD18" s="27">
        <f t="shared" si="9"/>
        <v>9499.1357939399877</v>
      </c>
    </row>
    <row r="19" spans="1:30">
      <c r="A19" s="28">
        <f t="shared" ref="A19:AD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  <c r="Z19" s="28">
        <f t="shared" si="10"/>
        <v>9437.8050000000003</v>
      </c>
      <c r="AA19" s="28">
        <f t="shared" si="10"/>
        <v>9235.56</v>
      </c>
      <c r="AB19" s="28">
        <f t="shared" si="10"/>
        <v>8865.0749999999989</v>
      </c>
      <c r="AC19" s="28">
        <f t="shared" si="10"/>
        <v>8672.0450000000019</v>
      </c>
      <c r="AD19" s="28">
        <f t="shared" si="10"/>
        <v>9133.09</v>
      </c>
    </row>
    <row r="20" spans="1:30">
      <c r="A20" s="21">
        <f t="shared" ref="A20:AD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  <c r="Z20" s="21">
        <f t="shared" si="11"/>
        <v>9197.4</v>
      </c>
      <c r="AA20" s="21">
        <f t="shared" si="11"/>
        <v>8967.0499999999993</v>
      </c>
      <c r="AB20" s="21">
        <f t="shared" si="11"/>
        <v>8468.7999999999993</v>
      </c>
      <c r="AC20" s="21">
        <f t="shared" si="11"/>
        <v>8263.4500000000007</v>
      </c>
      <c r="AD20" s="21">
        <f t="shared" si="11"/>
        <v>8745.4500000000007</v>
      </c>
    </row>
    <row r="21" spans="1:30">
      <c r="A21" s="20">
        <f t="shared" ref="A21:AD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  <c r="Z21" s="20">
        <f t="shared" si="12"/>
        <v>9077.1975000000002</v>
      </c>
      <c r="AA21" s="20">
        <f t="shared" si="12"/>
        <v>8832.7950000000001</v>
      </c>
      <c r="AB21" s="20">
        <f t="shared" si="12"/>
        <v>8270.6624999999985</v>
      </c>
      <c r="AC21" s="20">
        <f t="shared" si="12"/>
        <v>8059.1525000000001</v>
      </c>
      <c r="AD21" s="20">
        <f t="shared" si="12"/>
        <v>8551.630000000001</v>
      </c>
    </row>
    <row r="22" spans="1:30">
      <c r="A22" s="32">
        <f t="shared" ref="A22:AD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  <c r="Z22" s="32">
        <f t="shared" si="13"/>
        <v>8956.994999999999</v>
      </c>
      <c r="AA22" s="32">
        <f t="shared" si="13"/>
        <v>8698.5399999999991</v>
      </c>
      <c r="AB22" s="32">
        <f t="shared" si="13"/>
        <v>8072.5249999999996</v>
      </c>
      <c r="AC22" s="32">
        <f t="shared" si="13"/>
        <v>7854.8550000000005</v>
      </c>
      <c r="AD22" s="32">
        <f t="shared" si="13"/>
        <v>8357.8100000000013</v>
      </c>
    </row>
    <row r="23" spans="1:30">
      <c r="A23" s="34">
        <f t="shared" ref="A23:AD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  <c r="Z23" s="34">
        <f t="shared" si="14"/>
        <v>8758.7595552694456</v>
      </c>
      <c r="AA23" s="34">
        <f t="shared" si="14"/>
        <v>8476.0327033514295</v>
      </c>
      <c r="AB23" s="34">
        <f t="shared" si="14"/>
        <v>7743.0079088384155</v>
      </c>
      <c r="AC23" s="34">
        <f t="shared" si="14"/>
        <v>7479.680090455855</v>
      </c>
      <c r="AD23" s="34">
        <f t="shared" si="14"/>
        <v>7991.7642060600137</v>
      </c>
    </row>
    <row r="24" spans="1:30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>
      <c r="A25" s="36">
        <f t="shared" ref="A25:AD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  <c r="Z25" s="36">
        <f t="shared" si="15"/>
        <v>437.10000000000036</v>
      </c>
      <c r="AA25" s="36">
        <f t="shared" si="15"/>
        <v>488.19999999999891</v>
      </c>
      <c r="AB25" s="36">
        <f t="shared" si="15"/>
        <v>720.5</v>
      </c>
      <c r="AC25" s="36">
        <f t="shared" si="15"/>
        <v>742.90000000000055</v>
      </c>
      <c r="AD25" s="36">
        <f t="shared" si="15"/>
        <v>704.80000000000018</v>
      </c>
    </row>
    <row r="26" spans="1:30">
      <c r="A26" s="36">
        <f t="shared" ref="A26:AD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  <c r="Z26" s="36">
        <f t="shared" si="16"/>
        <v>480.81000000000046</v>
      </c>
      <c r="AA26" s="36">
        <f t="shared" si="16"/>
        <v>537.01999999999884</v>
      </c>
      <c r="AB26" s="36">
        <f t="shared" si="16"/>
        <v>792.55000000000007</v>
      </c>
      <c r="AC26" s="36">
        <f t="shared" si="16"/>
        <v>817.19000000000062</v>
      </c>
      <c r="AD26" s="36">
        <f t="shared" si="16"/>
        <v>775.28000000000031</v>
      </c>
    </row>
    <row r="27" spans="1:30">
      <c r="A27" s="36">
        <f t="shared" ref="A27:AD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  <c r="Z27" s="36">
        <f t="shared" si="17"/>
        <v>18767.300000000003</v>
      </c>
      <c r="AA27" s="36">
        <f t="shared" si="17"/>
        <v>18319.400000000001</v>
      </c>
      <c r="AB27" s="36">
        <f t="shared" si="17"/>
        <v>17534.599999999999</v>
      </c>
      <c r="AC27" s="36">
        <f t="shared" si="17"/>
        <v>16408</v>
      </c>
      <c r="AD27" s="36">
        <f t="shared" si="17"/>
        <v>17061.2</v>
      </c>
    </row>
    <row r="28" spans="1:30">
      <c r="A28" s="36">
        <f t="shared" ref="A28:AD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  <c r="Z28" s="36">
        <f t="shared" si="18"/>
        <v>9383.6500000000015</v>
      </c>
      <c r="AA28" s="36">
        <f t="shared" si="18"/>
        <v>9159.7000000000007</v>
      </c>
      <c r="AB28" s="36">
        <f t="shared" si="18"/>
        <v>8767.2999999999993</v>
      </c>
      <c r="AC28" s="36">
        <f t="shared" si="18"/>
        <v>8204</v>
      </c>
      <c r="AD28" s="36">
        <f t="shared" si="18"/>
        <v>8530.6</v>
      </c>
    </row>
    <row r="29" spans="1:30">
      <c r="A29" s="36">
        <f t="shared" ref="A29:AD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  <c r="Z29" s="36">
        <f t="shared" si="19"/>
        <v>9259.4833333333336</v>
      </c>
      <c r="AA29" s="36">
        <f t="shared" si="19"/>
        <v>9031.2666666666664</v>
      </c>
      <c r="AB29" s="36">
        <f t="shared" si="19"/>
        <v>8568.2999999999993</v>
      </c>
      <c r="AC29" s="36">
        <f t="shared" si="19"/>
        <v>8243.633333333335</v>
      </c>
      <c r="AD29" s="36">
        <f t="shared" si="19"/>
        <v>8673.8333333333339</v>
      </c>
    </row>
    <row r="30" spans="1:30">
      <c r="A30" s="36">
        <f t="shared" ref="A30:AD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  <c r="Z30" s="36">
        <f t="shared" si="20"/>
        <v>9321.5666666666675</v>
      </c>
      <c r="AA30" s="36">
        <f t="shared" si="20"/>
        <v>9095.4833333333336</v>
      </c>
      <c r="AB30" s="36">
        <f t="shared" si="20"/>
        <v>8667.7999999999993</v>
      </c>
      <c r="AC30" s="36">
        <f t="shared" si="20"/>
        <v>8223.8166666666675</v>
      </c>
      <c r="AD30" s="36">
        <f t="shared" si="20"/>
        <v>8602.2166666666672</v>
      </c>
    </row>
    <row r="31" spans="1:30">
      <c r="A31" s="36">
        <f t="shared" ref="A31:AD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  <c r="Z31" s="36">
        <f t="shared" si="21"/>
        <v>9383.6500000000015</v>
      </c>
      <c r="AA31" s="36">
        <f t="shared" si="21"/>
        <v>9159.7000000000007</v>
      </c>
      <c r="AB31" s="36">
        <f t="shared" si="21"/>
        <v>8767.2999999999993</v>
      </c>
      <c r="AC31" s="36">
        <f t="shared" si="21"/>
        <v>8204</v>
      </c>
      <c r="AD31" s="36">
        <f t="shared" si="21"/>
        <v>8530.6</v>
      </c>
    </row>
    <row r="32" spans="1:30">
      <c r="A32" s="37">
        <f t="shared" ref="A32:AD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  <c r="Z32" s="37">
        <f t="shared" si="22"/>
        <v>124.16666666666788</v>
      </c>
      <c r="AA32" s="37">
        <f t="shared" si="22"/>
        <v>128.4333333333343</v>
      </c>
      <c r="AB32" s="37">
        <f t="shared" si="22"/>
        <v>199</v>
      </c>
      <c r="AC32" s="37">
        <f t="shared" si="22"/>
        <v>39.633333333335031</v>
      </c>
      <c r="AD32" s="37">
        <f t="shared" si="22"/>
        <v>143.23333333333358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2020-03-26T20:35:25Z</dcterms:modified>
</cp:coreProperties>
</file>