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14328\Desktop\"/>
    </mc:Choice>
  </mc:AlternateContent>
  <bookViews>
    <workbookView xWindow="0" yWindow="0" windowWidth="20490" windowHeight="7620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48" i="1"/>
  <c r="J46" i="1"/>
  <c r="J47" i="1" s="1"/>
  <c r="J40" i="1"/>
  <c r="J28" i="1"/>
  <c r="J22" i="1"/>
  <c r="J34" i="1" s="1"/>
  <c r="J13" i="1"/>
  <c r="J55" i="1" s="1"/>
  <c r="J31" i="1" l="1"/>
  <c r="J27" i="1"/>
  <c r="J30" i="1"/>
  <c r="J26" i="1"/>
  <c r="J29" i="1"/>
  <c r="J25" i="1"/>
  <c r="J32" i="1"/>
  <c r="J33" i="1" s="1"/>
  <c r="J24" i="1"/>
  <c r="J23" i="1" s="1"/>
  <c r="J8" i="1"/>
  <c r="J52" i="1"/>
  <c r="J10" i="1"/>
  <c r="J16" i="1"/>
  <c r="J15" i="1" s="1"/>
  <c r="J53" i="1"/>
  <c r="J54" i="1"/>
  <c r="J18" i="1"/>
  <c r="I49" i="1"/>
  <c r="I48" i="1"/>
  <c r="I46" i="1"/>
  <c r="I40" i="1"/>
  <c r="I28" i="1"/>
  <c r="I22" i="1"/>
  <c r="I34" i="1" s="1"/>
  <c r="I13" i="1"/>
  <c r="I16" i="1" s="1"/>
  <c r="I15" i="1" s="1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I10" i="1" l="1"/>
  <c r="I11" i="1" s="1"/>
  <c r="J6" i="1"/>
  <c r="J7" i="1" s="1"/>
  <c r="J11" i="1"/>
  <c r="J20" i="1"/>
  <c r="J19" i="1" s="1"/>
  <c r="J17" i="1"/>
  <c r="J9" i="1"/>
  <c r="I8" i="1"/>
  <c r="I9" i="1" s="1"/>
  <c r="I55" i="1"/>
  <c r="I54" i="1" s="1"/>
  <c r="I53" i="1"/>
  <c r="I20" i="1"/>
  <c r="I47" i="1"/>
  <c r="I18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49" i="1"/>
  <c r="H48" i="1"/>
  <c r="H46" i="1"/>
  <c r="H47" i="1" s="1"/>
  <c r="H40" i="1"/>
  <c r="H28" i="1"/>
  <c r="H22" i="1"/>
  <c r="H34" i="1" s="1"/>
  <c r="H13" i="1"/>
  <c r="H53" i="1" s="1"/>
  <c r="I6" i="1" l="1"/>
  <c r="I7" i="1" s="1"/>
  <c r="I52" i="1"/>
  <c r="I19" i="1"/>
  <c r="I31" i="1"/>
  <c r="I27" i="1"/>
  <c r="I30" i="1"/>
  <c r="I26" i="1"/>
  <c r="I29" i="1"/>
  <c r="I25" i="1"/>
  <c r="I32" i="1"/>
  <c r="I24" i="1"/>
  <c r="I17" i="1"/>
  <c r="H6" i="9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H55" i="1"/>
  <c r="H54" i="1" s="1"/>
  <c r="H29" i="1"/>
  <c r="H25" i="1"/>
  <c r="H32" i="1"/>
  <c r="H24" i="1"/>
  <c r="H31" i="1"/>
  <c r="H27" i="1"/>
  <c r="H30" i="1"/>
  <c r="H26" i="1"/>
  <c r="H8" i="1"/>
  <c r="H18" i="1"/>
  <c r="H10" i="1"/>
  <c r="H16" i="1"/>
  <c r="H15" i="1" s="1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X46" i="3"/>
  <c r="AX47" i="3" s="1"/>
  <c r="AW46" i="3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W29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V10" i="3"/>
  <c r="AV11" i="3" s="1"/>
  <c r="AX8" i="3"/>
  <c r="AU8" i="3"/>
  <c r="G49" i="1"/>
  <c r="G48" i="1"/>
  <c r="G46" i="1"/>
  <c r="G40" i="1"/>
  <c r="G28" i="1"/>
  <c r="G22" i="1"/>
  <c r="G34" i="1" s="1"/>
  <c r="G13" i="1"/>
  <c r="H52" i="1" l="1"/>
  <c r="I33" i="1"/>
  <c r="I23" i="1"/>
  <c r="AW10" i="3"/>
  <c r="AW25" i="3"/>
  <c r="AV6" i="3"/>
  <c r="AV8" i="3"/>
  <c r="AW8" i="3"/>
  <c r="AT8" i="3"/>
  <c r="AV16" i="3"/>
  <c r="AV20" i="3" s="1"/>
  <c r="AV9" i="3"/>
  <c r="AV26" i="3"/>
  <c r="AV30" i="3"/>
  <c r="AV25" i="3"/>
  <c r="AV29" i="3"/>
  <c r="H33" i="1"/>
  <c r="H23" i="1"/>
  <c r="H20" i="1"/>
  <c r="H19" i="1" s="1"/>
  <c r="H17" i="1"/>
  <c r="H6" i="1"/>
  <c r="H7" i="1" s="1"/>
  <c r="H11" i="1"/>
  <c r="H9" i="1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3" i="3" s="1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G55" i="1"/>
  <c r="G52" i="1" s="1"/>
  <c r="G16" i="1"/>
  <c r="G20" i="1" s="1"/>
  <c r="G8" i="1"/>
  <c r="G10" i="1"/>
  <c r="G11" i="1" s="1"/>
  <c r="G53" i="1"/>
  <c r="G47" i="1"/>
  <c r="G18" i="1"/>
  <c r="AW23" i="3" l="1"/>
  <c r="AV7" i="3"/>
  <c r="AU52" i="3"/>
  <c r="AW9" i="3"/>
  <c r="AW6" i="3"/>
  <c r="AW7" i="3" s="1"/>
  <c r="AU33" i="3"/>
  <c r="AX23" i="3"/>
  <c r="AV23" i="3"/>
  <c r="AW19" i="3"/>
  <c r="G54" i="1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G19" i="1"/>
  <c r="G15" i="1"/>
  <c r="G9" i="1"/>
  <c r="G6" i="1"/>
  <c r="G7" i="1" s="1"/>
  <c r="G31" i="1"/>
  <c r="G27" i="1"/>
  <c r="G29" i="1"/>
  <c r="G25" i="1"/>
  <c r="G30" i="1"/>
  <c r="G26" i="1"/>
  <c r="G32" i="1"/>
  <c r="G24" i="1"/>
  <c r="G23" i="1" s="1"/>
  <c r="G17" i="1"/>
  <c r="G33" i="1" l="1"/>
  <c r="F40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 l="1"/>
  <c r="AS6" i="3"/>
  <c r="AS7" i="3" s="1"/>
  <c r="AQ9" i="3"/>
  <c r="AQ7" i="3"/>
  <c r="AR8" i="3"/>
  <c r="AR9" i="3" s="1"/>
  <c r="AR6" i="3"/>
  <c r="AR7" i="3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Q23" i="3" l="1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G13" i="3"/>
  <c r="AG10" i="3" s="1"/>
  <c r="AG11" i="3" s="1"/>
  <c r="AH10" i="3"/>
  <c r="AH11" i="3" s="1"/>
  <c r="AI8" i="3" l="1"/>
  <c r="AI9" i="3" s="1"/>
  <c r="AK8" i="3"/>
  <c r="AK9" i="3" s="1"/>
  <c r="AK6" i="3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I52" i="3"/>
  <c r="AG53" i="3"/>
  <c r="AK53" i="3"/>
  <c r="AJ52" i="3"/>
  <c r="AH53" i="3"/>
  <c r="AL53" i="3"/>
  <c r="AM54" i="3" l="1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49" i="1" l="1"/>
  <c r="F48" i="1"/>
  <c r="F46" i="1"/>
  <c r="F47" i="1" s="1"/>
  <c r="F28" i="1"/>
  <c r="F22" i="1"/>
  <c r="F34" i="1" s="1"/>
  <c r="F13" i="1"/>
  <c r="AD53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D10" i="3"/>
  <c r="AC10" i="3"/>
  <c r="AC11" i="3" s="1"/>
  <c r="AD8" i="3"/>
  <c r="AC8" i="3"/>
  <c r="AC9" i="3" s="1"/>
  <c r="AD6" i="3" l="1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19" i="1" s="1"/>
  <c r="E52" i="1"/>
  <c r="E6" i="1"/>
  <c r="E7" i="1" s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9" i="3"/>
  <c r="Z31" i="3" s="1"/>
  <c r="Z25" i="3"/>
  <c r="Z37" i="3"/>
  <c r="Z43" i="3"/>
  <c r="Z16" i="3" s="1"/>
  <c r="Z45" i="3"/>
  <c r="Z46" i="3"/>
  <c r="Z13" i="3" s="1"/>
  <c r="Z10" i="3" s="1"/>
  <c r="Z17" i="3" l="1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<sst xmlns="http://schemas.openxmlformats.org/spreadsheetml/2006/main" count="199" uniqueCount="73">
  <si>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</si>
  <si>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</si>
  <si>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</si>
  <si>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</si>
  <si>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</si>
  <si>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</si>
  <si>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</si>
  <si>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</si>
  <si>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</si>
  <si>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</si>
  <si>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</si>
  <si>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</si>
  <si>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</si>
  <si>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</si>
  <si>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</si>
  <si>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</si>
  <si>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</si>
  <si>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</si>
  <si>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</si>
  <si>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</si>
  <si>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</si>
  <si>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</si>
  <si>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</si>
  <si>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</si>
  <si>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</si>
  <si>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</si>
  <si>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</si>
  <si>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</si>
  <si>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</si>
  <si>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</si>
  <si>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</si>
  <si>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</si>
  <si>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</si>
  <si>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</si>
  <si>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</si>
  <si>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</si>
  <si>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</si>
  <si>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</si>
  <si>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</si>
  <si>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</si>
  <si>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</si>
  <si>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</si>
  <si>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</si>
  <si>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</si>
  <si>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</si>
  <si>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</si>
  <si>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</si>
  <si>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</si>
  <si>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</si>
  <si>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</si>
  <si>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</si>
  <si>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</si>
  <si>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</si>
  <si>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</si>
  <si>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</si>
  <si>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</si>
  <si>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</si>
  <si>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</si>
  <si>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</si>
  <si>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</si>
  <si>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</si>
  <si>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</si>
  <si>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</si>
  <si>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</si>
  <si>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</si>
  <si>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</si>
  <si>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</si>
  <si>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</si>
  <si>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</si>
  <si>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</si>
  <si>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10930 - long ago Swing Ago</t>
  </si>
  <si>
    <t>10893 - long ago Swing Ago</t>
  </si>
  <si>
    <t>38% Retracement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</si>
</sst>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115" zoomScaleNormal="115" workbookViewId="0">
      <selection activeCell="K14" sqref="K14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9.7109375" style="1" customWidth="1"/>
    <col min="7" max="8" width="12.7109375" style="1" customWidth="1"/>
    <col min="9" max="10" width="12.7109375" style="125" customWidth="1"/>
    <col min="11" max="16384" width="8.85546875" style="1"/>
  </cols>
  <sheetData>
    <row r="1" spans="1:11" ht="15.75" thickBot="1" x14ac:dyDescent="0.3">
      <c r="A1" s="1" t="s">
        <v>65</v>
      </c>
      <c r="E1" s="104" t="s">
        <v>61</v>
      </c>
      <c r="F1" s="35" t="s">
        <v>60</v>
      </c>
      <c r="G1" s="11">
        <v>43430</v>
      </c>
      <c r="H1" s="11">
        <v>43431</v>
      </c>
      <c r="I1" s="11">
        <v>43432</v>
      </c>
      <c r="J1" s="11">
        <v>43433</v>
      </c>
    </row>
    <row r="2" spans="1:11" x14ac:dyDescent="0.25">
      <c r="A2" s="29"/>
      <c r="B2" s="29"/>
      <c r="C2" s="29"/>
      <c r="D2" s="30" t="s">
        <v>2</v>
      </c>
      <c r="E2" s="4">
        <v>11035.65</v>
      </c>
      <c r="F2" s="4">
        <v>10774.7</v>
      </c>
      <c r="G2" s="4">
        <v>10637.8</v>
      </c>
      <c r="H2" s="4">
        <v>10695.15</v>
      </c>
      <c r="I2" s="4">
        <v>10757.8</v>
      </c>
      <c r="J2" s="4">
        <v>10883.05</v>
      </c>
    </row>
    <row r="3" spans="1:11" x14ac:dyDescent="0.25">
      <c r="A3" s="29"/>
      <c r="B3" s="30"/>
      <c r="C3" s="31"/>
      <c r="D3" s="30" t="s">
        <v>1</v>
      </c>
      <c r="E3" s="2">
        <v>10004.549999999999</v>
      </c>
      <c r="F3" s="2">
        <v>10512</v>
      </c>
      <c r="G3" s="2">
        <v>10489.75</v>
      </c>
      <c r="H3" s="2">
        <v>10596.35</v>
      </c>
      <c r="I3" s="2">
        <v>10699.85</v>
      </c>
      <c r="J3" s="2">
        <v>10782.35</v>
      </c>
    </row>
    <row r="4" spans="1:11" x14ac:dyDescent="0.25">
      <c r="A4" s="29"/>
      <c r="B4" s="30"/>
      <c r="C4" s="31"/>
      <c r="D4" s="30" t="s">
        <v>0</v>
      </c>
      <c r="E4" s="3">
        <v>10386.6</v>
      </c>
      <c r="F4" s="3">
        <v>10526.75</v>
      </c>
      <c r="G4" s="3">
        <v>10628.6</v>
      </c>
      <c r="H4" s="3">
        <v>10685.6</v>
      </c>
      <c r="I4" s="3">
        <v>10728.85</v>
      </c>
      <c r="J4" s="3">
        <v>10858.7</v>
      </c>
    </row>
    <row r="5" spans="1:11" x14ac:dyDescent="0.25">
      <c r="A5" s="132" t="s">
        <v>25</v>
      </c>
      <c r="B5" s="132"/>
      <c r="C5" s="132"/>
      <c r="D5" s="132"/>
    </row>
    <row r="6" spans="1:11" x14ac:dyDescent="0.25">
      <c r="A6" s="17"/>
      <c r="B6" s="17"/>
      <c r="C6" s="17"/>
      <c r="D6" s="18" t="s">
        <v>7</v>
      </c>
      <c r="E6" s="97">
        <f t="shared" ref="E6:F6" si="0">E10+E46</f>
        <v>11977.749999999998</v>
      </c>
      <c r="F6" s="97">
        <f t="shared" si="0"/>
        <v>10959.666666666668</v>
      </c>
      <c r="G6" s="117">
        <f t="shared" ref="G6:H6" si="1">G10+G46</f>
        <v>10829.066666666666</v>
      </c>
      <c r="H6" s="117">
        <f t="shared" si="1"/>
        <v>10820.516666666665</v>
      </c>
      <c r="I6" s="117">
        <f t="shared" ref="I6:J6" si="2">I10+I46</f>
        <v>10815.766666666666</v>
      </c>
      <c r="J6" s="117">
        <f t="shared" si="2"/>
        <v>11001.083333333332</v>
      </c>
    </row>
    <row r="7" spans="1:11" x14ac:dyDescent="0.25">
      <c r="A7" s="17"/>
      <c r="B7" s="17"/>
      <c r="C7" s="17"/>
      <c r="D7" s="18" t="s">
        <v>55</v>
      </c>
      <c r="E7" s="98">
        <f t="shared" ref="E7:F7" si="3">(E6+E8)/2</f>
        <v>11742.224999999999</v>
      </c>
      <c r="F7" s="98">
        <f t="shared" si="3"/>
        <v>10913.425000000001</v>
      </c>
      <c r="G7" s="118">
        <f t="shared" ref="G7:H7" si="4">(G6+G8)/2</f>
        <v>10781.25</v>
      </c>
      <c r="H7" s="118">
        <f t="shared" si="4"/>
        <v>10789.174999999999</v>
      </c>
      <c r="I7" s="118">
        <f t="shared" ref="I7:J7" si="5">(I6+I8)/2</f>
        <v>10801.275</v>
      </c>
      <c r="J7" s="118">
        <f t="shared" si="5"/>
        <v>10971.574999999999</v>
      </c>
      <c r="K7" s="131"/>
    </row>
    <row r="8" spans="1:11" x14ac:dyDescent="0.25">
      <c r="A8" s="17"/>
      <c r="B8" s="17"/>
      <c r="C8" s="17"/>
      <c r="D8" s="18" t="s">
        <v>27</v>
      </c>
      <c r="E8" s="99">
        <f t="shared" ref="E8:F8" si="6">E13+E46</f>
        <v>11506.699999999999</v>
      </c>
      <c r="F8" s="99">
        <f t="shared" si="6"/>
        <v>10867.183333333334</v>
      </c>
      <c r="G8" s="119">
        <f t="shared" ref="G8:H8" si="7">G13+G46</f>
        <v>10733.433333333332</v>
      </c>
      <c r="H8" s="119">
        <f t="shared" si="7"/>
        <v>10757.833333333332</v>
      </c>
      <c r="I8" s="119">
        <f t="shared" ref="I8:J8" si="8">I13+I46</f>
        <v>10786.783333333333</v>
      </c>
      <c r="J8" s="116">
        <f t="shared" si="8"/>
        <v>10942.066666666666</v>
      </c>
      <c r="K8" s="1" t="s">
        <v>70</v>
      </c>
    </row>
    <row r="9" spans="1:11" x14ac:dyDescent="0.25">
      <c r="A9" s="17"/>
      <c r="B9" s="17"/>
      <c r="C9" s="17"/>
      <c r="D9" s="18" t="s">
        <v>56</v>
      </c>
      <c r="E9" s="98">
        <f t="shared" ref="E9:F9" si="9">(E8+E10)/2</f>
        <v>11226.674999999999</v>
      </c>
      <c r="F9" s="98">
        <f t="shared" si="9"/>
        <v>10782.075000000001</v>
      </c>
      <c r="G9" s="118">
        <f t="shared" ref="G9:H9" si="10">(G8+G10)/2</f>
        <v>10707.224999999999</v>
      </c>
      <c r="H9" s="118">
        <f t="shared" si="10"/>
        <v>10739.774999999998</v>
      </c>
      <c r="I9" s="118">
        <f t="shared" ref="I9:J9" si="11">(I8+I10)/2</f>
        <v>10772.3</v>
      </c>
      <c r="J9" s="118">
        <f t="shared" si="11"/>
        <v>10921.224999999999</v>
      </c>
      <c r="K9" s="131"/>
    </row>
    <row r="10" spans="1:11" x14ac:dyDescent="0.25">
      <c r="A10" s="17"/>
      <c r="B10" s="17"/>
      <c r="C10" s="17"/>
      <c r="D10" s="18" t="s">
        <v>28</v>
      </c>
      <c r="E10" s="99">
        <f t="shared" ref="E10:F10" si="12">(2*E13)-E3</f>
        <v>10946.649999999998</v>
      </c>
      <c r="F10" s="99">
        <f t="shared" si="12"/>
        <v>10696.966666666667</v>
      </c>
      <c r="G10" s="119">
        <f t="shared" ref="G10:H10" si="13">(2*G13)-G3</f>
        <v>10681.016666666666</v>
      </c>
      <c r="H10" s="119">
        <f t="shared" si="13"/>
        <v>10721.716666666665</v>
      </c>
      <c r="I10" s="119">
        <f t="shared" ref="I10:J10" si="14">(2*I13)-I3</f>
        <v>10757.816666666668</v>
      </c>
      <c r="J10" s="119">
        <f t="shared" si="14"/>
        <v>10900.383333333333</v>
      </c>
      <c r="K10" s="125" t="s">
        <v>71</v>
      </c>
    </row>
    <row r="11" spans="1:11" x14ac:dyDescent="0.25">
      <c r="A11" s="17"/>
      <c r="B11" s="17"/>
      <c r="C11" s="17"/>
      <c r="D11" s="18" t="s">
        <v>54</v>
      </c>
      <c r="E11" s="98">
        <f t="shared" ref="E11:F11" si="15">(E10+E13)/2</f>
        <v>10711.124999999998</v>
      </c>
      <c r="F11" s="98">
        <f t="shared" si="15"/>
        <v>10650.725</v>
      </c>
      <c r="G11" s="118">
        <f t="shared" ref="G11:H11" si="16">(G10+G13)/2</f>
        <v>10633.2</v>
      </c>
      <c r="H11" s="118">
        <f t="shared" si="16"/>
        <v>10690.375</v>
      </c>
      <c r="I11" s="118">
        <f t="shared" ref="I11:J11" si="17">(I10+I13)/2</f>
        <v>10743.325000000001</v>
      </c>
      <c r="J11" s="118">
        <f t="shared" si="17"/>
        <v>10870.875</v>
      </c>
    </row>
    <row r="12" spans="1:11" x14ac:dyDescent="0.25">
      <c r="A12" s="17"/>
      <c r="B12" s="17"/>
      <c r="C12" s="17"/>
      <c r="D12" s="18"/>
      <c r="E12" s="96"/>
      <c r="F12" s="96"/>
      <c r="G12" s="120"/>
      <c r="H12" s="120"/>
      <c r="I12" s="120"/>
      <c r="J12" s="120"/>
    </row>
    <row r="13" spans="1:11" x14ac:dyDescent="0.25">
      <c r="A13" s="17"/>
      <c r="B13" s="17"/>
      <c r="C13" s="17"/>
      <c r="D13" s="18" t="s">
        <v>29</v>
      </c>
      <c r="E13" s="103">
        <f t="shared" ref="E13:F13" si="18">(E2+E3+E4)/3</f>
        <v>10475.599999999999</v>
      </c>
      <c r="F13" s="103">
        <f t="shared" si="18"/>
        <v>10604.483333333334</v>
      </c>
      <c r="G13" s="102">
        <f t="shared" ref="G13:H13" si="19">(G2+G3+G4)/3</f>
        <v>10585.383333333333</v>
      </c>
      <c r="H13" s="102">
        <f t="shared" si="19"/>
        <v>10659.033333333333</v>
      </c>
      <c r="I13" s="102">
        <f t="shared" ref="I13:J13" si="20">(I2+I3+I4)/3</f>
        <v>10728.833333333334</v>
      </c>
      <c r="J13" s="102">
        <f t="shared" si="20"/>
        <v>10841.366666666667</v>
      </c>
    </row>
    <row r="14" spans="1:11" x14ac:dyDescent="0.25">
      <c r="A14" s="19"/>
      <c r="B14" s="19"/>
      <c r="C14" s="19"/>
      <c r="D14" s="20"/>
      <c r="E14" s="96"/>
      <c r="F14" s="96"/>
      <c r="G14" s="120"/>
      <c r="H14" s="120"/>
      <c r="I14" s="120"/>
      <c r="J14" s="120"/>
    </row>
    <row r="15" spans="1:11" x14ac:dyDescent="0.25">
      <c r="A15" s="19"/>
      <c r="B15" s="19"/>
      <c r="C15" s="19"/>
      <c r="D15" s="20" t="s">
        <v>57</v>
      </c>
      <c r="E15" s="100">
        <f t="shared" ref="E15:F15" si="21">(E13+E16)/2</f>
        <v>10195.574999999997</v>
      </c>
      <c r="F15" s="100">
        <f t="shared" si="21"/>
        <v>10519.375</v>
      </c>
      <c r="G15" s="121">
        <f t="shared" ref="G15:H15" si="22">(G13+G16)/2</f>
        <v>10559.174999999999</v>
      </c>
      <c r="H15" s="121">
        <f t="shared" si="22"/>
        <v>10640.974999999999</v>
      </c>
      <c r="I15" s="121">
        <f t="shared" ref="I15:J15" si="23">(I13+I16)/2</f>
        <v>10714.350000000002</v>
      </c>
      <c r="J15" s="121">
        <f t="shared" si="23"/>
        <v>10820.525000000001</v>
      </c>
    </row>
    <row r="16" spans="1:11" x14ac:dyDescent="0.25">
      <c r="A16" s="17"/>
      <c r="B16" s="17"/>
      <c r="C16" s="17"/>
      <c r="D16" s="18" t="s">
        <v>30</v>
      </c>
      <c r="E16" s="101">
        <f t="shared" ref="E16:F16" si="24">2*E13-E2</f>
        <v>9915.5499999999975</v>
      </c>
      <c r="F16" s="101">
        <f t="shared" si="24"/>
        <v>10434.266666666666</v>
      </c>
      <c r="G16" s="122">
        <f t="shared" ref="G16:H16" si="25">2*G13-G2</f>
        <v>10532.966666666667</v>
      </c>
      <c r="H16" s="122">
        <f t="shared" si="25"/>
        <v>10622.916666666666</v>
      </c>
      <c r="I16" s="122">
        <f t="shared" ref="I16:J16" si="26">2*I13-I2</f>
        <v>10699.866666666669</v>
      </c>
      <c r="J16" s="122">
        <f t="shared" si="26"/>
        <v>10799.683333333334</v>
      </c>
    </row>
    <row r="17" spans="1:11" x14ac:dyDescent="0.25">
      <c r="A17" s="17"/>
      <c r="B17" s="17"/>
      <c r="C17" s="17"/>
      <c r="D17" s="18" t="s">
        <v>58</v>
      </c>
      <c r="E17" s="100">
        <f t="shared" ref="E17:F17" si="27">(E16+E18)/2</f>
        <v>9680.0249999999978</v>
      </c>
      <c r="F17" s="100">
        <f t="shared" si="27"/>
        <v>10388.025</v>
      </c>
      <c r="G17" s="121">
        <f t="shared" ref="G17:H17" si="28">(G16+G18)/2</f>
        <v>10485.150000000001</v>
      </c>
      <c r="H17" s="121">
        <f t="shared" si="28"/>
        <v>10591.575000000001</v>
      </c>
      <c r="I17" s="121">
        <f t="shared" ref="I17:J17" si="29">(I16+I18)/2</f>
        <v>10685.375000000002</v>
      </c>
      <c r="J17" s="121">
        <f t="shared" si="29"/>
        <v>10770.175000000001</v>
      </c>
    </row>
    <row r="18" spans="1:11" x14ac:dyDescent="0.25">
      <c r="A18" s="17"/>
      <c r="B18" s="17"/>
      <c r="C18" s="17"/>
      <c r="D18" s="18" t="s">
        <v>31</v>
      </c>
      <c r="E18" s="101">
        <f t="shared" ref="E18:F18" si="30">E13-E46</f>
        <v>9444.4999999999982</v>
      </c>
      <c r="F18" s="101">
        <f t="shared" si="30"/>
        <v>10341.783333333333</v>
      </c>
      <c r="G18" s="122">
        <f t="shared" ref="G18:H18" si="31">G13-G46</f>
        <v>10437.333333333334</v>
      </c>
      <c r="H18" s="122">
        <f t="shared" si="31"/>
        <v>10560.233333333334</v>
      </c>
      <c r="I18" s="122">
        <f t="shared" ref="I18:J18" si="32">I13-I46</f>
        <v>10670.883333333335</v>
      </c>
      <c r="J18" s="115">
        <f t="shared" si="32"/>
        <v>10740.666666666668</v>
      </c>
      <c r="K18" s="1" t="s">
        <v>72</v>
      </c>
    </row>
    <row r="19" spans="1:11" x14ac:dyDescent="0.25">
      <c r="A19" s="17"/>
      <c r="B19" s="17"/>
      <c r="C19" s="17"/>
      <c r="D19" s="18" t="s">
        <v>59</v>
      </c>
      <c r="E19" s="100">
        <f t="shared" ref="E19:F19" si="33">(E18+E20)/2</f>
        <v>9164.4749999999985</v>
      </c>
      <c r="F19" s="100">
        <f t="shared" si="33"/>
        <v>10256.674999999999</v>
      </c>
      <c r="G19" s="121">
        <f t="shared" ref="G19:H19" si="34">(G18+G20)/2</f>
        <v>10411.125</v>
      </c>
      <c r="H19" s="121">
        <f t="shared" si="34"/>
        <v>10542.174999999999</v>
      </c>
      <c r="I19" s="121">
        <f t="shared" ref="I19:J19" si="35">(I18+I20)/2</f>
        <v>10656.400000000001</v>
      </c>
      <c r="J19" s="121">
        <f t="shared" si="35"/>
        <v>10719.825000000001</v>
      </c>
    </row>
    <row r="20" spans="1:11" x14ac:dyDescent="0.25">
      <c r="A20" s="17"/>
      <c r="B20" s="17"/>
      <c r="C20" s="17"/>
      <c r="D20" s="18" t="s">
        <v>8</v>
      </c>
      <c r="E20" s="101">
        <f t="shared" ref="E20:F20" si="36">E16-E46</f>
        <v>8884.4499999999971</v>
      </c>
      <c r="F20" s="101">
        <f t="shared" si="36"/>
        <v>10171.566666666666</v>
      </c>
      <c r="G20" s="122">
        <f t="shared" ref="G20:H20" si="37">G16-G46</f>
        <v>10384.916666666668</v>
      </c>
      <c r="H20" s="122">
        <f t="shared" si="37"/>
        <v>10524.116666666667</v>
      </c>
      <c r="I20" s="122">
        <f t="shared" ref="I20:J20" si="38">I16-I46</f>
        <v>10641.91666666667</v>
      </c>
      <c r="J20" s="122">
        <f t="shared" si="38"/>
        <v>10698.983333333335</v>
      </c>
    </row>
    <row r="21" spans="1:11" x14ac:dyDescent="0.25">
      <c r="A21" s="132" t="s">
        <v>24</v>
      </c>
      <c r="B21" s="132"/>
      <c r="C21" s="132"/>
      <c r="D21" s="132"/>
      <c r="E21" s="14"/>
      <c r="F21" s="14"/>
      <c r="G21" s="123"/>
      <c r="H21" s="123"/>
      <c r="I21" s="123"/>
      <c r="J21" s="123"/>
    </row>
    <row r="22" spans="1:11" x14ac:dyDescent="0.25">
      <c r="A22" s="19"/>
      <c r="B22" s="19"/>
      <c r="C22" s="19"/>
      <c r="D22" s="20" t="s">
        <v>12</v>
      </c>
      <c r="E22" s="28">
        <f t="shared" ref="E22:F22" si="39">(E2/E3)*E4</f>
        <v>11457.075259756812</v>
      </c>
      <c r="F22" s="28">
        <f t="shared" si="39"/>
        <v>10789.818609684171</v>
      </c>
      <c r="G22" s="105">
        <f t="shared" ref="G22:H22" si="40">(G2/G3)*G4</f>
        <v>10778.609698038561</v>
      </c>
      <c r="H22" s="105">
        <f t="shared" si="40"/>
        <v>10785.232163905495</v>
      </c>
      <c r="I22" s="105">
        <f t="shared" ref="I22:J22" si="41">(I2/I3)*I4</f>
        <v>10786.957062949479</v>
      </c>
      <c r="J22" s="105">
        <f t="shared" si="41"/>
        <v>10960.113058377812</v>
      </c>
    </row>
    <row r="23" spans="1:11" x14ac:dyDescent="0.25">
      <c r="A23" s="19"/>
      <c r="B23" s="19"/>
      <c r="C23" s="19"/>
      <c r="D23" s="20" t="s">
        <v>13</v>
      </c>
      <c r="E23" s="25">
        <f t="shared" ref="E23:F23" si="42">E24+1.168*(E24-E25)</f>
        <v>11284.894319999999</v>
      </c>
      <c r="F23" s="25">
        <f t="shared" si="42"/>
        <v>10755.614240000001</v>
      </c>
      <c r="G23" s="89">
        <f t="shared" ref="G23:H23" si="43">G24+1.168*(G24-G25)</f>
        <v>10757.581160000002</v>
      </c>
      <c r="H23" s="89">
        <f t="shared" si="43"/>
        <v>10771.674560000001</v>
      </c>
      <c r="I23" s="89">
        <f t="shared" ref="I23:J23" si="44">I24+1.168*(I24-I25)</f>
        <v>10779.33604</v>
      </c>
      <c r="J23" s="89">
        <f t="shared" si="44"/>
        <v>10946.429840000003</v>
      </c>
    </row>
    <row r="24" spans="1:11" x14ac:dyDescent="0.25">
      <c r="A24" s="19"/>
      <c r="B24" s="19"/>
      <c r="C24" s="19"/>
      <c r="D24" s="20" t="s">
        <v>14</v>
      </c>
      <c r="E24" s="23">
        <f t="shared" ref="E24:F24" si="45">E4+E47/2</f>
        <v>10953.705</v>
      </c>
      <c r="F24" s="23">
        <f t="shared" si="45"/>
        <v>10671.235000000001</v>
      </c>
      <c r="G24" s="88">
        <f t="shared" ref="G24:H24" si="46">G4+G47/2</f>
        <v>10710.0275</v>
      </c>
      <c r="H24" s="88">
        <f t="shared" si="46"/>
        <v>10739.94</v>
      </c>
      <c r="I24" s="88">
        <f t="shared" ref="I24:J24" si="47">I4+I47/2</f>
        <v>10760.7225</v>
      </c>
      <c r="J24" s="88">
        <f t="shared" si="47"/>
        <v>10914.085000000001</v>
      </c>
    </row>
    <row r="25" spans="1:11" x14ac:dyDescent="0.25">
      <c r="A25" s="19"/>
      <c r="B25" s="19"/>
      <c r="C25" s="19"/>
      <c r="D25" s="20" t="s">
        <v>15</v>
      </c>
      <c r="E25" s="22">
        <f t="shared" ref="E25:F25" si="48">E4+E47/4</f>
        <v>10670.1525</v>
      </c>
      <c r="F25" s="22">
        <f t="shared" si="48"/>
        <v>10598.9925</v>
      </c>
      <c r="G25" s="90">
        <f t="shared" ref="G25:H25" si="49">G4+G47/4</f>
        <v>10669.313749999999</v>
      </c>
      <c r="H25" s="90">
        <f t="shared" si="49"/>
        <v>10712.77</v>
      </c>
      <c r="I25" s="90">
        <f t="shared" ref="I25:J25" si="50">I4+I47/4</f>
        <v>10744.786249999999</v>
      </c>
      <c r="J25" s="90">
        <f t="shared" si="50"/>
        <v>10886.3925</v>
      </c>
    </row>
    <row r="26" spans="1:11" x14ac:dyDescent="0.25">
      <c r="A26" s="19"/>
      <c r="B26" s="19"/>
      <c r="C26" s="19"/>
      <c r="D26" s="20" t="s">
        <v>16</v>
      </c>
      <c r="E26" s="14">
        <f t="shared" ref="E26:F26" si="51">E4+E47/6</f>
        <v>10575.635</v>
      </c>
      <c r="F26" s="14">
        <f t="shared" si="51"/>
        <v>10574.911666666667</v>
      </c>
      <c r="G26" s="123">
        <f t="shared" ref="G26:H26" si="52">G4+G47/6</f>
        <v>10655.7425</v>
      </c>
      <c r="H26" s="123">
        <f t="shared" si="52"/>
        <v>10703.713333333333</v>
      </c>
      <c r="I26" s="123">
        <f t="shared" ref="I26:J26" si="53">I4+I47/6</f>
        <v>10739.474166666667</v>
      </c>
      <c r="J26" s="123">
        <f t="shared" si="53"/>
        <v>10877.161666666667</v>
      </c>
    </row>
    <row r="27" spans="1:11" x14ac:dyDescent="0.25">
      <c r="A27" s="19"/>
      <c r="B27" s="19"/>
      <c r="C27" s="19"/>
      <c r="D27" s="20" t="s">
        <v>17</v>
      </c>
      <c r="E27" s="14">
        <f t="shared" ref="E27:F27" si="54">E4+E47/12</f>
        <v>10481.1175</v>
      </c>
      <c r="F27" s="14">
        <f t="shared" si="54"/>
        <v>10550.830833333333</v>
      </c>
      <c r="G27" s="123">
        <f t="shared" ref="G27:H27" si="55">G4+G47/12</f>
        <v>10642.171249999999</v>
      </c>
      <c r="H27" s="123">
        <f t="shared" si="55"/>
        <v>10694.656666666668</v>
      </c>
      <c r="I27" s="123">
        <f t="shared" ref="I27:J27" si="56">I4+I47/12</f>
        <v>10734.162083333333</v>
      </c>
      <c r="J27" s="123">
        <f t="shared" si="56"/>
        <v>10867.930833333334</v>
      </c>
    </row>
    <row r="28" spans="1:11" x14ac:dyDescent="0.25">
      <c r="A28" s="19"/>
      <c r="B28" s="19"/>
      <c r="C28" s="19"/>
      <c r="D28" s="20" t="s">
        <v>0</v>
      </c>
      <c r="E28" s="103">
        <f t="shared" ref="E28:F28" si="57">E4</f>
        <v>10386.6</v>
      </c>
      <c r="F28" s="103">
        <f t="shared" si="57"/>
        <v>10526.75</v>
      </c>
      <c r="G28" s="102">
        <f t="shared" ref="G28:H28" si="58">G4</f>
        <v>10628.6</v>
      </c>
      <c r="H28" s="102">
        <f t="shared" si="58"/>
        <v>10685.6</v>
      </c>
      <c r="I28" s="102">
        <f t="shared" ref="I28:J28" si="59">I4</f>
        <v>10728.85</v>
      </c>
      <c r="J28" s="102">
        <f t="shared" si="59"/>
        <v>10858.7</v>
      </c>
    </row>
    <row r="29" spans="1:11" x14ac:dyDescent="0.25">
      <c r="A29" s="19"/>
      <c r="B29" s="19"/>
      <c r="C29" s="19"/>
      <c r="D29" s="20" t="s">
        <v>18</v>
      </c>
      <c r="E29" s="14">
        <f t="shared" ref="E29:F29" si="60">E4-E47/12</f>
        <v>10292.0825</v>
      </c>
      <c r="F29" s="14">
        <f t="shared" si="60"/>
        <v>10502.669166666667</v>
      </c>
      <c r="G29" s="123">
        <f t="shared" ref="G29:H29" si="61">G4-G47/12</f>
        <v>10615.028750000001</v>
      </c>
      <c r="H29" s="123">
        <f t="shared" si="61"/>
        <v>10676.543333333333</v>
      </c>
      <c r="I29" s="123">
        <f t="shared" ref="I29:J29" si="62">I4-I47/12</f>
        <v>10723.537916666668</v>
      </c>
      <c r="J29" s="123">
        <f t="shared" si="62"/>
        <v>10849.469166666668</v>
      </c>
    </row>
    <row r="30" spans="1:11" x14ac:dyDescent="0.25">
      <c r="A30" s="19"/>
      <c r="B30" s="19"/>
      <c r="C30" s="19"/>
      <c r="D30" s="20" t="s">
        <v>19</v>
      </c>
      <c r="E30" s="14">
        <f t="shared" ref="E30:F30" si="63">E4-E47/6</f>
        <v>10197.565000000001</v>
      </c>
      <c r="F30" s="14">
        <f t="shared" si="63"/>
        <v>10478.588333333333</v>
      </c>
      <c r="G30" s="123">
        <f t="shared" ref="G30:H30" si="64">G4-G47/6</f>
        <v>10601.4575</v>
      </c>
      <c r="H30" s="123">
        <f t="shared" si="64"/>
        <v>10667.486666666668</v>
      </c>
      <c r="I30" s="123">
        <f t="shared" ref="I30:J30" si="65">I4-I47/6</f>
        <v>10718.225833333334</v>
      </c>
      <c r="J30" s="123">
        <f t="shared" si="65"/>
        <v>10840.238333333335</v>
      </c>
    </row>
    <row r="31" spans="1:11" x14ac:dyDescent="0.25">
      <c r="A31" s="19"/>
      <c r="B31" s="19"/>
      <c r="C31" s="19"/>
      <c r="D31" s="20" t="s">
        <v>20</v>
      </c>
      <c r="E31" s="24">
        <f t="shared" ref="E31:F31" si="66">E4-E47/4</f>
        <v>10103.047500000001</v>
      </c>
      <c r="F31" s="24">
        <f t="shared" si="66"/>
        <v>10454.5075</v>
      </c>
      <c r="G31" s="92">
        <f t="shared" ref="G31:H31" si="67">G4-G47/4</f>
        <v>10587.886250000001</v>
      </c>
      <c r="H31" s="92">
        <f t="shared" si="67"/>
        <v>10658.43</v>
      </c>
      <c r="I31" s="92">
        <f t="shared" ref="I31:J31" si="68">I4-I47/4</f>
        <v>10712.913750000002</v>
      </c>
      <c r="J31" s="92">
        <f t="shared" si="68"/>
        <v>10831.007500000002</v>
      </c>
    </row>
    <row r="32" spans="1:11" x14ac:dyDescent="0.25">
      <c r="A32" s="19"/>
      <c r="B32" s="19"/>
      <c r="C32" s="19"/>
      <c r="D32" s="20" t="s">
        <v>21</v>
      </c>
      <c r="E32" s="32">
        <f t="shared" ref="E32:F32" si="69">E4-E47/2</f>
        <v>9819.4950000000008</v>
      </c>
      <c r="F32" s="32">
        <f t="shared" si="69"/>
        <v>10382.264999999999</v>
      </c>
      <c r="G32" s="87">
        <f t="shared" ref="G32:H32" si="70">G4-G47/2</f>
        <v>10547.172500000001</v>
      </c>
      <c r="H32" s="87">
        <f t="shared" si="70"/>
        <v>10631.26</v>
      </c>
      <c r="I32" s="87">
        <f t="shared" ref="I32:J32" si="71">I4-I47/2</f>
        <v>10696.977500000001</v>
      </c>
      <c r="J32" s="87">
        <f t="shared" si="71"/>
        <v>10803.315000000001</v>
      </c>
    </row>
    <row r="33" spans="1:10" x14ac:dyDescent="0.25">
      <c r="A33" s="19"/>
      <c r="B33" s="19"/>
      <c r="C33" s="19"/>
      <c r="D33" s="20" t="s">
        <v>22</v>
      </c>
      <c r="E33" s="26">
        <f t="shared" ref="E33:F33" si="72">E32-1.168*(E31-E32)</f>
        <v>9488.3056800000013</v>
      </c>
      <c r="F33" s="26">
        <f t="shared" si="72"/>
        <v>10297.885759999999</v>
      </c>
      <c r="G33" s="93">
        <f t="shared" ref="G33:H33" si="73">G32-1.168*(G31-G32)</f>
        <v>10499.618839999999</v>
      </c>
      <c r="H33" s="93">
        <f t="shared" si="73"/>
        <v>10599.525439999999</v>
      </c>
      <c r="I33" s="93">
        <f t="shared" ref="I33:J33" si="74">I32-1.168*(I31-I32)</f>
        <v>10678.363960000001</v>
      </c>
      <c r="J33" s="93">
        <f t="shared" si="74"/>
        <v>10770.970159999999</v>
      </c>
    </row>
    <row r="34" spans="1:10" x14ac:dyDescent="0.25">
      <c r="A34" s="19"/>
      <c r="B34" s="19"/>
      <c r="C34" s="19"/>
      <c r="D34" s="20" t="s">
        <v>23</v>
      </c>
      <c r="E34" s="27">
        <f t="shared" ref="E34:F34" si="75">E4-(E22-E4)</f>
        <v>9316.1247402431891</v>
      </c>
      <c r="F34" s="27">
        <f t="shared" si="75"/>
        <v>10263.681390315829</v>
      </c>
      <c r="G34" s="94">
        <f t="shared" ref="G34:H34" si="76">G4-(G22-G4)</f>
        <v>10478.59030196144</v>
      </c>
      <c r="H34" s="94">
        <f t="shared" si="76"/>
        <v>10585.967836094505</v>
      </c>
      <c r="I34" s="94">
        <f t="shared" ref="I34:J34" si="77">I4-(I22-I4)</f>
        <v>10670.742937050522</v>
      </c>
      <c r="J34" s="94">
        <f t="shared" si="77"/>
        <v>10757.286941622189</v>
      </c>
    </row>
    <row r="35" spans="1:10" x14ac:dyDescent="0.25">
      <c r="A35" s="132" t="s">
        <v>26</v>
      </c>
      <c r="B35" s="132"/>
      <c r="C35" s="132"/>
      <c r="D35" s="132"/>
      <c r="E35" s="14"/>
      <c r="F35" s="14"/>
      <c r="G35" s="123"/>
      <c r="H35" s="123"/>
      <c r="I35" s="123"/>
      <c r="J35" s="123"/>
    </row>
    <row r="36" spans="1:10" x14ac:dyDescent="0.25">
      <c r="A36" s="18"/>
      <c r="B36" s="18"/>
      <c r="C36" s="18"/>
      <c r="D36" s="18" t="s">
        <v>37</v>
      </c>
      <c r="E36" s="28"/>
      <c r="F36" s="105"/>
      <c r="G36" s="105"/>
      <c r="H36" s="105"/>
      <c r="I36" s="105"/>
      <c r="J36" s="105"/>
    </row>
    <row r="37" spans="1:10" x14ac:dyDescent="0.25">
      <c r="A37" s="17"/>
      <c r="B37" s="18"/>
      <c r="C37" s="17"/>
      <c r="D37" s="18" t="s">
        <v>35</v>
      </c>
      <c r="E37" s="89"/>
      <c r="F37" s="89"/>
      <c r="G37" s="89"/>
      <c r="H37" s="89"/>
      <c r="I37" s="89">
        <v>10833.4707</v>
      </c>
      <c r="J37" s="89"/>
    </row>
    <row r="38" spans="1:10" x14ac:dyDescent="0.25">
      <c r="A38" s="17"/>
      <c r="B38" s="17"/>
      <c r="C38" s="17"/>
      <c r="D38" s="18" t="s">
        <v>32</v>
      </c>
      <c r="E38" s="88"/>
      <c r="F38" s="88"/>
      <c r="G38" s="88">
        <v>10673</v>
      </c>
      <c r="H38" s="88">
        <v>10665</v>
      </c>
      <c r="I38" s="88">
        <v>10789</v>
      </c>
      <c r="J38" s="88">
        <v>10965.9701</v>
      </c>
    </row>
    <row r="39" spans="1:10" x14ac:dyDescent="0.25">
      <c r="A39" s="17"/>
      <c r="B39" s="17"/>
      <c r="C39" s="17"/>
      <c r="D39" s="18" t="s">
        <v>32</v>
      </c>
      <c r="E39" s="90"/>
      <c r="F39" s="90"/>
      <c r="G39" s="90">
        <v>10612</v>
      </c>
      <c r="H39" s="90">
        <v>10646</v>
      </c>
      <c r="I39" s="90">
        <v>10758.44</v>
      </c>
      <c r="J39" s="90">
        <v>10875.175000000001</v>
      </c>
    </row>
    <row r="40" spans="1:10" x14ac:dyDescent="0.25">
      <c r="A40" s="17"/>
      <c r="B40" s="17"/>
      <c r="C40" s="17"/>
      <c r="D40" s="18" t="s">
        <v>0</v>
      </c>
      <c r="E40" s="102">
        <f t="shared" ref="E40:F40" si="78">E4</f>
        <v>10386.6</v>
      </c>
      <c r="F40" s="102">
        <f t="shared" si="78"/>
        <v>10526.75</v>
      </c>
      <c r="G40" s="102">
        <f t="shared" ref="G40:H40" si="79">G4</f>
        <v>10628.6</v>
      </c>
      <c r="H40" s="102">
        <f t="shared" si="79"/>
        <v>10685.6</v>
      </c>
      <c r="I40" s="102">
        <f t="shared" ref="I40:J40" si="80">I4</f>
        <v>10728.85</v>
      </c>
      <c r="J40" s="102">
        <f t="shared" si="80"/>
        <v>10858.7</v>
      </c>
    </row>
    <row r="41" spans="1:10" x14ac:dyDescent="0.25">
      <c r="A41" s="17"/>
      <c r="B41" s="17"/>
      <c r="C41" s="17"/>
      <c r="D41" s="18" t="s">
        <v>33</v>
      </c>
      <c r="E41" s="92"/>
      <c r="F41" s="92"/>
      <c r="G41" s="92">
        <v>10514</v>
      </c>
      <c r="H41" s="92">
        <v>10580.464</v>
      </c>
      <c r="I41" s="92">
        <v>10669.788</v>
      </c>
      <c r="J41" s="92">
        <v>10790.4908</v>
      </c>
    </row>
    <row r="42" spans="1:10" x14ac:dyDescent="0.25">
      <c r="A42" s="17"/>
      <c r="B42" s="17"/>
      <c r="C42" s="17"/>
      <c r="D42" s="18" t="s">
        <v>34</v>
      </c>
      <c r="E42" s="87"/>
      <c r="F42" s="87"/>
      <c r="G42" s="87">
        <v>10479</v>
      </c>
      <c r="H42" s="87">
        <v>10563</v>
      </c>
      <c r="I42" s="87">
        <v>10657.564</v>
      </c>
      <c r="J42" s="87">
        <v>10733.229600000001</v>
      </c>
    </row>
    <row r="43" spans="1:10" x14ac:dyDescent="0.25">
      <c r="A43" s="17"/>
      <c r="B43" s="17"/>
      <c r="C43" s="17"/>
      <c r="D43" s="18" t="s">
        <v>36</v>
      </c>
      <c r="E43" s="93"/>
      <c r="F43" s="93"/>
      <c r="G43" s="93">
        <v>10434</v>
      </c>
      <c r="H43" s="93">
        <v>10545.536</v>
      </c>
      <c r="I43" s="93"/>
      <c r="J43" s="93">
        <v>10686.95</v>
      </c>
    </row>
    <row r="44" spans="1:10" x14ac:dyDescent="0.25">
      <c r="A44" s="17"/>
      <c r="B44" s="17"/>
      <c r="C44" s="17"/>
      <c r="D44" s="18" t="s">
        <v>38</v>
      </c>
      <c r="E44" s="94"/>
      <c r="F44" s="94"/>
      <c r="G44" s="94">
        <v>10298</v>
      </c>
      <c r="H44" s="94">
        <v>10532</v>
      </c>
      <c r="I44" s="94"/>
      <c r="J44" s="94"/>
    </row>
    <row r="45" spans="1:10" x14ac:dyDescent="0.25">
      <c r="A45" s="13"/>
      <c r="B45" s="13"/>
      <c r="C45" s="13"/>
      <c r="D45" s="12"/>
      <c r="E45" s="14"/>
      <c r="F45" s="14"/>
      <c r="G45" s="123"/>
      <c r="H45" s="123"/>
      <c r="I45" s="123"/>
      <c r="J45" s="123"/>
    </row>
    <row r="46" spans="1:10" x14ac:dyDescent="0.25">
      <c r="A46" s="13"/>
      <c r="B46" s="13"/>
      <c r="C46" s="12"/>
      <c r="D46" s="12" t="s">
        <v>10</v>
      </c>
      <c r="E46" s="3">
        <f t="shared" ref="E46:F46" si="81">ABS(E2-E3)</f>
        <v>1031.1000000000004</v>
      </c>
      <c r="F46" s="3">
        <f t="shared" si="81"/>
        <v>262.70000000000073</v>
      </c>
      <c r="G46" s="124">
        <f t="shared" ref="G46:H46" si="82">ABS(G2-G3)</f>
        <v>148.04999999999927</v>
      </c>
      <c r="H46" s="124">
        <f t="shared" si="82"/>
        <v>98.799999999999272</v>
      </c>
      <c r="I46" s="124">
        <f t="shared" ref="I46:J46" si="83">ABS(I2-I3)</f>
        <v>57.949999999998909</v>
      </c>
      <c r="J46" s="124">
        <f t="shared" si="83"/>
        <v>100.69999999999891</v>
      </c>
    </row>
    <row r="47" spans="1:10" x14ac:dyDescent="0.25">
      <c r="A47" s="13"/>
      <c r="B47" s="13"/>
      <c r="C47" s="12"/>
      <c r="D47" s="12" t="s">
        <v>9</v>
      </c>
      <c r="E47" s="14">
        <f t="shared" ref="E47:F47" si="84">E46*1.1</f>
        <v>1134.2100000000005</v>
      </c>
      <c r="F47" s="14">
        <f t="shared" si="84"/>
        <v>288.97000000000082</v>
      </c>
      <c r="G47" s="123">
        <f t="shared" ref="G47:H47" si="85">G46*1.1</f>
        <v>162.85499999999922</v>
      </c>
      <c r="H47" s="123">
        <f t="shared" si="85"/>
        <v>108.67999999999921</v>
      </c>
      <c r="I47" s="123">
        <f t="shared" ref="I47:J47" si="86">I46*1.1</f>
        <v>63.744999999998804</v>
      </c>
      <c r="J47" s="123">
        <f t="shared" si="86"/>
        <v>110.7699999999988</v>
      </c>
    </row>
    <row r="48" spans="1:10" x14ac:dyDescent="0.25">
      <c r="A48" s="13"/>
      <c r="B48" s="13"/>
      <c r="C48" s="12"/>
      <c r="D48" s="12" t="s">
        <v>11</v>
      </c>
      <c r="E48" s="3">
        <f t="shared" ref="E48:F48" si="87">(E2+E3)</f>
        <v>21040.199999999997</v>
      </c>
      <c r="F48" s="3">
        <f t="shared" si="87"/>
        <v>21286.7</v>
      </c>
      <c r="G48" s="124">
        <f t="shared" ref="G48:H48" si="88">(G2+G3)</f>
        <v>21127.55</v>
      </c>
      <c r="H48" s="124">
        <f t="shared" si="88"/>
        <v>21291.5</v>
      </c>
      <c r="I48" s="124">
        <f t="shared" ref="I48:J48" si="89">(I2+I3)</f>
        <v>21457.65</v>
      </c>
      <c r="J48" s="124">
        <f t="shared" si="89"/>
        <v>21665.4</v>
      </c>
    </row>
    <row r="49" spans="1:10" x14ac:dyDescent="0.25">
      <c r="A49" s="13"/>
      <c r="B49" s="13"/>
      <c r="C49" s="13"/>
      <c r="D49" s="12" t="s">
        <v>6</v>
      </c>
      <c r="E49" s="3">
        <f t="shared" ref="E49:F49" si="90">(E2+E3)/2</f>
        <v>10520.099999999999</v>
      </c>
      <c r="F49" s="3">
        <f t="shared" si="90"/>
        <v>10643.35</v>
      </c>
      <c r="G49" s="124">
        <f t="shared" ref="G49:H49" si="91">(G2+G3)/2</f>
        <v>10563.775</v>
      </c>
      <c r="H49" s="124">
        <f t="shared" si="91"/>
        <v>10645.75</v>
      </c>
      <c r="I49" s="124">
        <f t="shared" ref="I49:J49" si="92">(I2+I3)/2</f>
        <v>10728.825000000001</v>
      </c>
      <c r="J49" s="124">
        <f t="shared" si="92"/>
        <v>10832.7</v>
      </c>
    </row>
    <row r="50" spans="1:10" x14ac:dyDescent="0.25">
      <c r="G50" s="125"/>
      <c r="H50" s="125"/>
    </row>
    <row r="51" spans="1:10" x14ac:dyDescent="0.25">
      <c r="G51" s="125"/>
      <c r="H51" s="125"/>
    </row>
    <row r="52" spans="1:10" x14ac:dyDescent="0.25">
      <c r="A52" s="17"/>
      <c r="B52" s="17"/>
      <c r="C52" s="17"/>
      <c r="D52" s="18" t="s">
        <v>4</v>
      </c>
      <c r="E52" s="15">
        <f t="shared" ref="E52:F52" si="93">E13+E55/2</f>
        <v>10520.099999999999</v>
      </c>
      <c r="F52" s="15">
        <f t="shared" si="93"/>
        <v>10643.35</v>
      </c>
      <c r="G52" s="126">
        <f t="shared" ref="G52:H52" si="94">G13+G55/2</f>
        <v>10606.991666666667</v>
      </c>
      <c r="H52" s="126">
        <f t="shared" si="94"/>
        <v>10672.316666666666</v>
      </c>
      <c r="I52" s="126">
        <f t="shared" ref="I52:J52" si="95">I13+I55/2</f>
        <v>10728.841666666667</v>
      </c>
      <c r="J52" s="126">
        <f t="shared" si="95"/>
        <v>10850.033333333333</v>
      </c>
    </row>
    <row r="53" spans="1:10" x14ac:dyDescent="0.25">
      <c r="A53" s="17"/>
      <c r="B53" s="17"/>
      <c r="C53" s="17"/>
      <c r="D53" s="18" t="s">
        <v>29</v>
      </c>
      <c r="E53" s="34">
        <f t="shared" ref="E53:F53" si="96">E13</f>
        <v>10475.599999999999</v>
      </c>
      <c r="F53" s="34">
        <f t="shared" si="96"/>
        <v>10604.483333333334</v>
      </c>
      <c r="G53" s="127">
        <f t="shared" ref="G53:H53" si="97">G13</f>
        <v>10585.383333333333</v>
      </c>
      <c r="H53" s="127">
        <f t="shared" si="97"/>
        <v>10659.033333333333</v>
      </c>
      <c r="I53" s="127">
        <f t="shared" ref="I53:J53" si="98">I13</f>
        <v>10728.833333333334</v>
      </c>
      <c r="J53" s="127">
        <f t="shared" si="98"/>
        <v>10841.366666666667</v>
      </c>
    </row>
    <row r="54" spans="1:10" x14ac:dyDescent="0.25">
      <c r="A54" s="17"/>
      <c r="B54" s="17"/>
      <c r="C54" s="17"/>
      <c r="D54" s="18" t="s">
        <v>3</v>
      </c>
      <c r="E54" s="16">
        <f t="shared" ref="E54:F54" si="99">E13-E55/2</f>
        <v>10431.099999999999</v>
      </c>
      <c r="F54" s="16">
        <f t="shared" si="99"/>
        <v>10565.616666666667</v>
      </c>
      <c r="G54" s="128">
        <f t="shared" ref="G54:H54" si="100">G13-G55/2</f>
        <v>10563.775</v>
      </c>
      <c r="H54" s="128">
        <f t="shared" si="100"/>
        <v>10645.75</v>
      </c>
      <c r="I54" s="128">
        <f t="shared" ref="I54:J54" si="101">I13-I55/2</f>
        <v>10728.825000000001</v>
      </c>
      <c r="J54" s="128">
        <f t="shared" si="101"/>
        <v>10832.7</v>
      </c>
    </row>
    <row r="55" spans="1:10" x14ac:dyDescent="0.25">
      <c r="A55" s="17"/>
      <c r="B55" s="17"/>
      <c r="C55" s="17"/>
      <c r="D55" s="18" t="s">
        <v>5</v>
      </c>
      <c r="E55" s="33">
        <f t="shared" ref="E55:F55" si="102">ABS((E13-E49)*2)</f>
        <v>89</v>
      </c>
      <c r="F55" s="33">
        <f t="shared" si="102"/>
        <v>77.733333333333576</v>
      </c>
      <c r="G55" s="129">
        <f t="shared" ref="G55:H55" si="103">ABS((G13-G49)*2)</f>
        <v>43.216666666667152</v>
      </c>
      <c r="H55" s="129">
        <f t="shared" si="103"/>
        <v>26.566666666665697</v>
      </c>
      <c r="I55" s="129">
        <f t="shared" ref="I55:J55" si="104">ABS((I13-I49)*2)</f>
        <v>1.6666666666424135E-2</v>
      </c>
      <c r="J55" s="129">
        <f t="shared" si="104"/>
        <v>17.333333333332121</v>
      </c>
    </row>
    <row r="56" spans="1:10" ht="225" customHeight="1" x14ac:dyDescent="0.25">
      <c r="A56" s="1" t="s">
        <v>63</v>
      </c>
      <c r="G56" s="130"/>
      <c r="H56" s="130"/>
      <c r="I56" s="130"/>
      <c r="J56" s="130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9.7109375" style="1" customWidth="1"/>
    <col min="7" max="8" width="12.7109375" style="1" customWidth="1"/>
    <col min="9" max="9" width="8.85546875" style="1"/>
    <col min="10" max="14" width="9.7109375" style="1" bestFit="1" customWidth="1"/>
    <col min="15" max="16384" width="8.85546875" style="1"/>
  </cols>
  <sheetData>
    <row r="1" spans="1:14" ht="15.75" thickBot="1" x14ac:dyDescent="0.3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25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25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25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25">
      <c r="A5" s="132" t="s">
        <v>25</v>
      </c>
      <c r="B5" s="132"/>
      <c r="C5" s="132"/>
      <c r="D5" s="132"/>
    </row>
    <row r="6" spans="1:14" x14ac:dyDescent="0.25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25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25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25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25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25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25">
      <c r="A12" s="17"/>
      <c r="B12" s="17"/>
      <c r="C12" s="17"/>
      <c r="D12" s="18"/>
      <c r="E12" s="96"/>
      <c r="F12" s="96"/>
      <c r="G12" s="96"/>
      <c r="H12" s="96"/>
    </row>
    <row r="13" spans="1:14" x14ac:dyDescent="0.25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25">
      <c r="A14" s="19"/>
      <c r="B14" s="19"/>
      <c r="C14" s="19"/>
      <c r="D14" s="20"/>
      <c r="E14" s="96"/>
      <c r="F14" s="96"/>
      <c r="G14" s="96"/>
      <c r="H14" s="96"/>
    </row>
    <row r="15" spans="1:14" x14ac:dyDescent="0.25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25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25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25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25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25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25">
      <c r="A21" s="132" t="s">
        <v>24</v>
      </c>
      <c r="B21" s="132"/>
      <c r="C21" s="132"/>
      <c r="D21" s="132"/>
      <c r="E21" s="14"/>
      <c r="F21" s="14"/>
      <c r="G21" s="14"/>
      <c r="H21" s="14"/>
    </row>
    <row r="22" spans="1:8" x14ac:dyDescent="0.25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25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25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25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25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25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25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25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25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25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25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25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25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25">
      <c r="A35" s="132" t="s">
        <v>26</v>
      </c>
      <c r="B35" s="132"/>
      <c r="C35" s="132"/>
      <c r="D35" s="132"/>
      <c r="E35" s="14"/>
      <c r="F35" s="14"/>
      <c r="G35" s="14"/>
      <c r="H35" s="14"/>
    </row>
    <row r="36" spans="1:8" x14ac:dyDescent="0.25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25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25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25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25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25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25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25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25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25">
      <c r="A45" s="13"/>
      <c r="B45" s="13"/>
      <c r="C45" s="13"/>
      <c r="D45" s="12"/>
      <c r="E45" s="14"/>
      <c r="F45" s="14"/>
      <c r="G45" s="14"/>
      <c r="H45" s="14"/>
    </row>
    <row r="46" spans="1:8" x14ac:dyDescent="0.25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25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25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25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25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25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25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25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25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6"/>
  <sheetViews>
    <sheetView topLeftCell="AM1" zoomScale="115" zoomScaleNormal="115" workbookViewId="0">
      <selection activeCell="AU1" sqref="AU1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21" width="10.7109375" style="1" customWidth="1"/>
    <col min="22" max="26" width="9.28515625" style="1" bestFit="1" customWidth="1"/>
    <col min="27" max="28" width="10.7109375" style="1" customWidth="1"/>
    <col min="29" max="32" width="10.28515625" style="1" bestFit="1" customWidth="1"/>
    <col min="33" max="41" width="9.7109375" style="1" customWidth="1"/>
    <col min="42" max="45" width="12.7109375" style="1" customWidth="1"/>
    <col min="46" max="46" width="9.7109375" style="1" customWidth="1"/>
    <col min="47" max="50" width="12.7109375" style="1" customWidth="1"/>
    <col min="51" max="16384" width="8.85546875" style="1"/>
  </cols>
  <sheetData>
    <row r="1" spans="1:50" ht="15.75" thickBot="1" x14ac:dyDescent="0.3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</row>
    <row r="2" spans="1:50" x14ac:dyDescent="0.25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</row>
    <row r="3" spans="1:50" x14ac:dyDescent="0.25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</row>
    <row r="4" spans="1:50" x14ac:dyDescent="0.25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</row>
    <row r="5" spans="1:50" x14ac:dyDescent="0.25">
      <c r="A5" s="133" t="s">
        <v>25</v>
      </c>
      <c r="B5" s="133"/>
      <c r="C5" s="133"/>
      <c r="D5" s="133"/>
      <c r="E5" s="14"/>
      <c r="F5" s="14"/>
      <c r="J5" s="14"/>
    </row>
    <row r="6" spans="1:50" x14ac:dyDescent="0.25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X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</row>
    <row r="7" spans="1:50" x14ac:dyDescent="0.25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X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</row>
    <row r="8" spans="1:50" x14ac:dyDescent="0.25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X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</row>
    <row r="9" spans="1:50" x14ac:dyDescent="0.25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X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</row>
    <row r="10" spans="1:50" x14ac:dyDescent="0.25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X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</row>
    <row r="11" spans="1:50" x14ac:dyDescent="0.25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X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</row>
    <row r="12" spans="1:50" x14ac:dyDescent="0.25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</row>
    <row r="13" spans="1:50" x14ac:dyDescent="0.25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X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</row>
    <row r="14" spans="1:50" x14ac:dyDescent="0.25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</row>
    <row r="15" spans="1:50" x14ac:dyDescent="0.25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X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</row>
    <row r="16" spans="1:50" x14ac:dyDescent="0.25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X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</row>
    <row r="17" spans="1:50" x14ac:dyDescent="0.25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X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</row>
    <row r="18" spans="1:50" x14ac:dyDescent="0.25">
      <c r="A18" s="133" t="s">
        <v>24</v>
      </c>
      <c r="B18" s="133"/>
      <c r="C18" s="133"/>
      <c r="D18" s="13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X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</row>
    <row r="19" spans="1:50" x14ac:dyDescent="0.25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X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</row>
    <row r="20" spans="1:50" x14ac:dyDescent="0.25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X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</row>
    <row r="21" spans="1:50" x14ac:dyDescent="0.25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25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X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</row>
    <row r="23" spans="1:50" x14ac:dyDescent="0.25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X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</row>
    <row r="24" spans="1:50" x14ac:dyDescent="0.25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X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</row>
    <row r="25" spans="1:50" x14ac:dyDescent="0.25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X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</row>
    <row r="26" spans="1:50" x14ac:dyDescent="0.25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X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</row>
    <row r="27" spans="1:50" x14ac:dyDescent="0.25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X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</row>
    <row r="28" spans="1:50" x14ac:dyDescent="0.25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X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</row>
    <row r="29" spans="1:50" x14ac:dyDescent="0.25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X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</row>
    <row r="30" spans="1:50" x14ac:dyDescent="0.25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X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</row>
    <row r="31" spans="1:50" x14ac:dyDescent="0.25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X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</row>
    <row r="32" spans="1:50" x14ac:dyDescent="0.25">
      <c r="A32" s="133" t="s">
        <v>26</v>
      </c>
      <c r="B32" s="133"/>
      <c r="C32" s="133"/>
      <c r="D32" s="13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X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</row>
    <row r="33" spans="1:50" x14ac:dyDescent="0.25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X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</row>
    <row r="34" spans="1:50" x14ac:dyDescent="0.25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AX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</row>
    <row r="35" spans="1:50" x14ac:dyDescent="0.25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25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</row>
    <row r="37" spans="1:50" x14ac:dyDescent="0.25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</row>
    <row r="38" spans="1:50" x14ac:dyDescent="0.25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</row>
    <row r="39" spans="1:50" x14ac:dyDescent="0.25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</row>
    <row r="40" spans="1:50" x14ac:dyDescent="0.25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AX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</row>
    <row r="41" spans="1:50" x14ac:dyDescent="0.25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</row>
    <row r="42" spans="1:50" x14ac:dyDescent="0.25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</row>
    <row r="43" spans="1:50" x14ac:dyDescent="0.25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</row>
    <row r="44" spans="1:50" x14ac:dyDescent="0.25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</row>
    <row r="45" spans="1:50" x14ac:dyDescent="0.25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25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AX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</row>
    <row r="47" spans="1:50" x14ac:dyDescent="0.25">
      <c r="AA47" s="14">
        <f t="shared" ref="AA47:AX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</row>
    <row r="48" spans="1:50" x14ac:dyDescent="0.25">
      <c r="AA48" s="3">
        <f t="shared" ref="AA48:AX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</row>
    <row r="49" spans="27:50" x14ac:dyDescent="0.25">
      <c r="AA49" s="3">
        <f t="shared" ref="AA49:AX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</row>
    <row r="52" spans="27:50" x14ac:dyDescent="0.25">
      <c r="AA52" s="15">
        <f t="shared" ref="AA52:AX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</row>
    <row r="53" spans="27:50" x14ac:dyDescent="0.25">
      <c r="AA53" s="34">
        <f>AA13</f>
        <v>10147.699999999999</v>
      </c>
      <c r="AB53" s="34">
        <f t="shared" ref="AB53:AX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</row>
    <row r="54" spans="27:50" x14ac:dyDescent="0.25">
      <c r="AA54" s="16">
        <f t="shared" ref="AA54:AX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</row>
    <row r="55" spans="27:50" x14ac:dyDescent="0.25">
      <c r="AA55" s="33">
        <f t="shared" ref="AA55:AX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</row>
    <row r="56" spans="27:50" ht="210" x14ac:dyDescent="0.25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25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25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25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25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25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25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25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25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25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25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25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25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25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25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25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25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25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25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25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25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25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25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25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25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25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25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25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25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25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25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25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10490.85</v>
      </c>
      <c r="D6" s="45"/>
      <c r="E6" s="46">
        <v>10597</v>
      </c>
      <c r="F6" s="45"/>
      <c r="G6" s="47">
        <v>10629</v>
      </c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10637</v>
      </c>
      <c r="D9" s="45"/>
      <c r="E9" s="46">
        <v>10677</v>
      </c>
      <c r="F9" s="45"/>
      <c r="G9" s="47">
        <v>10758</v>
      </c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>
        <v>10597</v>
      </c>
      <c r="D12" s="45"/>
      <c r="E12" s="46">
        <v>10629</v>
      </c>
      <c r="F12" s="45"/>
      <c r="G12" s="47"/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10602.508599999999</v>
      </c>
      <c r="D16" s="71"/>
      <c r="E16" s="70">
        <f>VALUE(23.6/100*(E6-E9)+E9)</f>
        <v>10658.12</v>
      </c>
      <c r="F16" s="72"/>
      <c r="G16" s="73">
        <f>VALUE(23.6/100*(G6-G9)+G9)</f>
        <v>10727.556</v>
      </c>
    </row>
    <row r="17" spans="2:7" x14ac:dyDescent="0.25">
      <c r="B17" s="64">
        <v>0.38200000000000001</v>
      </c>
      <c r="C17" s="65">
        <f>38.2/100*(C6-C9)+C9</f>
        <v>10581.170700000001</v>
      </c>
      <c r="D17" s="66"/>
      <c r="E17" s="65">
        <f>VALUE(38.2/100*(E6-E9)+E9)</f>
        <v>10646.44</v>
      </c>
      <c r="F17" s="67"/>
      <c r="G17" s="68">
        <f>VALUE(38.2/100*(G6-G9)+G9)</f>
        <v>10708.722</v>
      </c>
    </row>
    <row r="18" spans="2:7" x14ac:dyDescent="0.25">
      <c r="B18" s="69">
        <v>0.5</v>
      </c>
      <c r="C18" s="70">
        <f>VALUE(50/100*(C6-C9)+C9)</f>
        <v>10563.924999999999</v>
      </c>
      <c r="D18" s="71"/>
      <c r="E18" s="70">
        <f>VALUE(50/100*(E6-E9)+E9)</f>
        <v>10637</v>
      </c>
      <c r="F18" s="72"/>
      <c r="G18" s="73">
        <f>VALUE(50/100*(G6-G9)+G9)</f>
        <v>10693.5</v>
      </c>
    </row>
    <row r="19" spans="2:7" x14ac:dyDescent="0.25">
      <c r="B19" s="69">
        <v>0.61799999999999999</v>
      </c>
      <c r="C19" s="70">
        <f>VALUE(61.8/100*(C6-C9)+C9)</f>
        <v>10546.6793</v>
      </c>
      <c r="D19" s="71"/>
      <c r="E19" s="70">
        <f>VALUE(61.8/100*(E6-E9)+E9)</f>
        <v>10627.56</v>
      </c>
      <c r="F19" s="72"/>
      <c r="G19" s="73">
        <f>VALUE(61.8/100*(G6-G9)+G9)</f>
        <v>10678.278</v>
      </c>
    </row>
    <row r="20" spans="2:7" x14ac:dyDescent="0.25">
      <c r="B20" s="53">
        <v>0.70699999999999996</v>
      </c>
      <c r="C20" s="54">
        <f>VALUE(70.7/100*(C6-C9)+C9)</f>
        <v>10533.67195</v>
      </c>
      <c r="D20" s="55"/>
      <c r="E20" s="54">
        <f>VALUE(70.7/100*(E6-E9)+E9)</f>
        <v>10620.44</v>
      </c>
      <c r="F20" s="56"/>
      <c r="G20" s="57">
        <f>VALUE(70.7/100*(G6-G9)+G9)</f>
        <v>10666.797</v>
      </c>
    </row>
    <row r="21" spans="2:7" x14ac:dyDescent="0.25">
      <c r="B21" s="53">
        <v>0.78600000000000003</v>
      </c>
      <c r="C21" s="54">
        <f>VALUE(78.6/100*(C6-C9)+C9)</f>
        <v>10522.126099999999</v>
      </c>
      <c r="D21" s="55"/>
      <c r="E21" s="54">
        <f>VALUE(78.6/100*(E6-E9)+E9)</f>
        <v>10614.12</v>
      </c>
      <c r="F21" s="56"/>
      <c r="G21" s="57">
        <f>VALUE(78.6/100*(G6-G9)+G9)</f>
        <v>10656.606</v>
      </c>
    </row>
    <row r="22" spans="2:7" x14ac:dyDescent="0.25">
      <c r="B22" s="53">
        <v>1</v>
      </c>
      <c r="C22" s="54">
        <f>VALUE(100/100*(C6-C9)+C9)</f>
        <v>10490.85</v>
      </c>
      <c r="D22" s="55"/>
      <c r="E22" s="54">
        <f>VALUE(100/100*(E6-E9)+E9)</f>
        <v>10597</v>
      </c>
      <c r="F22" s="56"/>
      <c r="G22" s="57">
        <f>VALUE(100/100*(G6-G9)+G9)</f>
        <v>10629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10652.829299999999</v>
      </c>
      <c r="D25" s="84"/>
      <c r="E25" s="62">
        <f>VALUE(E12-38.2/100*(E6-E9))</f>
        <v>10659.56</v>
      </c>
      <c r="F25" s="85"/>
      <c r="G25" s="62">
        <f>VALUE(G12-38.2/100*(G6-G9))</f>
        <v>49.277999999999999</v>
      </c>
    </row>
    <row r="26" spans="2:7" x14ac:dyDescent="0.25">
      <c r="B26" s="59">
        <v>0.5</v>
      </c>
      <c r="C26" s="62">
        <f>VALUE(C12-50/100*(C6-C9))</f>
        <v>10670.075000000001</v>
      </c>
      <c r="D26" s="84"/>
      <c r="E26" s="62">
        <f>VALUE(E12-50/100*(E6-E9))</f>
        <v>10669</v>
      </c>
      <c r="F26" s="85"/>
      <c r="G26" s="62">
        <f>VALUE(G12-50/100*(G6-G9))</f>
        <v>64.5</v>
      </c>
    </row>
    <row r="27" spans="2:7" x14ac:dyDescent="0.25">
      <c r="B27" s="59">
        <v>0.61799999999999999</v>
      </c>
      <c r="C27" s="62">
        <f>VALUE(C12-61.8/100*(C6-C9))</f>
        <v>10687.3207</v>
      </c>
      <c r="D27" s="84"/>
      <c r="E27" s="62">
        <f>VALUE(E12-61.8/100*(E6-E9))</f>
        <v>10678.44</v>
      </c>
      <c r="F27" s="85"/>
      <c r="G27" s="62">
        <f>VALUE(G12-61.8/100*(G6-G9))</f>
        <v>79.721999999999994</v>
      </c>
    </row>
    <row r="28" spans="2:7" x14ac:dyDescent="0.25">
      <c r="B28" s="53">
        <v>0.70699999999999996</v>
      </c>
      <c r="C28" s="57">
        <f>VALUE(C12-70.07/100*(C6-C9))</f>
        <v>10699.407305000001</v>
      </c>
      <c r="D28" s="55"/>
      <c r="E28" s="57">
        <f>VALUE(E12-70.07/100*(E6-E9))</f>
        <v>10685.056</v>
      </c>
      <c r="F28" s="56"/>
      <c r="G28" s="57">
        <f>VALUE(G12-70.07/100*(G6-G9))</f>
        <v>90.390299999999982</v>
      </c>
    </row>
    <row r="29" spans="2:7" x14ac:dyDescent="0.25">
      <c r="B29" s="59">
        <v>1</v>
      </c>
      <c r="C29" s="62">
        <f>VALUE(C12-100/100*(C6-C9))</f>
        <v>10743.15</v>
      </c>
      <c r="D29" s="84"/>
      <c r="E29" s="62">
        <f>VALUE(E12-100/100*(E6-E9))</f>
        <v>10709</v>
      </c>
      <c r="F29" s="85"/>
      <c r="G29" s="62">
        <f>VALUE(G12-100/100*(G6-G9))</f>
        <v>129</v>
      </c>
    </row>
    <row r="30" spans="2:7" x14ac:dyDescent="0.25">
      <c r="B30" s="53">
        <v>1.236</v>
      </c>
      <c r="C30" s="57">
        <f>VALUE(C12-123.6/100*(C6-C9))</f>
        <v>10777.6414</v>
      </c>
      <c r="D30" s="55"/>
      <c r="E30" s="57">
        <f>VALUE(E12-123.6/100*(E6-E9))</f>
        <v>10727.88</v>
      </c>
      <c r="F30" s="56"/>
      <c r="G30" s="57">
        <f>VALUE(G12-123.6/100*(G6-G9))</f>
        <v>159.44399999999999</v>
      </c>
    </row>
    <row r="31" spans="2:7" x14ac:dyDescent="0.25">
      <c r="B31" s="53">
        <v>1.3819999999999999</v>
      </c>
      <c r="C31" s="57">
        <f>VALUE(C12-138.2/100*(C6-C9))</f>
        <v>10798.979299999999</v>
      </c>
      <c r="D31" s="55"/>
      <c r="E31" s="57">
        <f>VALUE(E12-138.2/100*(E6-E9))</f>
        <v>10739.56</v>
      </c>
      <c r="F31" s="56"/>
      <c r="G31" s="57">
        <f>VALUE(G12-138.2/100*(G6-G9))</f>
        <v>178.27799999999999</v>
      </c>
    </row>
    <row r="32" spans="2:7" x14ac:dyDescent="0.25">
      <c r="B32" s="53">
        <v>1.5</v>
      </c>
      <c r="C32" s="57">
        <f>VALUE(C12-150/100*(C6-C9))</f>
        <v>10816.224999999999</v>
      </c>
      <c r="D32" s="55"/>
      <c r="E32" s="57">
        <f>VALUE(E12-150/100*(E6-E9))</f>
        <v>10749</v>
      </c>
      <c r="F32" s="56"/>
      <c r="G32" s="57">
        <f>VALUE(G12-150/100*(G6-G9))</f>
        <v>193.5</v>
      </c>
    </row>
    <row r="33" spans="2:7" x14ac:dyDescent="0.25">
      <c r="B33" s="59">
        <v>1.6180000000000001</v>
      </c>
      <c r="C33" s="62">
        <f>VALUE(C12-161.8/100*(C6-C9))</f>
        <v>10833.4707</v>
      </c>
      <c r="D33" s="84"/>
      <c r="E33" s="62">
        <f>VALUE(E12-161.8/100*(E6-E9))</f>
        <v>10758.44</v>
      </c>
      <c r="F33" s="85"/>
      <c r="G33" s="62">
        <f>VALUE(G12-161.8/100*(G6-G9))</f>
        <v>208.72200000000001</v>
      </c>
    </row>
    <row r="34" spans="2:7" x14ac:dyDescent="0.25">
      <c r="B34" s="53">
        <v>1.7070000000000001</v>
      </c>
      <c r="C34" s="57">
        <f>VALUE(C12-170.07/100*(C6-C9))</f>
        <v>10845.557304999998</v>
      </c>
      <c r="D34" s="55"/>
      <c r="E34" s="57">
        <f>VALUE(E12-170.07/100*(E6-E9))</f>
        <v>10765.056</v>
      </c>
      <c r="F34" s="56"/>
      <c r="G34" s="57">
        <f>VALUE(G12-170.07/100*(G6-G9))</f>
        <v>219.3903</v>
      </c>
    </row>
    <row r="35" spans="2:7" x14ac:dyDescent="0.25">
      <c r="B35" s="59">
        <v>2</v>
      </c>
      <c r="C35" s="62">
        <f>VALUE(C12-200/100*(C6-C9))</f>
        <v>10889.3</v>
      </c>
      <c r="D35" s="84"/>
      <c r="E35" s="62">
        <f>VALUE(E12-200/100*(E6-E9))</f>
        <v>10789</v>
      </c>
      <c r="F35" s="85"/>
      <c r="G35" s="62">
        <f>VALUE(G12-200/100*(G6-G9))</f>
        <v>258</v>
      </c>
    </row>
    <row r="36" spans="2:7" x14ac:dyDescent="0.25">
      <c r="B36" s="53">
        <v>2.2360000000000002</v>
      </c>
      <c r="C36" s="57">
        <f>VALUE(C12-223.6/100*(C6-C9))</f>
        <v>10923.791399999998</v>
      </c>
      <c r="D36" s="55"/>
      <c r="E36" s="57">
        <f>VALUE(E12-223.6/100*(E6-E9))</f>
        <v>10807.88</v>
      </c>
      <c r="F36" s="56"/>
      <c r="G36" s="57">
        <f>VALUE(G12-223.6/100*(G6-G9))</f>
        <v>288.44399999999996</v>
      </c>
    </row>
    <row r="37" spans="2:7" x14ac:dyDescent="0.25">
      <c r="B37" s="59">
        <v>2.3820000000000001</v>
      </c>
      <c r="C37" s="62">
        <f>VALUE(C12-238.2/100*(C6-C9))</f>
        <v>10945.129299999999</v>
      </c>
      <c r="D37" s="84"/>
      <c r="E37" s="62">
        <f>VALUE(E12-238.2/100*(E6-E9))</f>
        <v>10819.56</v>
      </c>
      <c r="F37" s="85"/>
      <c r="G37" s="62">
        <f>VALUE(G12-238.2/100*(G6-G9))</f>
        <v>307.27799999999996</v>
      </c>
    </row>
    <row r="38" spans="2:7" x14ac:dyDescent="0.25">
      <c r="B38" s="59">
        <v>2.6179999999999999</v>
      </c>
      <c r="C38" s="62">
        <f>VALUE(C12-261.8/100*(C6-C9))</f>
        <v>10979.620699999999</v>
      </c>
      <c r="D38" s="84"/>
      <c r="E38" s="62">
        <f>VALUE(E12-261.8/100*(E6-E9))</f>
        <v>10838.44</v>
      </c>
      <c r="F38" s="85"/>
      <c r="G38" s="62">
        <f>VALUE(G12-261.8/100*(G6-G9))</f>
        <v>337.72200000000004</v>
      </c>
    </row>
    <row r="39" spans="2:7" x14ac:dyDescent="0.25">
      <c r="B39" s="59">
        <v>3</v>
      </c>
      <c r="C39" s="62">
        <f>VALUE(C12-300/100*(C6-C9))</f>
        <v>11035.449999999999</v>
      </c>
      <c r="D39" s="84"/>
      <c r="E39" s="62">
        <f>VALUE(E12-300/100*(E6-E9))</f>
        <v>10869</v>
      </c>
      <c r="F39" s="85"/>
      <c r="G39" s="62">
        <f>VALUE(G12-300/100*(G6-G9))</f>
        <v>387</v>
      </c>
    </row>
    <row r="40" spans="2:7" x14ac:dyDescent="0.25">
      <c r="B40" s="53">
        <v>3.2360000000000002</v>
      </c>
      <c r="C40" s="57">
        <f>VALUE(C12-323.6/100*(C6-C9))</f>
        <v>11069.9414</v>
      </c>
      <c r="D40" s="55"/>
      <c r="E40" s="57">
        <f>VALUE(E12-323.6/100*(E6-E9))</f>
        <v>10887.88</v>
      </c>
      <c r="F40" s="56"/>
      <c r="G40" s="57">
        <f>VALUE(G12-323.6/100*(G6-G9))</f>
        <v>417.44400000000002</v>
      </c>
    </row>
    <row r="41" spans="2:7" x14ac:dyDescent="0.25">
      <c r="B41" s="59">
        <v>3.3820000000000001</v>
      </c>
      <c r="C41" s="62">
        <f>VALUE(C12-338.2/100*(C6-C9))</f>
        <v>11091.279299999998</v>
      </c>
      <c r="D41" s="84"/>
      <c r="E41" s="62">
        <f>VALUE(E12-338.2/100*(E6-E9))</f>
        <v>10899.56</v>
      </c>
      <c r="F41" s="85"/>
      <c r="G41" s="62">
        <f>VALUE(G12-338.2/100*(G6-G9))</f>
        <v>436.27799999999996</v>
      </c>
    </row>
    <row r="42" spans="2:7" x14ac:dyDescent="0.25">
      <c r="B42" s="59">
        <v>3.6179999999999999</v>
      </c>
      <c r="C42" s="62">
        <f>VALUE(C12-361.8/100*(C6-C9))</f>
        <v>11125.770699999999</v>
      </c>
      <c r="D42" s="84"/>
      <c r="E42" s="62">
        <f>VALUE(E12-361.8/100*(E6-E9))</f>
        <v>10918.44</v>
      </c>
      <c r="F42" s="85"/>
      <c r="G42" s="62">
        <f>VALUE(G12-361.8/100*(G6-G9))</f>
        <v>466.72200000000004</v>
      </c>
    </row>
    <row r="43" spans="2:7" x14ac:dyDescent="0.25">
      <c r="B43" s="59">
        <v>4</v>
      </c>
      <c r="C43" s="62">
        <f>VALUE(C12-400/100*(C6-C9))</f>
        <v>11181.599999999999</v>
      </c>
      <c r="D43" s="84"/>
      <c r="E43" s="62">
        <f>VALUE(E12-400/100*(E6-E9))</f>
        <v>10949</v>
      </c>
      <c r="F43" s="85"/>
      <c r="G43" s="62">
        <f>VALUE(G12-400/100*(G6-G9))</f>
        <v>516</v>
      </c>
    </row>
    <row r="44" spans="2:7" x14ac:dyDescent="0.25">
      <c r="B44" s="53">
        <v>4.2359999999999998</v>
      </c>
      <c r="C44" s="57">
        <f>VALUE(C12-423.6/100*(C6-C9))</f>
        <v>11216.091399999999</v>
      </c>
      <c r="D44" s="55"/>
      <c r="E44" s="57">
        <f>VALUE(E12-423.6/100*(E6-E9))</f>
        <v>10967.88</v>
      </c>
      <c r="F44" s="56"/>
      <c r="G44" s="57">
        <f>VALUE(G12-423.6/100*(G6-G9))</f>
        <v>546.44400000000007</v>
      </c>
    </row>
    <row r="45" spans="2:7" x14ac:dyDescent="0.25">
      <c r="B45" s="53">
        <v>4.3819999999999997</v>
      </c>
      <c r="C45" s="57">
        <f>VALUE(C12-438.2/100*(C6-C9))</f>
        <v>11237.429299999998</v>
      </c>
      <c r="D45" s="55"/>
      <c r="E45" s="57">
        <f>VALUE(E12-438.2/100*(E6-E9))</f>
        <v>10979.56</v>
      </c>
      <c r="F45" s="56"/>
      <c r="G45" s="57">
        <f>VALUE(G12-438.2/100*(G6-G9))</f>
        <v>565.27799999999991</v>
      </c>
    </row>
    <row r="46" spans="2:7" x14ac:dyDescent="0.25">
      <c r="B46" s="53">
        <v>4.6180000000000003</v>
      </c>
      <c r="C46" s="57">
        <f>VALUE(C12-461.8/100*(C6-C9))</f>
        <v>11271.920699999999</v>
      </c>
      <c r="D46" s="55"/>
      <c r="E46" s="57">
        <f>VALUE(E12-461.8/100*(E6-E9))</f>
        <v>10998.44</v>
      </c>
      <c r="F46" s="56"/>
      <c r="G46" s="57">
        <f>VALUE(G12-461.8/100*(G6-G9))</f>
        <v>595.72200000000009</v>
      </c>
    </row>
    <row r="47" spans="2:7" x14ac:dyDescent="0.25">
      <c r="B47" s="53">
        <v>5</v>
      </c>
      <c r="C47" s="57">
        <f>VALUE(C12-500/100*(C6-C9))</f>
        <v>11327.749999999998</v>
      </c>
      <c r="D47" s="55"/>
      <c r="E47" s="57">
        <f>VALUE(E12-500/100*(E6-E9))</f>
        <v>11029</v>
      </c>
      <c r="F47" s="56"/>
      <c r="G47" s="57">
        <f>VALUE(G12-500/100*(G6-G9))</f>
        <v>645</v>
      </c>
    </row>
    <row r="48" spans="2:7" x14ac:dyDescent="0.25">
      <c r="B48" s="53">
        <v>5.2359999999999998</v>
      </c>
      <c r="C48" s="57">
        <f>VALUE(C12-523.6/100*(C6-C9))</f>
        <v>11362.241399999999</v>
      </c>
      <c r="D48" s="55"/>
      <c r="E48" s="57">
        <f>VALUE(E12-523.6/100*(E6-E9))</f>
        <v>11047.88</v>
      </c>
      <c r="F48" s="56"/>
      <c r="G48" s="57">
        <f>VALUE(G12-523.6/100*(G6-G9))</f>
        <v>675.44400000000007</v>
      </c>
    </row>
    <row r="49" spans="2:7" x14ac:dyDescent="0.25">
      <c r="B49" s="53">
        <v>5.3819999999999997</v>
      </c>
      <c r="C49" s="57">
        <f>VALUE(C12-538.2/100*(C6-C9))</f>
        <v>11383.579299999998</v>
      </c>
      <c r="D49" s="55"/>
      <c r="E49" s="57">
        <f>VALUE(E12-538.2/100*(E6-E9))</f>
        <v>11059.56</v>
      </c>
      <c r="F49" s="56"/>
      <c r="G49" s="57">
        <f>VALUE(G12-538.2/100*(G6-G9))</f>
        <v>694.27800000000002</v>
      </c>
    </row>
    <row r="50" spans="2:7" x14ac:dyDescent="0.25">
      <c r="B50" s="53">
        <v>5.6180000000000003</v>
      </c>
      <c r="C50" s="57">
        <f>VALUE(C12-561.8/100*(C6-C9))</f>
        <v>11418.070699999998</v>
      </c>
      <c r="D50" s="55"/>
      <c r="E50" s="57">
        <f>VALUE(E12-561.8/100*(E6-E9))</f>
        <v>11078.44</v>
      </c>
      <c r="F50" s="56"/>
      <c r="G50" s="57">
        <f>VALUE(G12-561.8/100*(G6-G9))</f>
        <v>724.72199999999998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8" sqref="E16:E18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10004.799999999999</v>
      </c>
      <c r="D6" s="45"/>
      <c r="E6" s="46">
        <v>10490.85</v>
      </c>
      <c r="F6" s="45"/>
      <c r="G6" s="47"/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10774.25</v>
      </c>
      <c r="D9" s="45"/>
      <c r="E9" s="46">
        <v>10883.05</v>
      </c>
      <c r="F9" s="45"/>
      <c r="G9" s="47"/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>
        <v>10490.45</v>
      </c>
      <c r="D12" s="45"/>
      <c r="E12" s="46"/>
      <c r="F12" s="45"/>
      <c r="G12" s="47"/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10592.659799999999</v>
      </c>
      <c r="D16" s="71"/>
      <c r="E16" s="70">
        <f>VALUE(23.6/100*(E6-E9)+E9)</f>
        <v>10790.4908</v>
      </c>
      <c r="F16" s="72"/>
      <c r="G16" s="73">
        <f>VALUE(23.6/100*(G6-G9)+G9)</f>
        <v>0</v>
      </c>
    </row>
    <row r="17" spans="2:7" x14ac:dyDescent="0.25">
      <c r="B17" s="64">
        <v>0.38200000000000001</v>
      </c>
      <c r="C17" s="65">
        <f>38.2/100*(C6-C9)+C9</f>
        <v>10480.320099999999</v>
      </c>
      <c r="D17" s="66"/>
      <c r="E17" s="65">
        <f>VALUE(38.2/100*(E6-E9)+E9)</f>
        <v>10733.229600000001</v>
      </c>
      <c r="F17" s="67"/>
      <c r="G17" s="68">
        <f>VALUE(38.2/100*(G6-G9)+G9)</f>
        <v>0</v>
      </c>
    </row>
    <row r="18" spans="2:7" x14ac:dyDescent="0.25">
      <c r="B18" s="69">
        <v>0.5</v>
      </c>
      <c r="C18" s="70">
        <f>VALUE(50/100*(C6-C9)+C9)</f>
        <v>10389.525</v>
      </c>
      <c r="D18" s="71"/>
      <c r="E18" s="70">
        <f>VALUE(50/100*(E6-E9)+E9)</f>
        <v>10686.95</v>
      </c>
      <c r="F18" s="72"/>
      <c r="G18" s="73">
        <f>VALUE(50/100*(G6-G9)+G9)</f>
        <v>0</v>
      </c>
    </row>
    <row r="19" spans="2:7" x14ac:dyDescent="0.25">
      <c r="B19" s="69">
        <v>0.61799999999999999</v>
      </c>
      <c r="C19" s="70">
        <f>VALUE(61.8/100*(C6-C9)+C9)</f>
        <v>10298.7299</v>
      </c>
      <c r="D19" s="71"/>
      <c r="E19" s="70">
        <f>VALUE(61.8/100*(E6-E9)+E9)</f>
        <v>10640.670399999999</v>
      </c>
      <c r="F19" s="72"/>
      <c r="G19" s="73">
        <f>VALUE(61.8/100*(G6-G9)+G9)</f>
        <v>0</v>
      </c>
    </row>
    <row r="20" spans="2:7" x14ac:dyDescent="0.25">
      <c r="B20" s="53">
        <v>0.70699999999999996</v>
      </c>
      <c r="C20" s="54">
        <f>VALUE(70.7/100*(C6-C9)+C9)</f>
        <v>10230.24885</v>
      </c>
      <c r="D20" s="55"/>
      <c r="E20" s="54">
        <f>VALUE(70.7/100*(E6-E9)+E9)</f>
        <v>10605.7646</v>
      </c>
      <c r="F20" s="56"/>
      <c r="G20" s="57">
        <f>VALUE(70.7/100*(G6-G9)+G9)</f>
        <v>0</v>
      </c>
    </row>
    <row r="21" spans="2:7" x14ac:dyDescent="0.25">
      <c r="B21" s="53">
        <v>0.78600000000000003</v>
      </c>
      <c r="C21" s="54">
        <f>VALUE(78.6/100*(C6-C9)+C9)</f>
        <v>10169.462299999999</v>
      </c>
      <c r="D21" s="55"/>
      <c r="E21" s="54">
        <f>VALUE(78.6/100*(E6-E9)+E9)</f>
        <v>10574.7808</v>
      </c>
      <c r="F21" s="56"/>
      <c r="G21" s="57">
        <f>VALUE(78.6/100*(G6-G9)+G9)</f>
        <v>0</v>
      </c>
    </row>
    <row r="22" spans="2:7" x14ac:dyDescent="0.25">
      <c r="B22" s="53">
        <v>1</v>
      </c>
      <c r="C22" s="54">
        <f>VALUE(100/100*(C6-C9)+C9)</f>
        <v>10004.799999999999</v>
      </c>
      <c r="D22" s="55"/>
      <c r="E22" s="54">
        <f>VALUE(100/100*(E6-E9)+E9)</f>
        <v>10490.85</v>
      </c>
      <c r="F22" s="56"/>
      <c r="G22" s="57">
        <f>VALUE(100/100*(G6-G9)+G9)</f>
        <v>0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10784.379900000002</v>
      </c>
      <c r="D25" s="84"/>
      <c r="E25" s="62">
        <f>VALUE(E12-38.2/100*(E6-E9))</f>
        <v>149.82039999999958</v>
      </c>
      <c r="F25" s="85"/>
      <c r="G25" s="62">
        <f>VALUE(G12-38.2/100*(G6-G9))</f>
        <v>0</v>
      </c>
    </row>
    <row r="26" spans="2:7" x14ac:dyDescent="0.25">
      <c r="B26" s="59">
        <v>0.5</v>
      </c>
      <c r="C26" s="62">
        <f>VALUE(C12-50/100*(C6-C9))</f>
        <v>10875.175000000001</v>
      </c>
      <c r="D26" s="84"/>
      <c r="E26" s="62">
        <f>VALUE(E12-50/100*(E6-E9))</f>
        <v>196.09999999999945</v>
      </c>
      <c r="F26" s="85"/>
      <c r="G26" s="62">
        <f>VALUE(G12-50/100*(G6-G9))</f>
        <v>0</v>
      </c>
    </row>
    <row r="27" spans="2:7" x14ac:dyDescent="0.25">
      <c r="B27" s="59">
        <v>0.61799999999999999</v>
      </c>
      <c r="C27" s="62">
        <f>VALUE(C12-61.8/100*(C6-C9))</f>
        <v>10965.9701</v>
      </c>
      <c r="D27" s="84"/>
      <c r="E27" s="62">
        <f>VALUE(E12-61.8/100*(E6-E9))</f>
        <v>242.37959999999933</v>
      </c>
      <c r="F27" s="85"/>
      <c r="G27" s="62">
        <f>VALUE(G12-61.8/100*(G6-G9))</f>
        <v>0</v>
      </c>
    </row>
    <row r="28" spans="2:7" x14ac:dyDescent="0.25">
      <c r="B28" s="53">
        <v>0.70699999999999996</v>
      </c>
      <c r="C28" s="57">
        <f>VALUE(C12-70.07/100*(C6-C9))</f>
        <v>11029.603615000002</v>
      </c>
      <c r="D28" s="55"/>
      <c r="E28" s="57">
        <f>VALUE(E12-70.07/100*(E6-E9))</f>
        <v>274.81453999999917</v>
      </c>
      <c r="F28" s="56"/>
      <c r="G28" s="57">
        <f>VALUE(G12-70.07/100*(G6-G9))</f>
        <v>0</v>
      </c>
    </row>
    <row r="29" spans="2:7" x14ac:dyDescent="0.25">
      <c r="B29" s="59">
        <v>1</v>
      </c>
      <c r="C29" s="62">
        <f>VALUE(C12-100/100*(C6-C9))</f>
        <v>11259.900000000001</v>
      </c>
      <c r="D29" s="84"/>
      <c r="E29" s="62">
        <f>VALUE(E12-100/100*(E6-E9))</f>
        <v>392.19999999999891</v>
      </c>
      <c r="F29" s="85"/>
      <c r="G29" s="62">
        <f>VALUE(G12-100/100*(G6-G9))</f>
        <v>0</v>
      </c>
    </row>
    <row r="30" spans="2:7" x14ac:dyDescent="0.25">
      <c r="B30" s="53">
        <v>1.236</v>
      </c>
      <c r="C30" s="57">
        <f>VALUE(C12-123.6/100*(C6-C9))</f>
        <v>11441.490200000002</v>
      </c>
      <c r="D30" s="55"/>
      <c r="E30" s="57">
        <f>VALUE(E12-123.6/100*(E6-E9))</f>
        <v>484.75919999999866</v>
      </c>
      <c r="F30" s="56"/>
      <c r="G30" s="57">
        <f>VALUE(G12-123.6/100*(G6-G9))</f>
        <v>0</v>
      </c>
    </row>
    <row r="31" spans="2:7" x14ac:dyDescent="0.25">
      <c r="B31" s="53">
        <v>1.3819999999999999</v>
      </c>
      <c r="C31" s="57">
        <f>VALUE(C12-138.2/100*(C6-C9))</f>
        <v>11553.829900000001</v>
      </c>
      <c r="D31" s="55"/>
      <c r="E31" s="57">
        <f>VALUE(E12-138.2/100*(E6-E9))</f>
        <v>542.0203999999984</v>
      </c>
      <c r="F31" s="56"/>
      <c r="G31" s="57">
        <f>VALUE(G12-138.2/100*(G6-G9))</f>
        <v>0</v>
      </c>
    </row>
    <row r="32" spans="2:7" x14ac:dyDescent="0.25">
      <c r="B32" s="53">
        <v>1.5</v>
      </c>
      <c r="C32" s="57">
        <f>VALUE(C12-150/100*(C6-C9))</f>
        <v>11644.625000000002</v>
      </c>
      <c r="D32" s="55"/>
      <c r="E32" s="57">
        <f>VALUE(E12-150/100*(E6-E9))</f>
        <v>588.29999999999836</v>
      </c>
      <c r="F32" s="56"/>
      <c r="G32" s="57">
        <f>VALUE(G12-150/100*(G6-G9))</f>
        <v>0</v>
      </c>
    </row>
    <row r="33" spans="2:7" x14ac:dyDescent="0.25">
      <c r="B33" s="59">
        <v>1.6180000000000001</v>
      </c>
      <c r="C33" s="62">
        <f>VALUE(C12-161.8/100*(C6-C9))</f>
        <v>11735.420100000003</v>
      </c>
      <c r="D33" s="84"/>
      <c r="E33" s="62">
        <f>VALUE(E12-161.8/100*(E6-E9))</f>
        <v>634.57959999999832</v>
      </c>
      <c r="F33" s="85"/>
      <c r="G33" s="62">
        <f>VALUE(G12-161.8/100*(G6-G9))</f>
        <v>0</v>
      </c>
    </row>
    <row r="34" spans="2:7" x14ac:dyDescent="0.25">
      <c r="B34" s="53">
        <v>1.7070000000000001</v>
      </c>
      <c r="C34" s="57">
        <f>VALUE(C12-170.07/100*(C6-C9))</f>
        <v>11799.053615000003</v>
      </c>
      <c r="D34" s="55"/>
      <c r="E34" s="57">
        <f>VALUE(E12-170.07/100*(E6-E9))</f>
        <v>667.01453999999808</v>
      </c>
      <c r="F34" s="56"/>
      <c r="G34" s="57">
        <f>VALUE(G12-170.07/100*(G6-G9))</f>
        <v>0</v>
      </c>
    </row>
    <row r="35" spans="2:7" x14ac:dyDescent="0.25">
      <c r="B35" s="59">
        <v>2</v>
      </c>
      <c r="C35" s="62">
        <f>VALUE(C12-200/100*(C6-C9))</f>
        <v>12029.350000000002</v>
      </c>
      <c r="D35" s="84"/>
      <c r="E35" s="62">
        <f>VALUE(E12-200/100*(E6-E9))</f>
        <v>784.39999999999782</v>
      </c>
      <c r="F35" s="85"/>
      <c r="G35" s="62">
        <f>VALUE(G12-200/100*(G6-G9))</f>
        <v>0</v>
      </c>
    </row>
    <row r="36" spans="2:7" x14ac:dyDescent="0.25">
      <c r="B36" s="53">
        <v>2.2360000000000002</v>
      </c>
      <c r="C36" s="57">
        <f>VALUE(C12-223.6/100*(C6-C9))</f>
        <v>12210.940200000003</v>
      </c>
      <c r="D36" s="55"/>
      <c r="E36" s="57">
        <f>VALUE(E12-223.6/100*(E6-E9))</f>
        <v>876.95919999999751</v>
      </c>
      <c r="F36" s="56"/>
      <c r="G36" s="57">
        <f>VALUE(G12-223.6/100*(G6-G9))</f>
        <v>0</v>
      </c>
    </row>
    <row r="37" spans="2:7" x14ac:dyDescent="0.25">
      <c r="B37" s="59">
        <v>2.3820000000000001</v>
      </c>
      <c r="C37" s="62">
        <f>VALUE(C12-238.2/100*(C6-C9))</f>
        <v>12323.279900000001</v>
      </c>
      <c r="D37" s="84"/>
      <c r="E37" s="62">
        <f>VALUE(E12-238.2/100*(E6-E9))</f>
        <v>934.22039999999731</v>
      </c>
      <c r="F37" s="85"/>
      <c r="G37" s="62">
        <f>VALUE(G12-238.2/100*(G6-G9))</f>
        <v>0</v>
      </c>
    </row>
    <row r="38" spans="2:7" x14ac:dyDescent="0.25">
      <c r="B38" s="59">
        <v>2.6179999999999999</v>
      </c>
      <c r="C38" s="62">
        <f>VALUE(C12-261.8/100*(C6-C9))</f>
        <v>12504.870100000004</v>
      </c>
      <c r="D38" s="84"/>
      <c r="E38" s="62">
        <f>VALUE(E12-261.8/100*(E6-E9))</f>
        <v>1026.7795999999973</v>
      </c>
      <c r="F38" s="85"/>
      <c r="G38" s="62">
        <f>VALUE(G12-261.8/100*(G6-G9))</f>
        <v>0</v>
      </c>
    </row>
    <row r="39" spans="2:7" x14ac:dyDescent="0.25">
      <c r="B39" s="59">
        <v>3</v>
      </c>
      <c r="C39" s="62">
        <f>VALUE(C12-300/100*(C6-C9))</f>
        <v>12798.800000000003</v>
      </c>
      <c r="D39" s="84"/>
      <c r="E39" s="62">
        <f>VALUE(E12-300/100*(E6-E9))</f>
        <v>1176.5999999999967</v>
      </c>
      <c r="F39" s="85"/>
      <c r="G39" s="62">
        <f>VALUE(G12-300/100*(G6-G9))</f>
        <v>0</v>
      </c>
    </row>
    <row r="40" spans="2:7" x14ac:dyDescent="0.25">
      <c r="B40" s="53">
        <v>3.2360000000000002</v>
      </c>
      <c r="C40" s="57">
        <f>VALUE(C12-323.6/100*(C6-C9))</f>
        <v>12980.390200000003</v>
      </c>
      <c r="D40" s="55"/>
      <c r="E40" s="57">
        <f>VALUE(E12-323.6/100*(E6-E9))</f>
        <v>1269.1591999999966</v>
      </c>
      <c r="F40" s="56"/>
      <c r="G40" s="57">
        <f>VALUE(G12-323.6/100*(G6-G9))</f>
        <v>0</v>
      </c>
    </row>
    <row r="41" spans="2:7" x14ac:dyDescent="0.25">
      <c r="B41" s="59">
        <v>3.3820000000000001</v>
      </c>
      <c r="C41" s="62">
        <f>VALUE(C12-338.2/100*(C6-C9))</f>
        <v>13092.729900000002</v>
      </c>
      <c r="D41" s="84"/>
      <c r="E41" s="62">
        <f>VALUE(E12-338.2/100*(E6-E9))</f>
        <v>1326.4203999999961</v>
      </c>
      <c r="F41" s="85"/>
      <c r="G41" s="62">
        <f>VALUE(G12-338.2/100*(G6-G9))</f>
        <v>0</v>
      </c>
    </row>
    <row r="42" spans="2:7" x14ac:dyDescent="0.25">
      <c r="B42" s="59">
        <v>3.6179999999999999</v>
      </c>
      <c r="C42" s="62">
        <f>VALUE(C12-361.8/100*(C6-C9))</f>
        <v>13274.320100000004</v>
      </c>
      <c r="D42" s="84"/>
      <c r="E42" s="62">
        <f>VALUE(E12-361.8/100*(E6-E9))</f>
        <v>1418.9795999999963</v>
      </c>
      <c r="F42" s="85"/>
      <c r="G42" s="62">
        <f>VALUE(G12-361.8/100*(G6-G9))</f>
        <v>0</v>
      </c>
    </row>
    <row r="43" spans="2:7" x14ac:dyDescent="0.25">
      <c r="B43" s="59">
        <v>4</v>
      </c>
      <c r="C43" s="62">
        <f>VALUE(C12-400/100*(C6-C9))</f>
        <v>13568.250000000004</v>
      </c>
      <c r="D43" s="84"/>
      <c r="E43" s="62">
        <f>VALUE(E12-400/100*(E6-E9))</f>
        <v>1568.7999999999956</v>
      </c>
      <c r="F43" s="85"/>
      <c r="G43" s="62">
        <f>VALUE(G12-400/100*(G6-G9))</f>
        <v>0</v>
      </c>
    </row>
    <row r="44" spans="2:7" x14ac:dyDescent="0.25">
      <c r="B44" s="53">
        <v>4.2359999999999998</v>
      </c>
      <c r="C44" s="57">
        <f>VALUE(C12-423.6/100*(C6-C9))</f>
        <v>13749.840200000004</v>
      </c>
      <c r="D44" s="55"/>
      <c r="E44" s="57">
        <f>VALUE(E12-423.6/100*(E6-E9))</f>
        <v>1661.3591999999956</v>
      </c>
      <c r="F44" s="56"/>
      <c r="G44" s="57">
        <f>VALUE(G12-423.6/100*(G6-G9))</f>
        <v>0</v>
      </c>
    </row>
    <row r="45" spans="2:7" x14ac:dyDescent="0.25">
      <c r="B45" s="53">
        <v>4.3819999999999997</v>
      </c>
      <c r="C45" s="57">
        <f>VALUE(C12-438.2/100*(C6-C9))</f>
        <v>13862.179900000003</v>
      </c>
      <c r="D45" s="55"/>
      <c r="E45" s="57">
        <f>VALUE(E12-438.2/100*(E6-E9))</f>
        <v>1718.620399999995</v>
      </c>
      <c r="F45" s="56"/>
      <c r="G45" s="57">
        <f>VALUE(G12-438.2/100*(G6-G9))</f>
        <v>0</v>
      </c>
    </row>
    <row r="46" spans="2:7" x14ac:dyDescent="0.25">
      <c r="B46" s="53">
        <v>4.6180000000000003</v>
      </c>
      <c r="C46" s="57">
        <f>VALUE(C12-461.8/100*(C6-C9))</f>
        <v>14043.770100000005</v>
      </c>
      <c r="D46" s="55"/>
      <c r="E46" s="57">
        <f>VALUE(E12-461.8/100*(E6-E9))</f>
        <v>1811.1795999999952</v>
      </c>
      <c r="F46" s="56"/>
      <c r="G46" s="57">
        <f>VALUE(G12-461.8/100*(G6-G9))</f>
        <v>0</v>
      </c>
    </row>
    <row r="47" spans="2:7" x14ac:dyDescent="0.25">
      <c r="B47" s="53">
        <v>5</v>
      </c>
      <c r="C47" s="57">
        <f>VALUE(C12-500/100*(C6-C9))</f>
        <v>14337.700000000004</v>
      </c>
      <c r="D47" s="55"/>
      <c r="E47" s="57">
        <f>VALUE(E12-500/100*(E6-E9))</f>
        <v>1960.9999999999945</v>
      </c>
      <c r="F47" s="56"/>
      <c r="G47" s="57">
        <f>VALUE(G12-500/100*(G6-G9))</f>
        <v>0</v>
      </c>
    </row>
    <row r="48" spans="2:7" x14ac:dyDescent="0.25">
      <c r="B48" s="53">
        <v>5.2359999999999998</v>
      </c>
      <c r="C48" s="57">
        <f>VALUE(C12-523.6/100*(C6-C9))</f>
        <v>14519.290200000005</v>
      </c>
      <c r="D48" s="55"/>
      <c r="E48" s="57">
        <f>VALUE(E12-523.6/100*(E6-E9))</f>
        <v>2053.5591999999947</v>
      </c>
      <c r="F48" s="56"/>
      <c r="G48" s="57">
        <f>VALUE(G12-523.6/100*(G6-G9))</f>
        <v>0</v>
      </c>
    </row>
    <row r="49" spans="2:7" x14ac:dyDescent="0.25">
      <c r="B49" s="53">
        <v>5.3819999999999997</v>
      </c>
      <c r="C49" s="57">
        <f>VALUE(C12-538.2/100*(C6-C9))</f>
        <v>14631.629900000005</v>
      </c>
      <c r="D49" s="55"/>
      <c r="E49" s="57">
        <f>VALUE(E12-538.2/100*(E6-E9))</f>
        <v>2110.8203999999942</v>
      </c>
      <c r="F49" s="56"/>
      <c r="G49" s="57">
        <f>VALUE(G12-538.2/100*(G6-G9))</f>
        <v>0</v>
      </c>
    </row>
    <row r="50" spans="2:7" x14ac:dyDescent="0.25">
      <c r="B50" s="53">
        <v>5.6180000000000003</v>
      </c>
      <c r="C50" s="57">
        <f>VALUE(C12-561.8/100*(C6-C9))</f>
        <v>14813.220100000004</v>
      </c>
      <c r="D50" s="55"/>
      <c r="E50" s="57">
        <f>VALUE(E12-561.8/100*(E6-E9))</f>
        <v>2203.3795999999938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Windows User</cp:lastModifiedBy>
  <dcterms:created xsi:type="dcterms:W3CDTF">2018-09-30T18:09:37Z</dcterms:created>
  <dcterms:modified xsi:type="dcterms:W3CDTF">2018-11-29T17:58:12Z</dcterms:modified>
</cp:coreProperties>
</file>