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K28" i="2"/>
  <c r="K31" i="2" s="1"/>
  <c r="K29" i="2" s="1"/>
  <c r="K32" i="2" s="1"/>
  <c r="K10" i="2" s="1"/>
  <c r="K27" i="2"/>
  <c r="K25" i="2"/>
  <c r="K26" i="2" s="1"/>
  <c r="K20" i="2"/>
  <c r="K18" i="2"/>
  <c r="K23" i="2" s="1"/>
  <c r="K11" i="2"/>
  <c r="K14" i="2" s="1"/>
  <c r="K16" i="2" l="1"/>
  <c r="K19" i="2"/>
  <c r="K21" i="2"/>
  <c r="K22" i="2"/>
  <c r="K15" i="2"/>
  <c r="K7" i="2"/>
  <c r="K12" i="2"/>
  <c r="K8" i="2"/>
  <c r="K6" i="2" s="1"/>
  <c r="J30" i="2"/>
  <c r="J28" i="2"/>
  <c r="J31" i="2" s="1"/>
  <c r="J27" i="2"/>
  <c r="J25" i="2"/>
  <c r="J15" i="2" s="1"/>
  <c r="J20" i="2"/>
  <c r="J18" i="2"/>
  <c r="J23" i="2" s="1"/>
  <c r="J11" i="2"/>
  <c r="J14" i="2" s="1"/>
  <c r="J8" i="2"/>
  <c r="J16" i="2" l="1"/>
  <c r="J6" i="2"/>
  <c r="J29" i="2"/>
  <c r="J32" i="2" s="1"/>
  <c r="J10" i="2" s="1"/>
  <c r="J26" i="2"/>
  <c r="J7" i="2"/>
  <c r="G11" i="2"/>
  <c r="G8" i="2" s="1"/>
  <c r="G18" i="2"/>
  <c r="G23" i="2" s="1"/>
  <c r="G20" i="2"/>
  <c r="G25" i="2"/>
  <c r="G27" i="2"/>
  <c r="G28" i="2"/>
  <c r="G31" i="2" s="1"/>
  <c r="G30" i="2"/>
  <c r="AT30" i="14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J12" i="2" l="1"/>
  <c r="J19" i="2"/>
  <c r="J22" i="2"/>
  <c r="J21" i="2"/>
  <c r="G15" i="2"/>
  <c r="G6" i="2"/>
  <c r="G29" i="2"/>
  <c r="G32" i="2" s="1"/>
  <c r="G10" i="2" s="1"/>
  <c r="G26" i="2"/>
  <c r="G7" i="2"/>
  <c r="G14" i="2"/>
  <c r="G16" i="2" s="1"/>
  <c r="AQ21" i="14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H30" i="2"/>
  <c r="H28" i="2"/>
  <c r="H31" i="2" s="1"/>
  <c r="H27" i="2"/>
  <c r="H25" i="2"/>
  <c r="H26" i="2" s="1"/>
  <c r="H20" i="2"/>
  <c r="H18" i="2"/>
  <c r="H23" i="2" s="1"/>
  <c r="H11" i="2"/>
  <c r="H14" i="2" s="1"/>
  <c r="G12" i="2" l="1"/>
  <c r="G19" i="2"/>
  <c r="G22" i="2"/>
  <c r="G21" i="2"/>
  <c r="AQ12" i="14"/>
  <c r="H29" i="2"/>
  <c r="H32" i="2" s="1"/>
  <c r="H10" i="2" s="1"/>
  <c r="H16" i="2"/>
  <c r="H15" i="2"/>
  <c r="H19" i="2"/>
  <c r="H22" i="2"/>
  <c r="H21" i="2"/>
  <c r="H7" i="2"/>
  <c r="H8" i="2"/>
  <c r="H6" i="2" s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H12" i="2" l="1"/>
  <c r="I30" i="2"/>
  <c r="I28" i="2"/>
  <c r="I31" i="2" s="1"/>
  <c r="I27" i="2"/>
  <c r="I25" i="2"/>
  <c r="I26" i="2" s="1"/>
  <c r="I20" i="2"/>
  <c r="I18" i="2"/>
  <c r="I23" i="2" s="1"/>
  <c r="I11" i="2"/>
  <c r="I14" i="2" s="1"/>
  <c r="I16" i="2" l="1"/>
  <c r="I22" i="2"/>
  <c r="I21" i="2"/>
  <c r="I19" i="2"/>
  <c r="I29" i="2"/>
  <c r="I32" i="2" s="1"/>
  <c r="I12" i="2" s="1"/>
  <c r="I15" i="2"/>
  <c r="I7" i="2"/>
  <c r="I8" i="2"/>
  <c r="I6" i="2" s="1"/>
  <c r="I10" i="2" l="1"/>
  <c r="AO31" i="14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<sst xmlns="http://schemas.openxmlformats.org/spreadsheetml/2006/main" count="70" uniqueCount="67">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</sst>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J13" sqref="J13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3.77734375" style="15" bestFit="1" customWidth="1"/>
    <col min="15" max="19" width="10.44140625" style="15" bestFit="1" customWidth="1"/>
    <col min="20" max="256" width="8.77734375" style="15" customWidth="1"/>
    <col min="257" max="16384" width="8.77734375" style="16"/>
  </cols>
  <sheetData>
    <row r="1" spans="1:20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43941</v>
      </c>
      <c r="H1" s="2">
        <v>43942</v>
      </c>
      <c r="I1" s="2">
        <v>43943</v>
      </c>
      <c r="J1" s="2">
        <v>43944</v>
      </c>
      <c r="K1" s="2">
        <v>43944</v>
      </c>
      <c r="L1" s="2"/>
      <c r="M1" s="13">
        <v>8700</v>
      </c>
      <c r="N1" s="12" t="s">
        <v>27</v>
      </c>
      <c r="O1" s="14">
        <v>8055.8</v>
      </c>
      <c r="P1" s="14">
        <v>7511.1</v>
      </c>
      <c r="Q1" s="14">
        <v>2252.75</v>
      </c>
      <c r="R1" s="14">
        <v>12430.5</v>
      </c>
      <c r="S1" s="14">
        <v>7511.1</v>
      </c>
    </row>
    <row r="2" spans="1:20" ht="15" customHeight="1" thickBot="1">
      <c r="A2" s="17"/>
      <c r="B2" s="18"/>
      <c r="C2" s="18"/>
      <c r="D2" s="3" t="s">
        <v>1</v>
      </c>
      <c r="E2" s="58">
        <v>12246.7</v>
      </c>
      <c r="F2" s="58">
        <v>9324</v>
      </c>
      <c r="G2" s="58">
        <v>9390.85</v>
      </c>
      <c r="H2" s="58">
        <v>9044.4</v>
      </c>
      <c r="I2" s="58">
        <v>9209.75</v>
      </c>
      <c r="J2" s="58">
        <v>9343.6</v>
      </c>
      <c r="K2" s="58">
        <v>20356.5</v>
      </c>
      <c r="L2" s="58"/>
      <c r="M2" s="13">
        <v>8300</v>
      </c>
      <c r="N2" s="12" t="s">
        <v>28</v>
      </c>
      <c r="O2" s="14">
        <v>9131.7000000000007</v>
      </c>
      <c r="P2" s="14">
        <v>9038.9</v>
      </c>
      <c r="Q2" s="14">
        <v>12430.5</v>
      </c>
      <c r="R2" s="14">
        <v>7511.1</v>
      </c>
      <c r="S2" s="14">
        <v>9131.7000000000007</v>
      </c>
    </row>
    <row r="3" spans="1:20" ht="15" customHeight="1" thickBot="1">
      <c r="A3" s="17"/>
      <c r="B3" s="4"/>
      <c r="C3" s="5"/>
      <c r="D3" s="3" t="s">
        <v>2</v>
      </c>
      <c r="E3" s="57">
        <v>11175.05</v>
      </c>
      <c r="F3" s="57">
        <v>8821.9</v>
      </c>
      <c r="G3" s="57">
        <v>9230.7999999999993</v>
      </c>
      <c r="H3" s="57">
        <v>8909.4</v>
      </c>
      <c r="I3" s="57">
        <v>8946.25</v>
      </c>
      <c r="J3" s="57">
        <v>9170.15</v>
      </c>
      <c r="K3" s="57">
        <v>19584.400000000001</v>
      </c>
      <c r="L3" s="57"/>
      <c r="M3" s="13">
        <v>8056</v>
      </c>
      <c r="N3" s="12" t="s">
        <v>29</v>
      </c>
      <c r="O3" s="14">
        <v>8700.35</v>
      </c>
      <c r="P3" s="14">
        <v>8055.8</v>
      </c>
      <c r="Q3" s="14"/>
      <c r="R3" s="14"/>
      <c r="S3" s="14"/>
      <c r="T3" s="53" t="s">
        <v>66</v>
      </c>
    </row>
    <row r="4" spans="1:20" ht="15" customHeight="1">
      <c r="A4" s="17"/>
      <c r="B4" s="4"/>
      <c r="C4" s="5"/>
      <c r="D4" s="3" t="s">
        <v>3</v>
      </c>
      <c r="E4" s="21">
        <v>11201.75</v>
      </c>
      <c r="F4" s="21">
        <v>9266.75</v>
      </c>
      <c r="G4" s="21">
        <v>9261.85</v>
      </c>
      <c r="H4" s="21">
        <v>8981.4500000000007</v>
      </c>
      <c r="I4" s="21">
        <v>9187.2999999999993</v>
      </c>
      <c r="J4" s="21">
        <v>9313.9</v>
      </c>
      <c r="K4" s="21">
        <v>20267.95</v>
      </c>
      <c r="L4" s="21"/>
      <c r="M4" s="13">
        <v>7800</v>
      </c>
    </row>
    <row r="5" spans="1:20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8"/>
      <c r="L5" s="18"/>
      <c r="M5" s="13">
        <v>7606</v>
      </c>
      <c r="N5" s="22" t="s">
        <v>30</v>
      </c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9955.3000000000029</v>
      </c>
      <c r="G6" s="26">
        <f t="shared" ref="G6" si="1">G8+G25</f>
        <v>9518.2500000000018</v>
      </c>
      <c r="H6" s="26">
        <f t="shared" ref="H6" si="2">H8+H25</f>
        <v>9182.4333333333325</v>
      </c>
      <c r="I6" s="26">
        <f t="shared" ref="I6" si="3">I8+I25</f>
        <v>9546.116666666665</v>
      </c>
      <c r="J6" s="26">
        <f t="shared" ref="J6:K6" si="4">J8+J25</f>
        <v>9555.0666666666675</v>
      </c>
      <c r="K6" s="26">
        <f t="shared" si="4"/>
        <v>21326.933333333334</v>
      </c>
      <c r="L6" s="26"/>
      <c r="N6" s="43">
        <v>0.23599999999999999</v>
      </c>
      <c r="O6" s="44">
        <f t="shared" ref="O6" si="5">VALUE(23.6/100*(O1-O2)+O2)</f>
        <v>8877.7876000000015</v>
      </c>
      <c r="P6" s="44">
        <f t="shared" ref="P6" si="6">VALUE(23.6/100*(P1-P2)+P2)</f>
        <v>8678.3392000000003</v>
      </c>
      <c r="Q6" s="44">
        <f t="shared" ref="Q6:S6" si="7">VALUE(23.6/100*(Q1-Q2)+Q2)</f>
        <v>10028.550999999999</v>
      </c>
      <c r="R6" s="44">
        <f t="shared" si="7"/>
        <v>8672.0784000000003</v>
      </c>
      <c r="S6" s="44">
        <f t="shared" si="7"/>
        <v>8749.2384000000002</v>
      </c>
    </row>
    <row r="7" spans="1:20" ht="15" customHeight="1">
      <c r="A7" s="24"/>
      <c r="B7" s="25"/>
      <c r="C7" s="25"/>
      <c r="D7" s="6" t="s">
        <v>6</v>
      </c>
      <c r="E7" s="27">
        <f t="shared" ref="E7:F7" si="8">E11+E25</f>
        <v>12612.816666666668</v>
      </c>
      <c r="F7" s="27">
        <f t="shared" si="8"/>
        <v>9639.6500000000015</v>
      </c>
      <c r="G7" s="27">
        <f t="shared" ref="G7" si="9">G11+G25</f>
        <v>9454.5500000000011</v>
      </c>
      <c r="H7" s="27">
        <f t="shared" ref="H7" si="10">H11+H25</f>
        <v>9113.4166666666661</v>
      </c>
      <c r="I7" s="27">
        <f t="shared" ref="I7" si="11">I11+I25</f>
        <v>9377.9333333333325</v>
      </c>
      <c r="J7" s="27">
        <f t="shared" ref="J7:K7" si="12">J11+J25</f>
        <v>9449.3333333333339</v>
      </c>
      <c r="K7" s="27">
        <f t="shared" si="12"/>
        <v>20841.716666666667</v>
      </c>
      <c r="L7" s="27"/>
      <c r="N7" s="47">
        <v>0.38200000000000001</v>
      </c>
      <c r="O7" s="48">
        <f t="shared" ref="O7" si="13">38.2/100*(O1-O2)+O2</f>
        <v>8720.7062000000005</v>
      </c>
      <c r="P7" s="48">
        <f t="shared" ref="P7" si="14">38.2/100*(P1-P2)+P2</f>
        <v>8455.2803999999996</v>
      </c>
      <c r="Q7" s="48">
        <f t="shared" ref="Q7:S7" si="15">38.2/100*(Q1-Q2)+Q2</f>
        <v>8542.5995000000003</v>
      </c>
      <c r="R7" s="62">
        <f t="shared" si="15"/>
        <v>9390.3107999999993</v>
      </c>
      <c r="S7" s="48">
        <f t="shared" si="15"/>
        <v>8512.6308000000008</v>
      </c>
    </row>
    <row r="8" spans="1:20" ht="15" customHeight="1">
      <c r="A8" s="24"/>
      <c r="B8" s="25"/>
      <c r="C8" s="25"/>
      <c r="D8" s="6" t="s">
        <v>7</v>
      </c>
      <c r="E8" s="28">
        <f t="shared" ref="E8:F8" si="16">(2*E11)-E3</f>
        <v>11907.283333333333</v>
      </c>
      <c r="F8" s="28">
        <f t="shared" si="16"/>
        <v>9453.2000000000025</v>
      </c>
      <c r="G8" s="28">
        <f t="shared" ref="G8" si="17">(2*G11)-G3</f>
        <v>9358.2000000000007</v>
      </c>
      <c r="H8" s="28">
        <f t="shared" ref="H8" si="18">(2*H11)-H3</f>
        <v>9047.4333333333325</v>
      </c>
      <c r="I8" s="28">
        <f t="shared" ref="I8" si="19">(2*I11)-I3</f>
        <v>9282.616666666665</v>
      </c>
      <c r="J8" s="28">
        <f t="shared" ref="J8:K8" si="20">(2*J11)-J3</f>
        <v>9381.6166666666668</v>
      </c>
      <c r="K8" s="28">
        <f t="shared" si="20"/>
        <v>20554.833333333336</v>
      </c>
      <c r="L8" s="28"/>
      <c r="N8" s="41">
        <v>0.5</v>
      </c>
      <c r="O8" s="42">
        <f t="shared" ref="O8" si="21">VALUE(50/100*(O1-O2)+O2)</f>
        <v>8593.75</v>
      </c>
      <c r="P8" s="42">
        <f t="shared" ref="P8" si="22">VALUE(50/100*(P1-P2)+P2)</f>
        <v>8275</v>
      </c>
      <c r="Q8" s="42">
        <f t="shared" ref="Q8:S8" si="23">VALUE(50/100*(Q1-Q2)+Q2)</f>
        <v>7341.625</v>
      </c>
      <c r="R8" s="42">
        <f t="shared" si="23"/>
        <v>9970.7999999999993</v>
      </c>
      <c r="S8" s="42">
        <f t="shared" si="23"/>
        <v>8321.4000000000015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49">
        <v>0.61799999999999999</v>
      </c>
      <c r="O9" s="50">
        <f t="shared" ref="O9" si="24">VALUE(61.8/100*(O1-O2)+O2)</f>
        <v>8466.7937999999995</v>
      </c>
      <c r="P9" s="50">
        <f t="shared" ref="P9" si="25">VALUE(61.8/100*(P1-P2)+P2)</f>
        <v>8094.7196000000004</v>
      </c>
      <c r="Q9" s="50">
        <f t="shared" ref="Q9:S9" si="26">VALUE(61.8/100*(Q1-Q2)+Q2)</f>
        <v>6140.6504999999997</v>
      </c>
      <c r="R9" s="50">
        <f t="shared" si="26"/>
        <v>10551.289199999999</v>
      </c>
      <c r="S9" s="50">
        <f t="shared" si="26"/>
        <v>8130.1692000000003</v>
      </c>
    </row>
    <row r="10" spans="1:20" ht="15" customHeight="1">
      <c r="A10" s="24"/>
      <c r="B10" s="25"/>
      <c r="C10" s="25"/>
      <c r="D10" s="6" t="s">
        <v>8</v>
      </c>
      <c r="E10" s="55">
        <f t="shared" ref="E10:F10" si="27">E11+E32/2</f>
        <v>11371.458333333332</v>
      </c>
      <c r="F10" s="55">
        <f t="shared" si="27"/>
        <v>9202.1500000000015</v>
      </c>
      <c r="G10" s="55">
        <f t="shared" ref="G10" si="28">G11+G32/2</f>
        <v>9310.8250000000007</v>
      </c>
      <c r="H10" s="55">
        <f t="shared" ref="H10" si="29">H11+H32/2</f>
        <v>8979.9333333333325</v>
      </c>
      <c r="I10" s="55">
        <f t="shared" ref="I10" si="30">I11+I32/2</f>
        <v>9150.866666666665</v>
      </c>
      <c r="J10" s="55">
        <f t="shared" ref="J10:K10" si="31">J11+J32/2</f>
        <v>9294.8916666666664</v>
      </c>
      <c r="K10" s="55">
        <f t="shared" si="31"/>
        <v>20168.783333333336</v>
      </c>
      <c r="L10" s="55"/>
      <c r="N10" s="39">
        <v>0.70699999999999996</v>
      </c>
      <c r="O10" s="40">
        <f t="shared" ref="O10" si="32">VALUE(70.7/100*(O1-O2)+O2)</f>
        <v>8371.038700000001</v>
      </c>
      <c r="P10" s="40">
        <f t="shared" ref="P10" si="33">VALUE(70.7/100*(P1-P2)+P2)</f>
        <v>7958.7453999999998</v>
      </c>
      <c r="Q10" s="40">
        <f t="shared" ref="Q10:S10" si="34">VALUE(70.7/100*(Q1-Q2)+Q2)</f>
        <v>5234.8307499999992</v>
      </c>
      <c r="R10" s="40">
        <f t="shared" si="34"/>
        <v>10989.1158</v>
      </c>
      <c r="S10" s="40">
        <f t="shared" si="34"/>
        <v>7985.9358000000002</v>
      </c>
    </row>
    <row r="11" spans="1:20" ht="15" customHeight="1">
      <c r="A11" s="24"/>
      <c r="B11" s="25"/>
      <c r="C11" s="25"/>
      <c r="D11" s="6" t="s">
        <v>9</v>
      </c>
      <c r="E11" s="21">
        <f t="shared" ref="E11:F11" si="35">(E2+E3+E4)/3</f>
        <v>11541.166666666666</v>
      </c>
      <c r="F11" s="21">
        <f t="shared" si="35"/>
        <v>9137.5500000000011</v>
      </c>
      <c r="G11" s="21">
        <f t="shared" ref="G11" si="36">(G2+G3+G4)/3</f>
        <v>9294.5</v>
      </c>
      <c r="H11" s="21">
        <f t="shared" ref="H11" si="37">(H2+H3+H4)/3</f>
        <v>8978.4166666666661</v>
      </c>
      <c r="I11" s="21">
        <f t="shared" ref="I11" si="38">(I2+I3+I4)/3</f>
        <v>9114.4333333333325</v>
      </c>
      <c r="J11" s="21">
        <f t="shared" ref="J11:K11" si="39">(J2+J3+J4)/3</f>
        <v>9275.8833333333332</v>
      </c>
      <c r="K11" s="21">
        <f t="shared" si="39"/>
        <v>20069.616666666669</v>
      </c>
      <c r="L11" s="21"/>
      <c r="N11" s="45">
        <v>0.78600000000000003</v>
      </c>
      <c r="O11" s="46">
        <f t="shared" ref="O11" si="40">VALUE(78.6/100*(O1-O2)+O2)</f>
        <v>8286.0426000000007</v>
      </c>
      <c r="P11" s="46">
        <f t="shared" ref="P11" si="41">VALUE(78.6/100*(P1-P2)+P2)</f>
        <v>7838.0492000000004</v>
      </c>
      <c r="Q11" s="46">
        <f t="shared" ref="Q11:S11" si="42">VALUE(78.6/100*(Q1-Q2)+Q2)</f>
        <v>4430.7885000000006</v>
      </c>
      <c r="R11" s="46">
        <f t="shared" si="42"/>
        <v>11377.7484</v>
      </c>
      <c r="S11" s="46">
        <f t="shared" si="42"/>
        <v>7857.9084000000003</v>
      </c>
    </row>
    <row r="12" spans="1:20" ht="15" customHeight="1">
      <c r="A12" s="24"/>
      <c r="B12" s="25"/>
      <c r="C12" s="25"/>
      <c r="D12" s="6" t="s">
        <v>10</v>
      </c>
      <c r="E12" s="56">
        <f t="shared" ref="E12:F12" si="43">E11-E32/2</f>
        <v>11710.875</v>
      </c>
      <c r="F12" s="56">
        <f t="shared" si="43"/>
        <v>9072.9500000000007</v>
      </c>
      <c r="G12" s="56">
        <f t="shared" ref="G12" si="44">G11-G32/2</f>
        <v>9278.1749999999993</v>
      </c>
      <c r="H12" s="56">
        <f t="shared" ref="H12" si="45">H11-H32/2</f>
        <v>8976.9</v>
      </c>
      <c r="I12" s="56">
        <f t="shared" ref="I12" si="46">I11-I32/2</f>
        <v>9078</v>
      </c>
      <c r="J12" s="56">
        <f t="shared" ref="J12:K12" si="47">J11-J32/2</f>
        <v>9256.875</v>
      </c>
      <c r="K12" s="56">
        <f t="shared" si="47"/>
        <v>19970.45</v>
      </c>
      <c r="L12" s="56"/>
      <c r="N12" s="39">
        <v>1</v>
      </c>
      <c r="O12" s="40">
        <f t="shared" ref="O12" si="48">VALUE(100/100*(O1-O2)+O2)</f>
        <v>8055.8</v>
      </c>
      <c r="P12" s="40">
        <f t="shared" ref="P12" si="49">VALUE(100/100*(P1-P2)+P2)</f>
        <v>7511.1</v>
      </c>
      <c r="Q12" s="40">
        <f t="shared" ref="Q12:S12" si="50">VALUE(100/100*(Q1-Q2)+Q2)</f>
        <v>2252.75</v>
      </c>
      <c r="R12" s="40">
        <f t="shared" si="50"/>
        <v>12430.5</v>
      </c>
      <c r="S12" s="40">
        <f t="shared" si="50"/>
        <v>7511.1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 t="shared" ref="O13" si="51">VALUE(123.6/100*(O1-O2)+O2)</f>
        <v>7801.8876</v>
      </c>
      <c r="P13" s="40">
        <f t="shared" ref="P13" si="52">VALUE(123.6/100*(P1-P2)+P2)</f>
        <v>7150.5392000000011</v>
      </c>
      <c r="Q13" s="40">
        <f t="shared" ref="Q13:S13" si="53">VALUE(123.6/100*(Q1-Q2)+Q2)</f>
        <v>-149.19900000000052</v>
      </c>
      <c r="R13" s="40">
        <f t="shared" si="53"/>
        <v>13591.4784</v>
      </c>
      <c r="S13" s="40">
        <f t="shared" si="53"/>
        <v>7128.6383999999998</v>
      </c>
    </row>
    <row r="14" spans="1:20" ht="15" customHeight="1">
      <c r="A14" s="24"/>
      <c r="B14" s="25"/>
      <c r="C14" s="25"/>
      <c r="D14" s="6" t="s">
        <v>11</v>
      </c>
      <c r="E14" s="32">
        <f t="shared" ref="E14:F14" si="54">2*E11-E2</f>
        <v>10835.633333333331</v>
      </c>
      <c r="F14" s="32">
        <f t="shared" si="54"/>
        <v>8951.1000000000022</v>
      </c>
      <c r="G14" s="32">
        <f t="shared" ref="G14" si="55">2*G11-G2</f>
        <v>9198.15</v>
      </c>
      <c r="H14" s="32">
        <f t="shared" ref="H14" si="56">2*H11-H2</f>
        <v>8912.4333333333325</v>
      </c>
      <c r="I14" s="32">
        <f t="shared" ref="I14" si="57">2*I11-I2</f>
        <v>9019.116666666665</v>
      </c>
      <c r="J14" s="32">
        <f t="shared" ref="J14:K14" si="58">2*J11-J2</f>
        <v>9208.1666666666661</v>
      </c>
      <c r="K14" s="32">
        <f t="shared" si="58"/>
        <v>19782.733333333337</v>
      </c>
      <c r="L14" s="32"/>
      <c r="N14" s="33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F15" si="59">E11-E25</f>
        <v>10469.516666666665</v>
      </c>
      <c r="F15" s="34">
        <f t="shared" si="59"/>
        <v>8635.4500000000007</v>
      </c>
      <c r="G15" s="34">
        <f t="shared" ref="G15" si="60">G11-G25</f>
        <v>9134.4499999999989</v>
      </c>
      <c r="H15" s="34">
        <f t="shared" ref="H15" si="61">H11-H25</f>
        <v>8843.4166666666661</v>
      </c>
      <c r="I15" s="34">
        <f t="shared" ref="I15" si="62">I11-I25</f>
        <v>8850.9333333333325</v>
      </c>
      <c r="J15" s="34">
        <f t="shared" ref="J15:K15" si="63">J11-J25</f>
        <v>9102.4333333333325</v>
      </c>
      <c r="K15" s="34">
        <f t="shared" si="63"/>
        <v>19297.51666666667</v>
      </c>
      <c r="L15" s="34"/>
      <c r="N15" s="38" t="s">
        <v>31</v>
      </c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F16" si="64">E14-E25</f>
        <v>9763.9833333333299</v>
      </c>
      <c r="F16" s="35">
        <f t="shared" si="64"/>
        <v>8449.0000000000018</v>
      </c>
      <c r="G16" s="35">
        <f t="shared" ref="G16" si="65">G14-G25</f>
        <v>9038.0999999999985</v>
      </c>
      <c r="H16" s="35">
        <f t="shared" ref="H16" si="66">H14-H25</f>
        <v>8777.4333333333325</v>
      </c>
      <c r="I16" s="35">
        <f t="shared" ref="I16" si="67">I14-I25</f>
        <v>8755.616666666665</v>
      </c>
      <c r="J16" s="35">
        <f t="shared" ref="J16:K16" si="68">J14-J25</f>
        <v>9034.7166666666653</v>
      </c>
      <c r="K16" s="35">
        <f t="shared" si="68"/>
        <v>19010.633333333339</v>
      </c>
      <c r="L16" s="35"/>
      <c r="N16" s="39">
        <v>0.23599999999999999</v>
      </c>
      <c r="O16" s="60">
        <f t="shared" ref="O16" si="69">VALUE(O3-23.6/100*(O1-O2))</f>
        <v>8954.2623999999996</v>
      </c>
      <c r="P16" s="40">
        <f t="shared" ref="P16" si="70">VALUE(P3-23.6/100*(P1-P2))</f>
        <v>8416.3608000000004</v>
      </c>
      <c r="Q16" s="60">
        <f t="shared" ref="Q16:S16" si="71">VALUE(Q3-23.6/100*(Q1-Q2))</f>
        <v>2401.9490000000001</v>
      </c>
      <c r="R16" s="60">
        <f t="shared" si="71"/>
        <v>-1160.9784</v>
      </c>
      <c r="S16" s="60">
        <f t="shared" si="71"/>
        <v>382.46160000000009</v>
      </c>
    </row>
    <row r="17" spans="1:20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60">
        <f t="shared" ref="O17" si="72">VALUE(O3-38.2/100*(O1-O2))</f>
        <v>9111.3438000000006</v>
      </c>
      <c r="P17" s="40">
        <f t="shared" ref="P17" si="73">VALUE(P3-38.2/100*(P1-P2))</f>
        <v>8639.4195999999993</v>
      </c>
      <c r="Q17" s="60">
        <f t="shared" ref="Q17:S17" si="74">VALUE(Q3-38.2/100*(Q1-Q2))</f>
        <v>3887.9005000000002</v>
      </c>
      <c r="R17" s="60">
        <f t="shared" si="74"/>
        <v>-1879.2107999999998</v>
      </c>
      <c r="S17" s="60">
        <f t="shared" si="74"/>
        <v>619.06920000000014</v>
      </c>
    </row>
    <row r="18" spans="1:20" ht="15" customHeight="1">
      <c r="A18" s="24"/>
      <c r="B18" s="25"/>
      <c r="C18" s="25"/>
      <c r="D18" s="6" t="s">
        <v>15</v>
      </c>
      <c r="E18" s="27">
        <f t="shared" ref="E18:F18" si="75">(E2/E3)*E4</f>
        <v>12275.960440892883</v>
      </c>
      <c r="F18" s="27">
        <f t="shared" si="75"/>
        <v>9794.1687164896448</v>
      </c>
      <c r="G18" s="27">
        <f t="shared" ref="G18" si="76">(G2/G3)*G4</f>
        <v>9422.4383663929475</v>
      </c>
      <c r="H18" s="27">
        <f t="shared" ref="H18" si="77">(H2/H3)*H4</f>
        <v>9117.5417401845243</v>
      </c>
      <c r="I18" s="27">
        <f t="shared" ref="I18" si="78">(I2/I3)*I4</f>
        <v>9457.8998099762466</v>
      </c>
      <c r="J18" s="27">
        <f t="shared" ref="J18:K18" si="79">(J2/J3)*J4</f>
        <v>9490.0689781519395</v>
      </c>
      <c r="K18" s="27">
        <f t="shared" si="79"/>
        <v>21066.998436255388</v>
      </c>
      <c r="L18" s="27"/>
      <c r="N18" s="39">
        <v>0.5</v>
      </c>
      <c r="O18" s="60">
        <f t="shared" ref="O18" si="80">VALUE(O3-50/100*(O1-O2))</f>
        <v>9238.3000000000011</v>
      </c>
      <c r="P18" s="40">
        <f t="shared" ref="P18" si="81">VALUE(P3-50/100*(P1-P2))</f>
        <v>8819.7000000000007</v>
      </c>
      <c r="Q18" s="60">
        <f t="shared" ref="Q18:S18" si="82">VALUE(Q3-50/100*(Q1-Q2))</f>
        <v>5088.875</v>
      </c>
      <c r="R18" s="60">
        <f t="shared" si="82"/>
        <v>-2459.6999999999998</v>
      </c>
      <c r="S18" s="60">
        <f t="shared" si="82"/>
        <v>810.30000000000018</v>
      </c>
    </row>
    <row r="19" spans="1:20" ht="15" customHeight="1">
      <c r="A19" s="24"/>
      <c r="B19" s="25"/>
      <c r="C19" s="25"/>
      <c r="D19" s="6" t="s">
        <v>16</v>
      </c>
      <c r="E19" s="28">
        <f t="shared" ref="E19:F19" si="83">E4+E26/2</f>
        <v>11791.157500000001</v>
      </c>
      <c r="F19" s="28">
        <f t="shared" si="83"/>
        <v>9542.9050000000007</v>
      </c>
      <c r="G19" s="28">
        <f t="shared" ref="G19" si="84">G4+G26/2</f>
        <v>9349.8775000000005</v>
      </c>
      <c r="H19" s="28">
        <f t="shared" ref="H19" si="85">H4+H26/2</f>
        <v>9055.7000000000007</v>
      </c>
      <c r="I19" s="28">
        <f t="shared" ref="I19" si="86">I4+I26/2</f>
        <v>9332.2249999999985</v>
      </c>
      <c r="J19" s="28">
        <f t="shared" ref="J19:K19" si="87">J4+J26/2</f>
        <v>9409.2975000000006</v>
      </c>
      <c r="K19" s="28">
        <f t="shared" si="87"/>
        <v>20692.605</v>
      </c>
      <c r="L19" s="28"/>
      <c r="N19" s="39">
        <v>0.61799999999999999</v>
      </c>
      <c r="O19" s="60">
        <f t="shared" ref="O19" si="88">VALUE(O3-61.8/100*(O1-O2))</f>
        <v>9365.2561999999998</v>
      </c>
      <c r="P19" s="40">
        <f t="shared" ref="P19" si="89">VALUE(P3-61.8/100*(P1-P2))</f>
        <v>8999.9804000000004</v>
      </c>
      <c r="Q19" s="60">
        <f t="shared" ref="Q19:S19" si="90">VALUE(Q3-61.8/100*(Q1-Q2))</f>
        <v>6289.8495000000003</v>
      </c>
      <c r="R19" s="60">
        <f t="shared" si="90"/>
        <v>-3040.1891999999998</v>
      </c>
      <c r="S19" s="60">
        <f t="shared" si="90"/>
        <v>1001.5308000000002</v>
      </c>
    </row>
    <row r="20" spans="1:20" ht="15" customHeight="1">
      <c r="A20" s="24"/>
      <c r="B20" s="25"/>
      <c r="C20" s="25"/>
      <c r="D20" s="6" t="s">
        <v>3</v>
      </c>
      <c r="E20" s="21">
        <f t="shared" ref="E20:F20" si="91">E4</f>
        <v>11201.75</v>
      </c>
      <c r="F20" s="21">
        <f t="shared" si="91"/>
        <v>9266.75</v>
      </c>
      <c r="G20" s="21">
        <f t="shared" ref="G20" si="92">G4</f>
        <v>9261.85</v>
      </c>
      <c r="H20" s="21">
        <f t="shared" ref="H20" si="93">H4</f>
        <v>8981.4500000000007</v>
      </c>
      <c r="I20" s="21">
        <f t="shared" ref="I20" si="94">I4</f>
        <v>9187.2999999999993</v>
      </c>
      <c r="J20" s="21">
        <f t="shared" ref="J20:K20" si="95">J4</f>
        <v>9313.9</v>
      </c>
      <c r="K20" s="21">
        <f t="shared" si="95"/>
        <v>20267.95</v>
      </c>
      <c r="L20" s="21"/>
      <c r="N20" s="59">
        <v>0.70699999999999996</v>
      </c>
      <c r="O20" s="60">
        <f t="shared" ref="O20" si="96">VALUE(O3-70.07/100*(O1-O2))</f>
        <v>9454.2331300000005</v>
      </c>
      <c r="P20" s="60">
        <f t="shared" ref="P20" si="97">VALUE(P3-70.07/100*(P1-P2))</f>
        <v>9126.329459999999</v>
      </c>
      <c r="Q20" s="60">
        <f t="shared" ref="Q20:S20" si="98">VALUE(Q3-70.07/100*(Q1-Q2))</f>
        <v>7131.5494249999983</v>
      </c>
      <c r="R20" s="60">
        <f t="shared" si="98"/>
        <v>-3447.0235799999991</v>
      </c>
      <c r="S20" s="60">
        <f t="shared" si="98"/>
        <v>1135.5544200000002</v>
      </c>
    </row>
    <row r="21" spans="1:20" ht="15" customHeight="1">
      <c r="A21" s="24"/>
      <c r="B21" s="25"/>
      <c r="C21" s="25"/>
      <c r="D21" s="6" t="s">
        <v>17</v>
      </c>
      <c r="E21" s="20">
        <f t="shared" ref="E21:F21" si="99">E4-E26/4</f>
        <v>10907.046249999999</v>
      </c>
      <c r="F21" s="20">
        <f t="shared" si="99"/>
        <v>9128.6725000000006</v>
      </c>
      <c r="G21" s="20">
        <f t="shared" ref="G21" si="100">G4-G26/4</f>
        <v>9217.8362500000003</v>
      </c>
      <c r="H21" s="20">
        <f t="shared" ref="H21" si="101">H4-H26/4</f>
        <v>8944.3250000000007</v>
      </c>
      <c r="I21" s="20">
        <f t="shared" ref="I21" si="102">I4-I26/4</f>
        <v>9114.8374999999996</v>
      </c>
      <c r="J21" s="20">
        <f t="shared" ref="J21:K21" si="103">J4-J26/4</f>
        <v>9266.2012500000001</v>
      </c>
      <c r="K21" s="20">
        <f t="shared" si="103"/>
        <v>20055.622500000001</v>
      </c>
      <c r="L21" s="20"/>
      <c r="N21" s="59">
        <v>0.78600000000000003</v>
      </c>
      <c r="O21" s="60">
        <f t="shared" ref="O21" si="104">VALUE(O3-78.6/100*(O1-O2))</f>
        <v>9546.0074000000004</v>
      </c>
      <c r="P21" s="60">
        <f t="shared" ref="P21" si="105">VALUE(P3-78.6/100*(P1-P2))</f>
        <v>9256.6507999999994</v>
      </c>
      <c r="Q21" s="60">
        <f t="shared" ref="Q21:S21" si="106">VALUE(Q3-78.6/100*(Q1-Q2))</f>
        <v>7999.7114999999994</v>
      </c>
      <c r="R21" s="60">
        <f t="shared" si="106"/>
        <v>-3866.6483999999991</v>
      </c>
      <c r="S21" s="60">
        <f t="shared" si="106"/>
        <v>1273.7916000000002</v>
      </c>
    </row>
    <row r="22" spans="1:20" ht="15" customHeight="1">
      <c r="A22" s="24"/>
      <c r="B22" s="25"/>
      <c r="C22" s="25"/>
      <c r="D22" s="6" t="s">
        <v>18</v>
      </c>
      <c r="E22" s="32">
        <f t="shared" ref="E22:F22" si="107">E4-E26/2</f>
        <v>10612.342499999999</v>
      </c>
      <c r="F22" s="32">
        <f t="shared" si="107"/>
        <v>8990.5949999999993</v>
      </c>
      <c r="G22" s="32">
        <f t="shared" ref="G22" si="108">G4-G26/2</f>
        <v>9173.8225000000002</v>
      </c>
      <c r="H22" s="32">
        <f t="shared" ref="H22" si="109">H4-H26/2</f>
        <v>8907.2000000000007</v>
      </c>
      <c r="I22" s="32">
        <f t="shared" ref="I22" si="110">I4-I26/2</f>
        <v>9042.375</v>
      </c>
      <c r="J22" s="32">
        <f t="shared" ref="J22:K22" si="111">J4-J26/2</f>
        <v>9218.5024999999987</v>
      </c>
      <c r="K22" s="32">
        <f t="shared" si="111"/>
        <v>19843.295000000002</v>
      </c>
      <c r="L22" s="32"/>
      <c r="N22" s="59">
        <v>1</v>
      </c>
      <c r="O22" s="60">
        <f t="shared" ref="O22" si="112">VALUE(O3-100/100*(O1-O2))</f>
        <v>9776.25</v>
      </c>
      <c r="P22" s="61">
        <f t="shared" ref="P22" si="113">VALUE(P3-100/100*(P1-P2))</f>
        <v>9583.5999999999985</v>
      </c>
      <c r="Q22" s="60">
        <f t="shared" ref="Q22:S22" si="114">VALUE(Q3-100/100*(Q1-Q2))</f>
        <v>10177.75</v>
      </c>
      <c r="R22" s="60">
        <f t="shared" si="114"/>
        <v>-4919.3999999999996</v>
      </c>
      <c r="S22" s="60">
        <f t="shared" si="114"/>
        <v>1620.6000000000004</v>
      </c>
      <c r="T22" s="54"/>
    </row>
    <row r="23" spans="1:20" ht="15" customHeight="1">
      <c r="A23" s="24"/>
      <c r="B23" s="25"/>
      <c r="C23" s="25"/>
      <c r="D23" s="6" t="s">
        <v>19</v>
      </c>
      <c r="E23" s="34">
        <f t="shared" ref="E23:F23" si="115">E4-(E18-E4)</f>
        <v>10127.539559107117</v>
      </c>
      <c r="F23" s="34">
        <f t="shared" si="115"/>
        <v>8739.3312835103552</v>
      </c>
      <c r="G23" s="34">
        <f t="shared" ref="G23" si="116">G4-(G18-G4)</f>
        <v>9101.2616336070532</v>
      </c>
      <c r="H23" s="34">
        <f t="shared" ref="H23" si="117">H4-(H18-H4)</f>
        <v>8845.3582598154771</v>
      </c>
      <c r="I23" s="34">
        <f t="shared" ref="I23" si="118">I4-(I18-I4)</f>
        <v>8916.7001900237519</v>
      </c>
      <c r="J23" s="34">
        <f t="shared" ref="J23:K23" si="119">J4-(J18-J4)</f>
        <v>9137.7310218480598</v>
      </c>
      <c r="K23" s="34">
        <f t="shared" si="119"/>
        <v>19468.901563744614</v>
      </c>
      <c r="L23" s="34"/>
      <c r="N23" s="59">
        <v>1.236</v>
      </c>
      <c r="O23" s="60">
        <f t="shared" ref="O23" si="120">VALUE(O3-123.6/100*(O1-O2))</f>
        <v>10030.162400000001</v>
      </c>
      <c r="P23" s="61">
        <f t="shared" ref="P23" si="121">VALUE(P3-123.6/100*(P1-P2))</f>
        <v>9944.1607999999997</v>
      </c>
      <c r="Q23" s="60">
        <f t="shared" ref="Q23:S23" si="122">VALUE(Q3-123.6/100*(Q1-Q2))</f>
        <v>12579.699000000001</v>
      </c>
      <c r="R23" s="60">
        <f t="shared" si="122"/>
        <v>-6080.3783999999996</v>
      </c>
      <c r="S23" s="60">
        <f t="shared" si="122"/>
        <v>2003.0616000000005</v>
      </c>
      <c r="T23" s="54"/>
    </row>
    <row r="24" spans="1:20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K24" s="5"/>
      <c r="L24" s="5"/>
      <c r="N24" s="51">
        <v>1.272</v>
      </c>
      <c r="O24" s="52">
        <f t="shared" ref="O24" si="123">VALUE(O3-127.2/100*(O1-O2))</f>
        <v>10068.894800000002</v>
      </c>
      <c r="P24" s="52">
        <f t="shared" ref="P24" si="124">VALUE(P3-127.2/100*(P1-P2))</f>
        <v>9999.1615999999995</v>
      </c>
      <c r="Q24" s="52">
        <f t="shared" ref="Q24:S24" si="125">VALUE(Q3-127.2/100*(Q1-Q2))</f>
        <v>12946.098</v>
      </c>
      <c r="R24" s="52">
        <f t="shared" si="125"/>
        <v>-6257.4767999999995</v>
      </c>
      <c r="S24" s="52">
        <f t="shared" si="125"/>
        <v>2061.4032000000007</v>
      </c>
    </row>
    <row r="25" spans="1:20" ht="15" customHeight="1">
      <c r="A25" s="24"/>
      <c r="B25" s="25"/>
      <c r="C25" s="25"/>
      <c r="D25" s="6" t="s">
        <v>21</v>
      </c>
      <c r="E25" s="36">
        <f t="shared" ref="E25:F25" si="126">ABS(E2-E3)</f>
        <v>1071.6500000000015</v>
      </c>
      <c r="F25" s="36">
        <f t="shared" si="126"/>
        <v>502.10000000000036</v>
      </c>
      <c r="G25" s="36">
        <f t="shared" ref="G25" si="127">ABS(G2-G3)</f>
        <v>160.05000000000109</v>
      </c>
      <c r="H25" s="36">
        <f t="shared" ref="H25" si="128">ABS(H2-H3)</f>
        <v>135</v>
      </c>
      <c r="I25" s="36">
        <f t="shared" ref="I25" si="129">ABS(I2-I3)</f>
        <v>263.5</v>
      </c>
      <c r="J25" s="36">
        <f t="shared" ref="J25:K25" si="130">ABS(J2-J3)</f>
        <v>173.45000000000073</v>
      </c>
      <c r="K25" s="36">
        <f t="shared" si="130"/>
        <v>772.09999999999854</v>
      </c>
      <c r="L25" s="36"/>
      <c r="N25" s="39">
        <v>1.3819999999999999</v>
      </c>
      <c r="O25" s="40">
        <f t="shared" ref="O25" si="131">VALUE(O3-138.2/100*(O1-O2))</f>
        <v>10187.2438</v>
      </c>
      <c r="P25" s="40">
        <f t="shared" ref="P25" si="132">VALUE(P3-138.2/100*(P1-P2))</f>
        <v>10167.219599999999</v>
      </c>
      <c r="Q25" s="40">
        <f t="shared" ref="Q25:S25" si="133">VALUE(Q3-138.2/100*(Q1-Q2))</f>
        <v>14065.6505</v>
      </c>
      <c r="R25" s="40">
        <f t="shared" si="133"/>
        <v>-6798.6107999999986</v>
      </c>
      <c r="S25" s="40">
        <f t="shared" si="133"/>
        <v>2239.6692000000003</v>
      </c>
    </row>
    <row r="26" spans="1:20" ht="15" customHeight="1">
      <c r="A26" s="24"/>
      <c r="B26" s="25"/>
      <c r="C26" s="25"/>
      <c r="D26" s="6" t="s">
        <v>22</v>
      </c>
      <c r="E26" s="36">
        <f t="shared" ref="E26:F26" si="134">E25*1.1</f>
        <v>1178.8150000000016</v>
      </c>
      <c r="F26" s="36">
        <f t="shared" si="134"/>
        <v>552.3100000000004</v>
      </c>
      <c r="G26" s="36">
        <f t="shared" ref="G26" si="135">G25*1.1</f>
        <v>176.0550000000012</v>
      </c>
      <c r="H26" s="36">
        <f t="shared" ref="H26" si="136">H25*1.1</f>
        <v>148.5</v>
      </c>
      <c r="I26" s="36">
        <f t="shared" ref="I26" si="137">I25*1.1</f>
        <v>289.85000000000002</v>
      </c>
      <c r="J26" s="36">
        <f t="shared" ref="J26:K26" si="138">J25*1.1</f>
        <v>190.79500000000081</v>
      </c>
      <c r="K26" s="36">
        <f t="shared" si="138"/>
        <v>849.30999999999847</v>
      </c>
      <c r="L26" s="36"/>
      <c r="N26" s="39">
        <v>1.4139999999999999</v>
      </c>
      <c r="O26" s="40">
        <f t="shared" ref="O26" si="139">VALUE(O3-141.4/100*(O1-O2))</f>
        <v>10221.672600000002</v>
      </c>
      <c r="P26" s="40">
        <f t="shared" ref="P26" si="140">VALUE(P3-141.4/100*(P1-P2))</f>
        <v>10216.109199999999</v>
      </c>
      <c r="Q26" s="40">
        <f t="shared" ref="Q26:S26" si="141">VALUE(Q3-141.4/100*(Q1-Q2))</f>
        <v>14391.338500000002</v>
      </c>
      <c r="R26" s="40">
        <f t="shared" si="141"/>
        <v>-6956.0316000000003</v>
      </c>
      <c r="S26" s="40">
        <f t="shared" si="141"/>
        <v>2291.5284000000006</v>
      </c>
    </row>
    <row r="27" spans="1:20" ht="15" customHeight="1">
      <c r="A27" s="24"/>
      <c r="B27" s="25"/>
      <c r="C27" s="25"/>
      <c r="D27" s="6" t="s">
        <v>23</v>
      </c>
      <c r="E27" s="36">
        <f t="shared" ref="E27:F27" si="142">(E2+E3)</f>
        <v>23421.75</v>
      </c>
      <c r="F27" s="36">
        <f t="shared" si="142"/>
        <v>18145.900000000001</v>
      </c>
      <c r="G27" s="36">
        <f t="shared" ref="G27" si="143">(G2+G3)</f>
        <v>18621.650000000001</v>
      </c>
      <c r="H27" s="36">
        <f t="shared" ref="H27" si="144">(H2+H3)</f>
        <v>17953.8</v>
      </c>
      <c r="I27" s="36">
        <f t="shared" ref="I27" si="145">(I2+I3)</f>
        <v>18156</v>
      </c>
      <c r="J27" s="36">
        <f t="shared" ref="J27:K27" si="146">(J2+J3)</f>
        <v>18513.75</v>
      </c>
      <c r="K27" s="36">
        <f t="shared" si="146"/>
        <v>39940.9</v>
      </c>
      <c r="L27" s="36"/>
      <c r="N27" s="39">
        <v>1.5</v>
      </c>
      <c r="O27" s="40">
        <f t="shared" ref="O27" si="147">VALUE(O3-150/100*(O1-O2))</f>
        <v>10314.200000000001</v>
      </c>
      <c r="P27" s="40">
        <f t="shared" ref="P27" si="148">VALUE(P3-150/100*(P1-P2))</f>
        <v>10347.5</v>
      </c>
      <c r="Q27" s="40">
        <f t="shared" ref="Q27:S27" si="149">VALUE(Q3-150/100*(Q1-Q2))</f>
        <v>15266.625</v>
      </c>
      <c r="R27" s="40">
        <f t="shared" si="149"/>
        <v>-7379.0999999999995</v>
      </c>
      <c r="S27" s="40">
        <f t="shared" si="149"/>
        <v>2430.9000000000005</v>
      </c>
    </row>
    <row r="28" spans="1:20" ht="15" customHeight="1">
      <c r="A28" s="24"/>
      <c r="B28" s="25"/>
      <c r="C28" s="25"/>
      <c r="D28" s="6" t="s">
        <v>24</v>
      </c>
      <c r="E28" s="36">
        <f t="shared" ref="E28:F28" si="150">(E2+E3)/2</f>
        <v>11710.875</v>
      </c>
      <c r="F28" s="36">
        <f t="shared" si="150"/>
        <v>9072.9500000000007</v>
      </c>
      <c r="G28" s="36">
        <f t="shared" ref="G28" si="151">(G2+G3)/2</f>
        <v>9310.8250000000007</v>
      </c>
      <c r="H28" s="36">
        <f t="shared" ref="H28" si="152">(H2+H3)/2</f>
        <v>8976.9</v>
      </c>
      <c r="I28" s="36">
        <f t="shared" ref="I28" si="153">(I2+I3)/2</f>
        <v>9078</v>
      </c>
      <c r="J28" s="36">
        <f t="shared" ref="J28:K28" si="154">(J2+J3)/2</f>
        <v>9256.875</v>
      </c>
      <c r="K28" s="36">
        <f t="shared" si="154"/>
        <v>19970.45</v>
      </c>
      <c r="L28" s="36"/>
      <c r="N28" s="49">
        <v>1.6180000000000001</v>
      </c>
      <c r="O28" s="50">
        <f t="shared" ref="O28" si="155">VALUE(O3-161.8/100*(O1-O2))</f>
        <v>10441.156200000001</v>
      </c>
      <c r="P28" s="50">
        <f t="shared" ref="P28" si="156">VALUE(P3-161.8/100*(P1-P2))</f>
        <v>10527.7804</v>
      </c>
      <c r="Q28" s="50">
        <f t="shared" ref="Q28:S28" si="157">VALUE(Q3-161.8/100*(Q1-Q2))</f>
        <v>16467.5995</v>
      </c>
      <c r="R28" s="50">
        <f t="shared" si="157"/>
        <v>-7959.5892000000003</v>
      </c>
      <c r="S28" s="50">
        <f t="shared" si="157"/>
        <v>2622.1308000000008</v>
      </c>
    </row>
    <row r="29" spans="1:20" ht="15" customHeight="1">
      <c r="A29" s="24"/>
      <c r="B29" s="25"/>
      <c r="C29" s="25"/>
      <c r="D29" s="6" t="s">
        <v>8</v>
      </c>
      <c r="E29" s="36">
        <f t="shared" ref="E29:F29" si="158">E30-E31+E30</f>
        <v>11371.458333333332</v>
      </c>
      <c r="F29" s="36">
        <f t="shared" si="158"/>
        <v>9202.1500000000015</v>
      </c>
      <c r="G29" s="36">
        <f t="shared" ref="G29" si="159">G30-G31+G30</f>
        <v>9278.1749999999993</v>
      </c>
      <c r="H29" s="36">
        <f t="shared" ref="H29" si="160">H30-H31+H30</f>
        <v>8979.9333333333325</v>
      </c>
      <c r="I29" s="36">
        <f t="shared" ref="I29" si="161">I30-I31+I30</f>
        <v>9150.866666666665</v>
      </c>
      <c r="J29" s="36">
        <f t="shared" ref="J29:K29" si="162">J30-J31+J30</f>
        <v>9294.8916666666664</v>
      </c>
      <c r="K29" s="36">
        <f t="shared" si="162"/>
        <v>20168.783333333336</v>
      </c>
      <c r="L29" s="36"/>
      <c r="N29" s="39">
        <v>1.7070000000000001</v>
      </c>
      <c r="O29" s="40">
        <f t="shared" ref="O29" si="163">VALUE(O3-170.07/100*(O1-O2))</f>
        <v>10530.133130000002</v>
      </c>
      <c r="P29" s="40">
        <f t="shared" ref="P29" si="164">VALUE(P3-170.07/100*(P1-P2))</f>
        <v>10654.129459999998</v>
      </c>
      <c r="Q29" s="40">
        <f t="shared" ref="Q29:S29" si="165">VALUE(Q3-170.07/100*(Q1-Q2))</f>
        <v>17309.299424999997</v>
      </c>
      <c r="R29" s="40">
        <f t="shared" si="165"/>
        <v>-8366.4235799999988</v>
      </c>
      <c r="S29" s="40">
        <f t="shared" si="165"/>
        <v>2756.1544200000003</v>
      </c>
    </row>
    <row r="30" spans="1:20" ht="15" customHeight="1">
      <c r="A30" s="24"/>
      <c r="B30" s="25"/>
      <c r="C30" s="25"/>
      <c r="D30" s="6" t="s">
        <v>25</v>
      </c>
      <c r="E30" s="36">
        <f t="shared" ref="E30:F30" si="166">(E2+E3+E4)/3</f>
        <v>11541.166666666666</v>
      </c>
      <c r="F30" s="36">
        <f t="shared" si="166"/>
        <v>9137.5500000000011</v>
      </c>
      <c r="G30" s="36">
        <f t="shared" ref="G30" si="167">(G2+G3+G4)/3</f>
        <v>9294.5</v>
      </c>
      <c r="H30" s="36">
        <f t="shared" ref="H30" si="168">(H2+H3+H4)/3</f>
        <v>8978.4166666666661</v>
      </c>
      <c r="I30" s="36">
        <f t="shared" ref="I30" si="169">(I2+I3+I4)/3</f>
        <v>9114.4333333333325</v>
      </c>
      <c r="J30" s="36">
        <f t="shared" ref="J30:K30" si="170">(J2+J3+J4)/3</f>
        <v>9275.8833333333332</v>
      </c>
      <c r="K30" s="36">
        <f t="shared" si="170"/>
        <v>20069.616666666669</v>
      </c>
      <c r="L30" s="36"/>
      <c r="N30" s="41">
        <v>2</v>
      </c>
      <c r="O30" s="42">
        <f t="shared" ref="O30" si="171">VALUE(O3-200/100*(O1-O2))</f>
        <v>10852.150000000001</v>
      </c>
      <c r="P30" s="42">
        <f t="shared" ref="P30" si="172">VALUE(P3-200/100*(P1-P2))</f>
        <v>11111.399999999998</v>
      </c>
      <c r="Q30" s="42">
        <f t="shared" ref="Q30:S30" si="173">VALUE(Q3-200/100*(Q1-Q2))</f>
        <v>20355.5</v>
      </c>
      <c r="R30" s="42">
        <f t="shared" si="173"/>
        <v>-9838.7999999999993</v>
      </c>
      <c r="S30" s="42">
        <f t="shared" si="173"/>
        <v>3241.2000000000007</v>
      </c>
    </row>
    <row r="31" spans="1:20" ht="15" customHeight="1">
      <c r="A31" s="24"/>
      <c r="B31" s="25"/>
      <c r="C31" s="25"/>
      <c r="D31" s="6" t="s">
        <v>10</v>
      </c>
      <c r="E31" s="36">
        <f t="shared" ref="E31:F31" si="174">E28</f>
        <v>11710.875</v>
      </c>
      <c r="F31" s="36">
        <f t="shared" si="174"/>
        <v>9072.9500000000007</v>
      </c>
      <c r="G31" s="36">
        <f t="shared" ref="G31" si="175">G28</f>
        <v>9310.8250000000007</v>
      </c>
      <c r="H31" s="36">
        <f t="shared" ref="H31" si="176">H28</f>
        <v>8976.9</v>
      </c>
      <c r="I31" s="36">
        <f t="shared" ref="I31" si="177">I28</f>
        <v>9078</v>
      </c>
      <c r="J31" s="36">
        <f t="shared" ref="J31:K31" si="178">J28</f>
        <v>9256.875</v>
      </c>
      <c r="K31" s="36">
        <f t="shared" si="178"/>
        <v>19970.45</v>
      </c>
      <c r="L31" s="36"/>
      <c r="N31" s="39">
        <v>2.2360000000000002</v>
      </c>
      <c r="O31" s="40">
        <f t="shared" ref="O31" si="179">VALUE(O3-223.6/100*(O1-O2))</f>
        <v>11106.062400000001</v>
      </c>
      <c r="P31" s="40">
        <f t="shared" ref="P31" si="180">VALUE(P3-223.6/100*(P1-P2))</f>
        <v>11471.960799999997</v>
      </c>
      <c r="Q31" s="40">
        <f t="shared" ref="Q31:S31" si="181">VALUE(Q3-223.6/100*(Q1-Q2))</f>
        <v>22757.448999999997</v>
      </c>
      <c r="R31" s="40">
        <f t="shared" si="181"/>
        <v>-10999.778399999997</v>
      </c>
      <c r="S31" s="40">
        <f t="shared" si="181"/>
        <v>3623.6616000000004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82">ABS(F29-F31)</f>
        <v>129.20000000000073</v>
      </c>
      <c r="G32" s="37">
        <f t="shared" ref="G32" si="183">ABS(G29-G31)</f>
        <v>32.650000000001455</v>
      </c>
      <c r="H32" s="37">
        <f t="shared" ref="H32" si="184">ABS(H29-H31)</f>
        <v>3.0333333333328483</v>
      </c>
      <c r="I32" s="37">
        <f t="shared" ref="I32" si="185">ABS(I29-I31)</f>
        <v>72.866666666664969</v>
      </c>
      <c r="J32" s="37">
        <f t="shared" ref="J32:K32" si="186">ABS(J29-J31)</f>
        <v>38.016666666666424</v>
      </c>
      <c r="K32" s="37">
        <f t="shared" si="186"/>
        <v>198.33333333333576</v>
      </c>
      <c r="L32" s="37"/>
      <c r="N32" s="39">
        <v>2.2719999999999998</v>
      </c>
      <c r="O32" s="40">
        <f t="shared" ref="O32" si="187">VALUE(O3-227.2/100*(O1-O2))</f>
        <v>11144.794800000001</v>
      </c>
      <c r="P32" s="40">
        <f t="shared" ref="P32" si="188">VALUE(P3-227.2/100*(P1-P2))</f>
        <v>11526.961599999999</v>
      </c>
      <c r="Q32" s="40">
        <f t="shared" ref="Q32:S32" si="189">VALUE(Q3-227.2/100*(Q1-Q2))</f>
        <v>23123.847999999998</v>
      </c>
      <c r="R32" s="40">
        <f t="shared" si="189"/>
        <v>-11176.876799999998</v>
      </c>
      <c r="S32" s="40">
        <f t="shared" si="189"/>
        <v>3682.0032000000006</v>
      </c>
    </row>
    <row r="33" spans="14:19" ht="15" customHeight="1">
      <c r="N33" s="39">
        <v>2.3820000000000001</v>
      </c>
      <c r="O33" s="40">
        <f t="shared" ref="O33" si="190">VALUE(O3-238.2/100*(O1-O2))</f>
        <v>11263.143800000002</v>
      </c>
      <c r="P33" s="40">
        <f t="shared" ref="P33" si="191">VALUE(P3-238.2/100*(P1-P2))</f>
        <v>11695.019599999998</v>
      </c>
      <c r="Q33" s="40">
        <f t="shared" ref="Q33:S33" si="192">VALUE(Q3-238.2/100*(Q1-Q2))</f>
        <v>24243.400499999996</v>
      </c>
      <c r="R33" s="40">
        <f t="shared" si="192"/>
        <v>-11718.010799999998</v>
      </c>
      <c r="S33" s="40">
        <f t="shared" si="192"/>
        <v>3860.2692000000002</v>
      </c>
    </row>
    <row r="34" spans="14:19" ht="15" customHeight="1">
      <c r="N34" s="47">
        <v>2.4140000000000001</v>
      </c>
      <c r="O34" s="48">
        <f t="shared" ref="O34" si="193">VALUE(O3-241.4/100*(O1-O2))</f>
        <v>11297.572600000001</v>
      </c>
      <c r="P34" s="48">
        <f t="shared" ref="P34" si="194">VALUE(P3-241.4/100*(P1-P2))</f>
        <v>11743.909199999998</v>
      </c>
      <c r="Q34" s="48">
        <f t="shared" ref="Q34:S34" si="195">VALUE(Q3-241.4/100*(Q1-Q2))</f>
        <v>24569.088500000002</v>
      </c>
      <c r="R34" s="48">
        <f t="shared" si="195"/>
        <v>-11875.4316</v>
      </c>
      <c r="S34" s="48">
        <f t="shared" si="195"/>
        <v>3912.128400000001</v>
      </c>
    </row>
    <row r="35" spans="14:19" ht="15" customHeight="1">
      <c r="N35" s="43">
        <v>2.6179999999999999</v>
      </c>
      <c r="O35" s="44">
        <f t="shared" ref="O35" si="196">VALUE(O3-261.8/100*(O1-O2))</f>
        <v>11517.056200000003</v>
      </c>
      <c r="P35" s="44">
        <f t="shared" ref="P35" si="197">VALUE(P3-261.8/100*(P1-P2))</f>
        <v>12055.580399999999</v>
      </c>
      <c r="Q35" s="44">
        <f t="shared" ref="Q35:S35" si="198">VALUE(Q3-261.8/100*(Q1-Q2))</f>
        <v>26645.349500000004</v>
      </c>
      <c r="R35" s="44">
        <f t="shared" si="198"/>
        <v>-12878.9892</v>
      </c>
      <c r="S35" s="44">
        <f t="shared" si="198"/>
        <v>4242.7308000000012</v>
      </c>
    </row>
    <row r="36" spans="14:19" ht="15" customHeight="1">
      <c r="N36" s="39">
        <v>3</v>
      </c>
      <c r="O36" s="40">
        <f t="shared" ref="O36" si="199">VALUE(O3-300/100*(O1-O2))</f>
        <v>11928.050000000003</v>
      </c>
      <c r="P36" s="40">
        <f t="shared" ref="P36" si="200">VALUE(P3-300/100*(P1-P2))</f>
        <v>12639.199999999997</v>
      </c>
      <c r="Q36" s="40">
        <f t="shared" ref="Q36:S36" si="201">VALUE(Q3-300/100*(Q1-Q2))</f>
        <v>30533.25</v>
      </c>
      <c r="R36" s="40">
        <f t="shared" si="201"/>
        <v>-14758.199999999999</v>
      </c>
      <c r="S36" s="40">
        <f t="shared" si="201"/>
        <v>4861.8000000000011</v>
      </c>
    </row>
    <row r="37" spans="14:19" ht="15" customHeight="1">
      <c r="N37" s="39">
        <v>3.2360000000000002</v>
      </c>
      <c r="O37" s="40">
        <f t="shared" ref="O37" si="202">VALUE(O3-323.6/100*(O1-O2))</f>
        <v>12181.962400000002</v>
      </c>
      <c r="P37" s="40">
        <f t="shared" ref="P37" si="203">VALUE(P3-323.6/100*(P1-P2))</f>
        <v>12999.760799999998</v>
      </c>
      <c r="Q37" s="40">
        <f t="shared" ref="Q37:S37" si="204">VALUE(Q3-323.6/100*(Q1-Q2))</f>
        <v>32935.199000000001</v>
      </c>
      <c r="R37" s="40">
        <f t="shared" si="204"/>
        <v>-15919.178400000001</v>
      </c>
      <c r="S37" s="40">
        <f t="shared" si="204"/>
        <v>5244.2616000000016</v>
      </c>
    </row>
    <row r="38" spans="14:19" ht="15" customHeight="1">
      <c r="N38" s="39">
        <v>3.2719999999999998</v>
      </c>
      <c r="O38" s="40">
        <f t="shared" ref="O38" si="205">VALUE(O3-327.2/100*(O1-O2))</f>
        <v>12220.694800000001</v>
      </c>
      <c r="P38" s="40">
        <f t="shared" ref="P38" si="206">VALUE(P3-327.2/100*(P1-P2))</f>
        <v>13054.761599999998</v>
      </c>
      <c r="Q38" s="40">
        <f t="shared" ref="Q38:S38" si="207">VALUE(Q3-327.2/100*(Q1-Q2))</f>
        <v>33301.597999999998</v>
      </c>
      <c r="R38" s="40">
        <f t="shared" si="207"/>
        <v>-16096.276799999998</v>
      </c>
      <c r="S38" s="40">
        <f t="shared" si="207"/>
        <v>5302.6032000000005</v>
      </c>
    </row>
    <row r="39" spans="14:19" ht="15" customHeight="1">
      <c r="N39" s="39">
        <v>3.3820000000000001</v>
      </c>
      <c r="O39" s="40">
        <f t="shared" ref="O39" si="208">VALUE(O3-338.2/100*(O1-O2))</f>
        <v>12339.043800000001</v>
      </c>
      <c r="P39" s="40">
        <f t="shared" ref="P39" si="209">VALUE(P3-338.2/100*(P1-P2))</f>
        <v>13222.819599999997</v>
      </c>
      <c r="Q39" s="40">
        <f t="shared" ref="Q39:S39" si="210">VALUE(Q3-338.2/100*(Q1-Q2))</f>
        <v>34421.150499999996</v>
      </c>
      <c r="R39" s="40">
        <f t="shared" si="210"/>
        <v>-16637.410799999998</v>
      </c>
      <c r="S39" s="40">
        <f t="shared" si="210"/>
        <v>5480.869200000001</v>
      </c>
    </row>
    <row r="40" spans="14:19" ht="15" customHeight="1">
      <c r="N40" s="39">
        <v>3.4140000000000001</v>
      </c>
      <c r="O40" s="40">
        <f t="shared" ref="O40" si="211">VALUE(O3-341.4/100*(O1-O2))</f>
        <v>12373.472600000001</v>
      </c>
      <c r="P40" s="40">
        <f t="shared" ref="P40" si="212">VALUE(P3-341.4/100*(P1-P2))</f>
        <v>13271.709199999998</v>
      </c>
      <c r="Q40" s="40">
        <f t="shared" ref="Q40:S40" si="213">VALUE(Q3-341.4/100*(Q1-Q2))</f>
        <v>34746.838499999998</v>
      </c>
      <c r="R40" s="40">
        <f t="shared" si="213"/>
        <v>-16794.831599999998</v>
      </c>
      <c r="S40" s="40">
        <f t="shared" si="213"/>
        <v>5532.7284000000009</v>
      </c>
    </row>
    <row r="41" spans="14:19" ht="15" customHeight="1">
      <c r="N41" s="39">
        <v>3.6179999999999999</v>
      </c>
      <c r="O41" s="40">
        <f t="shared" ref="O41" si="214">VALUE(O3-361.8/100*(O1-O2))</f>
        <v>12592.956200000002</v>
      </c>
      <c r="P41" s="40">
        <f t="shared" ref="P41" si="215">VALUE(P3-361.8/100*(P1-P2))</f>
        <v>13583.380399999998</v>
      </c>
      <c r="Q41" s="40">
        <f t="shared" ref="Q41:S41" si="216">VALUE(Q3-361.8/100*(Q1-Q2))</f>
        <v>36823.099500000004</v>
      </c>
      <c r="R41" s="40">
        <f t="shared" si="216"/>
        <v>-17798.389200000001</v>
      </c>
      <c r="S41" s="40">
        <f t="shared" si="216"/>
        <v>5863.3308000000015</v>
      </c>
    </row>
    <row r="42" spans="14:19" ht="15" customHeight="1">
      <c r="N42" s="39">
        <v>4</v>
      </c>
      <c r="O42" s="40">
        <f t="shared" ref="O42" si="217">VALUE(O3-400/100*(O1-O2))</f>
        <v>13003.950000000003</v>
      </c>
      <c r="P42" s="40">
        <f t="shared" ref="P42" si="218">VALUE(P3-400/100*(P1-P2))</f>
        <v>14166.999999999996</v>
      </c>
      <c r="Q42" s="40">
        <f t="shared" ref="Q42:S42" si="219">VALUE(Q3-400/100*(Q1-Q2))</f>
        <v>40711</v>
      </c>
      <c r="R42" s="40">
        <f t="shared" si="219"/>
        <v>-19677.599999999999</v>
      </c>
      <c r="S42" s="40">
        <f t="shared" si="219"/>
        <v>6482.4000000000015</v>
      </c>
    </row>
    <row r="43" spans="14:19" ht="15" customHeight="1">
      <c r="N43" s="39">
        <v>4.2359999999999998</v>
      </c>
      <c r="O43" s="40">
        <f t="shared" ref="O43" si="220">VALUE(O3-423.6/100*(O1-O2))</f>
        <v>13257.862400000004</v>
      </c>
      <c r="P43" s="40">
        <f t="shared" ref="P43" si="221">VALUE(P3-423.6/100*(P1-P2))</f>
        <v>14527.560799999999</v>
      </c>
      <c r="Q43" s="40">
        <f t="shared" ref="Q43:S43" si="222">VALUE(Q3-423.6/100*(Q1-Q2))</f>
        <v>43112.949000000008</v>
      </c>
      <c r="R43" s="40">
        <f t="shared" si="222"/>
        <v>-20838.578400000002</v>
      </c>
      <c r="S43" s="40">
        <f t="shared" si="222"/>
        <v>6864.8616000000029</v>
      </c>
    </row>
    <row r="44" spans="14:19" ht="15" customHeight="1">
      <c r="N44" s="39">
        <v>4.2720000000000002</v>
      </c>
      <c r="O44" s="40">
        <f t="shared" ref="O44" si="223">VALUE(O3-427.2/100*(O1-O2))</f>
        <v>13296.594800000003</v>
      </c>
      <c r="P44" s="40">
        <f t="shared" ref="P44" si="224">VALUE(P3-427.2/100*(P1-P2))</f>
        <v>14582.561599999997</v>
      </c>
      <c r="Q44" s="40">
        <f t="shared" ref="Q44:S44" si="225">VALUE(Q3-427.2/100*(Q1-Q2))</f>
        <v>43479.348000000005</v>
      </c>
      <c r="R44" s="40">
        <f t="shared" si="225"/>
        <v>-21015.676800000001</v>
      </c>
      <c r="S44" s="40">
        <f t="shared" si="225"/>
        <v>6923.2032000000017</v>
      </c>
    </row>
    <row r="45" spans="14:19" ht="15" customHeight="1">
      <c r="N45" s="39">
        <v>4.3819999999999997</v>
      </c>
      <c r="O45" s="40">
        <f t="shared" ref="O45" si="226">VALUE(O3-438.2/100*(O1-O2))</f>
        <v>13414.943800000003</v>
      </c>
      <c r="P45" s="40">
        <f t="shared" ref="P45" si="227">VALUE(P3-438.2/100*(P1-P2))</f>
        <v>14750.619599999996</v>
      </c>
      <c r="Q45" s="40">
        <f t="shared" ref="Q45:S45" si="228">VALUE(Q3-438.2/100*(Q1-Q2))</f>
        <v>44598.900499999996</v>
      </c>
      <c r="R45" s="40">
        <f t="shared" si="228"/>
        <v>-21556.810799999996</v>
      </c>
      <c r="S45" s="40">
        <f t="shared" si="228"/>
        <v>7101.4692000000014</v>
      </c>
    </row>
    <row r="46" spans="14:19" ht="15" customHeight="1">
      <c r="N46" s="39">
        <v>4.4139999999999997</v>
      </c>
      <c r="O46" s="40">
        <f t="shared" ref="O46" si="229">VALUE(O3-414.4/100*(O1-O2))</f>
        <v>13158.879600000004</v>
      </c>
      <c r="P46" s="40">
        <f t="shared" ref="P46" si="230">VALUE(P3-414.4/100*(P1-P2))</f>
        <v>14387.003199999997</v>
      </c>
      <c r="Q46" s="40">
        <f t="shared" ref="Q46:S46" si="231">VALUE(Q3-414.4/100*(Q1-Q2))</f>
        <v>42176.595999999998</v>
      </c>
      <c r="R46" s="40">
        <f t="shared" si="231"/>
        <v>-20385.993599999998</v>
      </c>
      <c r="S46" s="40">
        <f t="shared" si="231"/>
        <v>6715.7664000000013</v>
      </c>
    </row>
    <row r="47" spans="14:19" ht="15" customHeight="1">
      <c r="N47" s="39">
        <v>4.6180000000000003</v>
      </c>
      <c r="O47" s="40">
        <f t="shared" ref="O47" si="232">VALUE(O3-461.8/100*(O1-O2))</f>
        <v>13668.856200000002</v>
      </c>
      <c r="P47" s="40">
        <f t="shared" ref="P47" si="233">VALUE(P3-461.8/100*(P1-P2))</f>
        <v>15111.180399999997</v>
      </c>
      <c r="Q47" s="40">
        <f t="shared" ref="Q47:S47" si="234">VALUE(Q3-461.8/100*(Q1-Q2))</f>
        <v>47000.849500000004</v>
      </c>
      <c r="R47" s="40">
        <f t="shared" si="234"/>
        <v>-22717.789199999999</v>
      </c>
      <c r="S47" s="40">
        <f t="shared" si="234"/>
        <v>7483.9308000000019</v>
      </c>
    </row>
    <row r="48" spans="14:19" ht="15" customHeight="1">
      <c r="N48" s="39">
        <v>4.7640000000000002</v>
      </c>
      <c r="O48" s="40">
        <f t="shared" ref="O48" si="235">VALUE(O3-476.4/100*(O1-O2))</f>
        <v>13825.937600000001</v>
      </c>
      <c r="P48" s="40">
        <f t="shared" ref="P48" si="236">VALUE(P3-476.4/100*(P1-P2))</f>
        <v>15334.239199999996</v>
      </c>
      <c r="Q48" s="40">
        <f t="shared" ref="Q48:S48" si="237">VALUE(Q3-476.4/100*(Q1-Q2))</f>
        <v>48486.800999999992</v>
      </c>
      <c r="R48" s="40">
        <f t="shared" si="237"/>
        <v>-23436.021599999996</v>
      </c>
      <c r="S48" s="40">
        <f t="shared" si="237"/>
        <v>7720.5384000000004</v>
      </c>
    </row>
    <row r="49" spans="14:19" ht="15" customHeight="1">
      <c r="N49" s="39">
        <v>5</v>
      </c>
      <c r="O49" s="40">
        <f t="shared" ref="O49" si="238">VALUE(O3-500/100*(O1-O2))</f>
        <v>14079.850000000002</v>
      </c>
      <c r="P49" s="40">
        <f t="shared" ref="P49" si="239">VALUE(P3-500/100*(P1-P2))</f>
        <v>15694.799999999996</v>
      </c>
      <c r="Q49" s="40">
        <f t="shared" ref="Q49:S49" si="240">VALUE(Q3-500/100*(Q1-Q2))</f>
        <v>50888.75</v>
      </c>
      <c r="R49" s="40">
        <f t="shared" si="240"/>
        <v>-24597</v>
      </c>
      <c r="S49" s="40">
        <f t="shared" si="240"/>
        <v>8103.0000000000018</v>
      </c>
    </row>
    <row r="50" spans="14:19" ht="15" customHeight="1">
      <c r="N50" s="39">
        <v>5.2359999999999998</v>
      </c>
      <c r="O50" s="40">
        <f t="shared" ref="O50" si="241">VALUE(O3-523.6/100*(O1-O2))</f>
        <v>14333.762400000003</v>
      </c>
      <c r="P50" s="40">
        <f t="shared" ref="P50" si="242">VALUE(P3-523.6/100*(P1-P2))</f>
        <v>16055.360799999999</v>
      </c>
      <c r="Q50" s="40">
        <f t="shared" ref="Q50:S50" si="243">VALUE(Q3-523.6/100*(Q1-Q2))</f>
        <v>53290.699000000008</v>
      </c>
      <c r="R50" s="40">
        <f t="shared" si="243"/>
        <v>-25757.9784</v>
      </c>
      <c r="S50" s="40">
        <f t="shared" si="243"/>
        <v>8485.4616000000024</v>
      </c>
    </row>
    <row r="51" spans="14:19" ht="15" customHeight="1">
      <c r="N51" s="39">
        <v>5.3819999999999997</v>
      </c>
      <c r="O51" s="40">
        <f t="shared" ref="O51" si="244">VALUE(O3-538.2/100*(O1-O2))</f>
        <v>14490.843800000004</v>
      </c>
      <c r="P51" s="40">
        <f t="shared" ref="P51" si="245">VALUE(P3-538.2/100*(P1-P2))</f>
        <v>16278.419599999997</v>
      </c>
      <c r="Q51" s="40">
        <f t="shared" ref="Q51:S51" si="246">VALUE(Q3-538.2/100*(Q1-Q2))</f>
        <v>54776.650500000003</v>
      </c>
      <c r="R51" s="40">
        <f t="shared" si="246"/>
        <v>-26476.210800000001</v>
      </c>
      <c r="S51" s="40">
        <f t="shared" si="246"/>
        <v>8722.0692000000035</v>
      </c>
    </row>
    <row r="52" spans="14:19" ht="15" customHeight="1">
      <c r="N52" s="39">
        <v>5.6180000000000003</v>
      </c>
      <c r="O52" s="40">
        <f t="shared" ref="O52" si="247">VALUE(O3-561.8/100*(O1-O2))</f>
        <v>14744.756200000003</v>
      </c>
      <c r="P52" s="40">
        <f t="shared" ref="P52" si="248">VALUE(P3-561.8/100*(P1-P2))</f>
        <v>16638.980399999997</v>
      </c>
      <c r="Q52" s="40">
        <f t="shared" ref="Q52:S52" si="249">VALUE(Q3-561.8/100*(Q1-Q2))</f>
        <v>57178.599499999997</v>
      </c>
      <c r="R52" s="40">
        <f t="shared" si="249"/>
        <v>-27637.189199999993</v>
      </c>
      <c r="S52" s="40">
        <f t="shared" si="249"/>
        <v>9104.5308000000005</v>
      </c>
    </row>
    <row r="53" spans="14:19" ht="15" customHeight="1"/>
    <row r="54" spans="14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opLeftCell="AB1" workbookViewId="0">
      <selection activeCell="AO3" sqref="AO3"/>
    </sheetView>
  </sheetViews>
  <sheetFormatPr defaultRowHeight="14.4"/>
  <cols>
    <col min="1" max="46" width="10.77734375" style="15" customWidth="1"/>
  </cols>
  <sheetData>
    <row r="1" spans="1:46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</row>
    <row r="2" spans="1:46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  <c r="AQ2" s="58">
        <v>9112.0499999999993</v>
      </c>
      <c r="AR2" s="58">
        <v>9261.2000000000007</v>
      </c>
      <c r="AS2" s="58">
        <v>9053.75</v>
      </c>
      <c r="AT2" s="58">
        <v>9324</v>
      </c>
    </row>
    <row r="3" spans="1:46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  <c r="AQ3" s="57">
        <v>8912.4</v>
      </c>
      <c r="AR3" s="57">
        <v>8874.1</v>
      </c>
      <c r="AS3" s="57">
        <v>8821.9</v>
      </c>
      <c r="AT3" s="57">
        <v>9091.35</v>
      </c>
    </row>
    <row r="4" spans="1:46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</row>
    <row r="5" spans="1:46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</row>
    <row r="6" spans="1:46">
      <c r="A6" s="26">
        <f t="shared" ref="A6:AT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</row>
    <row r="7" spans="1:46">
      <c r="A7" s="27">
        <f t="shared" ref="A7:AT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  <c r="AQ7" s="27">
        <f t="shared" si="1"/>
        <v>9205.7499999999982</v>
      </c>
      <c r="AR7" s="27">
        <f t="shared" si="1"/>
        <v>9407.3000000000011</v>
      </c>
      <c r="AS7" s="27">
        <f t="shared" si="1"/>
        <v>9188</v>
      </c>
      <c r="AT7" s="27">
        <f t="shared" si="1"/>
        <v>9460.0166666666664</v>
      </c>
    </row>
    <row r="8" spans="1:46">
      <c r="A8" s="28">
        <f t="shared" ref="A8:AT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  <c r="AQ8" s="28">
        <f t="shared" si="2"/>
        <v>9099.7999999999975</v>
      </c>
      <c r="AR8" s="28">
        <f t="shared" si="2"/>
        <v>9166.3000000000011</v>
      </c>
      <c r="AS8" s="28">
        <f t="shared" si="2"/>
        <v>9090.4</v>
      </c>
      <c r="AT8" s="28">
        <f t="shared" si="2"/>
        <v>9363.3833333333332</v>
      </c>
    </row>
    <row r="9" spans="1:46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1:46">
      <c r="A10" s="29">
        <f t="shared" ref="A10:AT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  <c r="AQ10" s="55">
        <f t="shared" si="3"/>
        <v>9012.2249999999985</v>
      </c>
      <c r="AR10" s="55">
        <f t="shared" si="3"/>
        <v>9067.6500000000015</v>
      </c>
      <c r="AS10" s="55">
        <f t="shared" si="3"/>
        <v>8974.4749999999985</v>
      </c>
      <c r="AT10" s="55">
        <f t="shared" si="3"/>
        <v>9247.0583333333343</v>
      </c>
    </row>
    <row r="11" spans="1:46">
      <c r="A11" s="21">
        <f t="shared" ref="A11:AT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  <c r="AQ11" s="21">
        <f t="shared" si="4"/>
        <v>9006.0999999999985</v>
      </c>
      <c r="AR11" s="21">
        <f t="shared" si="4"/>
        <v>9020.2000000000007</v>
      </c>
      <c r="AS11" s="21">
        <f t="shared" si="4"/>
        <v>8956.15</v>
      </c>
      <c r="AT11" s="21">
        <f t="shared" si="4"/>
        <v>9227.3666666666668</v>
      </c>
    </row>
    <row r="12" spans="1:46">
      <c r="A12" s="31">
        <f t="shared" ref="A12:AT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  <c r="AQ12" s="56">
        <f t="shared" si="5"/>
        <v>8999.9749999999985</v>
      </c>
      <c r="AR12" s="56">
        <f t="shared" si="5"/>
        <v>8972.75</v>
      </c>
      <c r="AS12" s="56">
        <f t="shared" si="5"/>
        <v>8937.8250000000007</v>
      </c>
      <c r="AT12" s="56">
        <f t="shared" si="5"/>
        <v>9207.6749999999993</v>
      </c>
    </row>
    <row r="13" spans="1:46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>
      <c r="A14" s="32">
        <f t="shared" ref="A14:AT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  <c r="AQ14" s="32">
        <f t="shared" si="6"/>
        <v>8900.1499999999978</v>
      </c>
      <c r="AR14" s="32">
        <f t="shared" si="6"/>
        <v>8779.2000000000007</v>
      </c>
      <c r="AS14" s="32">
        <f t="shared" si="6"/>
        <v>8858.5499999999993</v>
      </c>
      <c r="AT14" s="32">
        <f t="shared" si="6"/>
        <v>9130.7333333333336</v>
      </c>
    </row>
    <row r="15" spans="1:46">
      <c r="A15" s="34">
        <f t="shared" ref="A15:AT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  <c r="AQ15" s="34">
        <f t="shared" si="7"/>
        <v>8806.4499999999989</v>
      </c>
      <c r="AR15" s="34">
        <f t="shared" si="7"/>
        <v>8633.1</v>
      </c>
      <c r="AS15" s="34">
        <f t="shared" si="7"/>
        <v>8724.2999999999993</v>
      </c>
      <c r="AT15" s="34">
        <f t="shared" si="7"/>
        <v>8994.7166666666672</v>
      </c>
    </row>
    <row r="16" spans="1:46">
      <c r="A16" s="35">
        <f t="shared" ref="A16:AT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  <c r="AQ16" s="35">
        <f t="shared" si="8"/>
        <v>8700.4999999999982</v>
      </c>
      <c r="AR16" s="35">
        <f t="shared" si="8"/>
        <v>8392.1</v>
      </c>
      <c r="AS16" s="35">
        <f t="shared" si="8"/>
        <v>8626.6999999999989</v>
      </c>
      <c r="AT16" s="35">
        <f t="shared" si="8"/>
        <v>8898.0833333333339</v>
      </c>
    </row>
    <row r="17" spans="1:4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>
      <c r="A18" s="27">
        <f t="shared" ref="A18:AT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  <c r="AQ18" s="27">
        <f t="shared" si="9"/>
        <v>9195.324591860779</v>
      </c>
      <c r="AR18" s="27">
        <f t="shared" si="9"/>
        <v>9314.6334118389477</v>
      </c>
      <c r="AS18" s="27">
        <f t="shared" si="9"/>
        <v>9229.1414547886507</v>
      </c>
      <c r="AT18" s="27">
        <f t="shared" si="9"/>
        <v>9503.8885314062263</v>
      </c>
    </row>
    <row r="19" spans="1:46">
      <c r="A19" s="28">
        <f t="shared" ref="A19:AT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  <c r="AQ19" s="28">
        <f t="shared" si="10"/>
        <v>9103.6574999999993</v>
      </c>
      <c r="AR19" s="28">
        <f t="shared" si="10"/>
        <v>9138.2049999999999</v>
      </c>
      <c r="AS19" s="28">
        <f t="shared" si="10"/>
        <v>9120.3174999999992</v>
      </c>
      <c r="AT19" s="28">
        <f t="shared" si="10"/>
        <v>9394.7075000000004</v>
      </c>
    </row>
    <row r="20" spans="1:46">
      <c r="A20" s="21">
        <f t="shared" ref="A20:AT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  <c r="AQ20" s="21">
        <f t="shared" si="11"/>
        <v>8993.85</v>
      </c>
      <c r="AR20" s="21">
        <f t="shared" si="11"/>
        <v>8925.2999999999993</v>
      </c>
      <c r="AS20" s="21">
        <f t="shared" si="11"/>
        <v>8992.7999999999993</v>
      </c>
      <c r="AT20" s="21">
        <f t="shared" si="11"/>
        <v>9266.75</v>
      </c>
    </row>
    <row r="21" spans="1:46">
      <c r="A21" s="20">
        <f t="shared" ref="A21:AT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  <c r="AQ21" s="20">
        <f t="shared" si="12"/>
        <v>8938.9462500000009</v>
      </c>
      <c r="AR21" s="20">
        <f t="shared" si="12"/>
        <v>8818.8474999999999</v>
      </c>
      <c r="AS21" s="20">
        <f t="shared" si="12"/>
        <v>8929.0412499999984</v>
      </c>
      <c r="AT21" s="20">
        <f t="shared" si="12"/>
        <v>9202.7712499999998</v>
      </c>
    </row>
    <row r="22" spans="1:46">
      <c r="A22" s="32">
        <f t="shared" ref="A22:AT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  <c r="AQ22" s="32">
        <f t="shared" si="13"/>
        <v>8884.0425000000014</v>
      </c>
      <c r="AR22" s="32">
        <f t="shared" si="13"/>
        <v>8712.3949999999986</v>
      </c>
      <c r="AS22" s="32">
        <f t="shared" si="13"/>
        <v>8865.2824999999993</v>
      </c>
      <c r="AT22" s="32">
        <f t="shared" si="13"/>
        <v>9138.7924999999996</v>
      </c>
    </row>
    <row r="23" spans="1:46">
      <c r="A23" s="34">
        <f t="shared" ref="A23:AT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  <c r="AQ23" s="34">
        <f t="shared" si="14"/>
        <v>8792.3754081392217</v>
      </c>
      <c r="AR23" s="34">
        <f t="shared" si="14"/>
        <v>8535.9665881610508</v>
      </c>
      <c r="AS23" s="34">
        <f t="shared" si="14"/>
        <v>8756.4585452113479</v>
      </c>
      <c r="AT23" s="34">
        <f t="shared" si="14"/>
        <v>9029.6114685937737</v>
      </c>
    </row>
    <row r="24" spans="1:4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>
      <c r="A25" s="36">
        <f t="shared" ref="A25:AT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  <c r="AQ25" s="36">
        <f t="shared" si="15"/>
        <v>199.64999999999964</v>
      </c>
      <c r="AR25" s="36">
        <f t="shared" si="15"/>
        <v>387.10000000000036</v>
      </c>
      <c r="AS25" s="36">
        <f t="shared" si="15"/>
        <v>231.85000000000036</v>
      </c>
      <c r="AT25" s="36">
        <f t="shared" si="15"/>
        <v>232.64999999999964</v>
      </c>
    </row>
    <row r="26" spans="1:46">
      <c r="A26" s="36">
        <f t="shared" ref="A26:AT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  <c r="AQ26" s="36">
        <f t="shared" si="16"/>
        <v>219.61499999999961</v>
      </c>
      <c r="AR26" s="36">
        <f t="shared" si="16"/>
        <v>425.81000000000046</v>
      </c>
      <c r="AS26" s="36">
        <f t="shared" si="16"/>
        <v>255.03500000000042</v>
      </c>
      <c r="AT26" s="36">
        <f t="shared" si="16"/>
        <v>255.91499999999962</v>
      </c>
    </row>
    <row r="27" spans="1:46">
      <c r="A27" s="36">
        <f t="shared" ref="A27:AT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  <c r="AQ27" s="36">
        <f t="shared" si="17"/>
        <v>18024.449999999997</v>
      </c>
      <c r="AR27" s="36">
        <f t="shared" si="17"/>
        <v>18135.300000000003</v>
      </c>
      <c r="AS27" s="36">
        <f t="shared" si="17"/>
        <v>17875.650000000001</v>
      </c>
      <c r="AT27" s="36">
        <f t="shared" si="17"/>
        <v>18415.349999999999</v>
      </c>
    </row>
    <row r="28" spans="1:46">
      <c r="A28" s="36">
        <f t="shared" ref="A28:AT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  <c r="AQ28" s="36">
        <f t="shared" si="18"/>
        <v>9012.2249999999985</v>
      </c>
      <c r="AR28" s="36">
        <f t="shared" si="18"/>
        <v>9067.6500000000015</v>
      </c>
      <c r="AS28" s="36">
        <f t="shared" si="18"/>
        <v>8937.8250000000007</v>
      </c>
      <c r="AT28" s="36">
        <f t="shared" si="18"/>
        <v>9207.6749999999993</v>
      </c>
    </row>
    <row r="29" spans="1:46">
      <c r="A29" s="36">
        <f t="shared" ref="A29:AT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  <c r="AQ29" s="36">
        <f t="shared" si="19"/>
        <v>8999.9749999999985</v>
      </c>
      <c r="AR29" s="36">
        <f t="shared" si="19"/>
        <v>8972.75</v>
      </c>
      <c r="AS29" s="36">
        <f t="shared" si="19"/>
        <v>8974.4749999999985</v>
      </c>
      <c r="AT29" s="36">
        <f t="shared" si="19"/>
        <v>9247.0583333333343</v>
      </c>
    </row>
    <row r="30" spans="1:46">
      <c r="A30" s="36">
        <f t="shared" ref="A30:AT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  <c r="AQ30" s="36">
        <f t="shared" si="20"/>
        <v>9006.0999999999985</v>
      </c>
      <c r="AR30" s="36">
        <f t="shared" si="20"/>
        <v>9020.2000000000007</v>
      </c>
      <c r="AS30" s="36">
        <f t="shared" si="20"/>
        <v>8956.15</v>
      </c>
      <c r="AT30" s="36">
        <f t="shared" si="20"/>
        <v>9227.3666666666668</v>
      </c>
    </row>
    <row r="31" spans="1:46">
      <c r="A31" s="36">
        <f t="shared" ref="A31:AT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  <c r="AQ31" s="36">
        <f t="shared" si="21"/>
        <v>9012.2249999999985</v>
      </c>
      <c r="AR31" s="36">
        <f t="shared" si="21"/>
        <v>9067.6500000000015</v>
      </c>
      <c r="AS31" s="36">
        <f t="shared" si="21"/>
        <v>8937.8250000000007</v>
      </c>
      <c r="AT31" s="36">
        <f t="shared" si="21"/>
        <v>9207.6749999999993</v>
      </c>
    </row>
    <row r="32" spans="1:46">
      <c r="A32" s="37">
        <f t="shared" ref="A32:AT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  <c r="AQ32" s="37">
        <f t="shared" si="22"/>
        <v>12.25</v>
      </c>
      <c r="AR32" s="37">
        <f t="shared" si="22"/>
        <v>94.900000000001455</v>
      </c>
      <c r="AS32" s="37">
        <f t="shared" si="22"/>
        <v>36.649999999997817</v>
      </c>
      <c r="AT32" s="37">
        <f t="shared" si="22"/>
        <v>39.383333333335031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2020-04-23T19:37:30Z</dcterms:modified>
</cp:coreProperties>
</file>