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fileRecoveryPr repairLoad="1"/>
</workbook>
</file>

<file path=xl/calcChain.xml><?xml version="1.0" encoding="utf-8"?>
<calcChain xmlns="http://schemas.openxmlformats.org/spreadsheetml/2006/main">
  <c r="BZ56" i="6" l="1"/>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H43" i="2"/>
  <c r="H55" i="2"/>
  <c r="H54" i="2" s="1"/>
  <c r="H57" i="2" s="1"/>
  <c r="H13" i="2" s="1"/>
  <c r="H53" i="2"/>
  <c r="H56" i="2" s="1"/>
  <c r="H52" i="2"/>
  <c r="H50" i="2"/>
  <c r="H51" i="2" s="1"/>
  <c r="H30" i="2"/>
  <c r="H24" i="2"/>
  <c r="H36" i="2" s="1"/>
  <c r="H14" i="2"/>
  <c r="H20" i="2" l="1"/>
  <c r="CA33" i="6"/>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H18" i="2"/>
  <c r="H17" i="2" s="1"/>
  <c r="H33" i="2"/>
  <c r="H29" i="2"/>
  <c r="H32" i="2"/>
  <c r="H28" i="2"/>
  <c r="H31" i="2"/>
  <c r="H27" i="2"/>
  <c r="H34" i="2"/>
  <c r="H26" i="2"/>
  <c r="H8" i="2"/>
  <c r="H9" i="2" s="1"/>
  <c r="H10" i="2"/>
  <c r="H15" i="2"/>
  <c r="G55" i="2"/>
  <c r="G53" i="2"/>
  <c r="G56" i="2" s="1"/>
  <c r="G52" i="2"/>
  <c r="G50" i="2"/>
  <c r="G51" i="2" s="1"/>
  <c r="G43" i="2"/>
  <c r="G30" i="2"/>
  <c r="G24" i="2"/>
  <c r="G36" i="2" s="1"/>
  <c r="G14" i="2"/>
  <c r="H22" i="2" l="1"/>
  <c r="H21" i="2" s="1"/>
  <c r="BW25" i="6"/>
  <c r="H19" i="2"/>
  <c r="H25" i="2"/>
  <c r="H6" i="2"/>
  <c r="H7" i="2" s="1"/>
  <c r="H11" i="2"/>
  <c r="H35" i="2"/>
  <c r="G18" i="2"/>
  <c r="G17" i="2" s="1"/>
  <c r="G54" i="2"/>
  <c r="G57" i="2" s="1"/>
  <c r="G13" i="2" s="1"/>
  <c r="G20" i="2"/>
  <c r="G33" i="2"/>
  <c r="G29" i="2"/>
  <c r="G32" i="2"/>
  <c r="G28" i="2"/>
  <c r="G31" i="2"/>
  <c r="G27" i="2"/>
  <c r="G34" i="2"/>
  <c r="G26" i="2"/>
  <c r="G8" i="2"/>
  <c r="G22" i="2"/>
  <c r="G10" i="2"/>
  <c r="D34" i="3"/>
  <c r="G15" i="2" l="1"/>
  <c r="G19" i="2"/>
  <c r="G9" i="2"/>
  <c r="G21" i="2"/>
  <c r="G25" i="2"/>
  <c r="G6" i="2"/>
  <c r="G7" i="2" s="1"/>
  <c r="G11" i="2"/>
  <c r="G35" i="2"/>
  <c r="BS14" i="6"/>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<sst xmlns="http://schemas.openxmlformats.org/spreadsheetml/2006/main" count="149" uniqueCount="68">
  <si>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</si>
  <si>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</si>
  <si>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</si>
  <si>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</si>
  <si>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</si>
  <si>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</si>
  <si>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</si>
  <si>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</si>
  <si>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</si>
  <si>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</si>
  <si>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</si>
  <si>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</si>
  <si>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</si>
  <si>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</si>
  <si>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</si>
  <si>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</si>
  <si>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</si>
  <si>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</si>
  <si>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</si>
  <si>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</si>
  <si>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</si>
  <si>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</si>
  <si>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</si>
  <si>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</si>
  <si>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</si>
  <si>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</si>
  <si>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</si>
  <si>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</si>
  <si>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</si>
  <si>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</si>
  <si>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</si>
  <si>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</si>
  <si>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</si>
  <si>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</si>
  <si>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</si>
  <si>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</si>
  <si>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</si>
  <si>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</si>
  <si>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</si>
  <si>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</si>
  <si>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</si>
  <si>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</si>
  <si>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</si>
  <si>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</si>
  <si>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</si>
  <si>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</si>
  <si>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</si>
  <si>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</si>
  <si>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</si>
  <si>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</si>
  <si>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</si>
  <si>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</si>
  <si>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</si>
  <si>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</si>
  <si>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</si>
  <si>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</si>
  <si>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</si>
  <si>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</si>
  <si>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</si>
  <si>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</si>
  <si>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</si>
  <si>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</si>
  <si>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</si>
  <si>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</si>
  <si>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</si>
  <si>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</si>
  <si>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EW Resistance 1:</t>
  </si>
  <si>
    <t>161% Proj Wave 3 Started @ 10751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</si>
</sst>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25" fillId="17" borderId="5" xfId="0" applyNumberFormat="1" applyFont="1" applyFill="1" applyBorder="1" applyAlignment="1"/>
    <xf numFmtId="2" fontId="24" fillId="0" borderId="18" xfId="0" applyNumberFormat="1" applyFont="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164" fontId="25"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K42" sqref="K42"/>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19"/>
      <c r="B1" s="220"/>
      <c r="C1" s="220"/>
      <c r="D1" s="220"/>
      <c r="E1" s="2" t="s">
        <v>65</v>
      </c>
      <c r="F1" s="2" t="s">
        <v>1</v>
      </c>
      <c r="G1" s="3">
        <v>43538</v>
      </c>
      <c r="H1" s="3">
        <v>43539</v>
      </c>
    </row>
    <row r="2" spans="1:8" ht="14.55" customHeight="1" x14ac:dyDescent="0.3">
      <c r="A2" s="4"/>
      <c r="B2" s="5"/>
      <c r="C2" s="5"/>
      <c r="D2" s="6" t="s">
        <v>2</v>
      </c>
      <c r="E2" s="7">
        <v>11118.1</v>
      </c>
      <c r="F2" s="7">
        <v>11487</v>
      </c>
      <c r="G2" s="7">
        <v>11383.45</v>
      </c>
      <c r="H2" s="7">
        <v>11487</v>
      </c>
    </row>
    <row r="3" spans="1:8" ht="14.55" customHeight="1" x14ac:dyDescent="0.3">
      <c r="A3" s="4"/>
      <c r="B3" s="8"/>
      <c r="C3" s="9"/>
      <c r="D3" s="6" t="s">
        <v>3</v>
      </c>
      <c r="E3" s="10">
        <v>10585.65</v>
      </c>
      <c r="F3" s="10">
        <v>11059.85</v>
      </c>
      <c r="G3" s="10">
        <v>11313.75</v>
      </c>
      <c r="H3" s="10">
        <v>11370.8</v>
      </c>
    </row>
    <row r="4" spans="1:8" ht="14.55" customHeight="1" x14ac:dyDescent="0.3">
      <c r="A4" s="4"/>
      <c r="B4" s="8"/>
      <c r="C4" s="9"/>
      <c r="D4" s="6" t="s">
        <v>4</v>
      </c>
      <c r="E4" s="11">
        <v>10792.5</v>
      </c>
      <c r="F4" s="11">
        <v>11426.85</v>
      </c>
      <c r="G4" s="11">
        <v>11343.25</v>
      </c>
      <c r="H4" s="11">
        <v>11426.85</v>
      </c>
    </row>
    <row r="5" spans="1:8" ht="14.55" customHeight="1" x14ac:dyDescent="0.3">
      <c r="A5" s="217" t="s">
        <v>5</v>
      </c>
      <c r="B5" s="218"/>
      <c r="C5" s="218"/>
      <c r="D5" s="218"/>
      <c r="E5" s="5"/>
      <c r="F5" s="5"/>
      <c r="G5" s="5"/>
      <c r="H5" s="5"/>
    </row>
    <row r="6" spans="1:8" ht="14.55" customHeight="1" x14ac:dyDescent="0.3">
      <c r="A6" s="12"/>
      <c r="B6" s="13"/>
      <c r="C6" s="13"/>
      <c r="D6" s="14" t="s">
        <v>6</v>
      </c>
      <c r="E6" s="15">
        <f t="shared" ref="E6:H6" si="0">E10+E50</f>
        <v>11610.966666666669</v>
      </c>
      <c r="F6" s="15">
        <f t="shared" si="0"/>
        <v>12016.433333333331</v>
      </c>
      <c r="G6" s="15">
        <f t="shared" si="0"/>
        <v>11449.583333333332</v>
      </c>
      <c r="H6" s="15">
        <f t="shared" si="0"/>
        <v>11601.833333333336</v>
      </c>
    </row>
    <row r="7" spans="1:8" ht="14.55" hidden="1" customHeight="1" x14ac:dyDescent="0.3">
      <c r="A7" s="12"/>
      <c r="B7" s="13"/>
      <c r="C7" s="13"/>
      <c r="D7" s="14" t="s">
        <v>7</v>
      </c>
      <c r="E7" s="16">
        <f t="shared" ref="E7:H7" si="1">(E6+E8)/2</f>
        <v>11487.750000000002</v>
      </c>
      <c r="F7" s="16">
        <f t="shared" si="1"/>
        <v>11884.074999999997</v>
      </c>
      <c r="G7" s="16">
        <f t="shared" si="1"/>
        <v>11433.05</v>
      </c>
      <c r="H7" s="16">
        <f t="shared" si="1"/>
        <v>11573.125000000002</v>
      </c>
    </row>
    <row r="8" spans="1:8" ht="14.55" customHeight="1" x14ac:dyDescent="0.3">
      <c r="A8" s="12"/>
      <c r="B8" s="13"/>
      <c r="C8" s="13"/>
      <c r="D8" s="14" t="s">
        <v>8</v>
      </c>
      <c r="E8" s="17">
        <f t="shared" ref="E8:H8" si="2">E14+E50</f>
        <v>11364.533333333335</v>
      </c>
      <c r="F8" s="17">
        <f t="shared" si="2"/>
        <v>11751.716666666665</v>
      </c>
      <c r="G8" s="17">
        <f t="shared" si="2"/>
        <v>11416.516666666666</v>
      </c>
      <c r="H8" s="17">
        <f t="shared" si="2"/>
        <v>11544.416666666668</v>
      </c>
    </row>
    <row r="9" spans="1:8" ht="14.55" hidden="1" customHeight="1" x14ac:dyDescent="0.3">
      <c r="A9" s="12"/>
      <c r="B9" s="13"/>
      <c r="C9" s="13"/>
      <c r="D9" s="14" t="s">
        <v>9</v>
      </c>
      <c r="E9" s="16">
        <f t="shared" ref="E9:H9" si="3">(E8+E10)/2</f>
        <v>11221.525000000001</v>
      </c>
      <c r="F9" s="16">
        <f t="shared" si="3"/>
        <v>11670.499999999998</v>
      </c>
      <c r="G9" s="16">
        <f t="shared" si="3"/>
        <v>11398.199999999999</v>
      </c>
      <c r="H9" s="16">
        <f t="shared" si="3"/>
        <v>11515.025000000001</v>
      </c>
    </row>
    <row r="10" spans="1:8" ht="14.55" customHeight="1" x14ac:dyDescent="0.3">
      <c r="A10" s="12"/>
      <c r="B10" s="13"/>
      <c r="C10" s="13"/>
      <c r="D10" s="14" t="s">
        <v>10</v>
      </c>
      <c r="E10" s="18">
        <f t="shared" ref="E10:H10" si="4">(2*E14)-E3</f>
        <v>11078.516666666668</v>
      </c>
      <c r="F10" s="18">
        <f t="shared" si="4"/>
        <v>11589.283333333331</v>
      </c>
      <c r="G10" s="92">
        <f t="shared" si="4"/>
        <v>11379.883333333331</v>
      </c>
      <c r="H10" s="92">
        <f t="shared" si="4"/>
        <v>11485.633333333335</v>
      </c>
    </row>
    <row r="11" spans="1:8" ht="14.55" hidden="1" customHeight="1" x14ac:dyDescent="0.3">
      <c r="A11" s="12"/>
      <c r="B11" s="13"/>
      <c r="C11" s="13"/>
      <c r="D11" s="14" t="s">
        <v>11</v>
      </c>
      <c r="E11" s="16">
        <f t="shared" ref="E11:H11" si="5">(E10+E14)/2</f>
        <v>10955.300000000001</v>
      </c>
      <c r="F11" s="16">
        <f t="shared" si="5"/>
        <v>11456.924999999999</v>
      </c>
      <c r="G11" s="16">
        <f t="shared" si="5"/>
        <v>11363.349999999999</v>
      </c>
      <c r="H11" s="16">
        <f t="shared" si="5"/>
        <v>11456.925000000001</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H13" si="6">E14+E57/2</f>
        <v>10812.291666666668</v>
      </c>
      <c r="F13" s="20">
        <f t="shared" si="6"/>
        <v>11375.708333333332</v>
      </c>
      <c r="G13" s="20">
        <f t="shared" si="6"/>
        <v>11348.6</v>
      </c>
      <c r="H13" s="20">
        <f t="shared" si="6"/>
        <v>11428.9</v>
      </c>
    </row>
    <row r="14" spans="1:8" ht="14.55" customHeight="1" x14ac:dyDescent="0.3">
      <c r="A14" s="12"/>
      <c r="B14" s="13"/>
      <c r="C14" s="13"/>
      <c r="D14" s="14" t="s">
        <v>13</v>
      </c>
      <c r="E14" s="11">
        <f t="shared" ref="E14:H14" si="7">(E2+E3+E4)/3</f>
        <v>10832.083333333334</v>
      </c>
      <c r="F14" s="11">
        <f t="shared" si="7"/>
        <v>11324.566666666666</v>
      </c>
      <c r="G14" s="11">
        <f t="shared" si="7"/>
        <v>11346.816666666666</v>
      </c>
      <c r="H14" s="11">
        <f t="shared" si="7"/>
        <v>11428.216666666667</v>
      </c>
    </row>
    <row r="15" spans="1:8" ht="14.55" customHeight="1" x14ac:dyDescent="0.3">
      <c r="A15" s="12"/>
      <c r="B15" s="13"/>
      <c r="C15" s="13"/>
      <c r="D15" s="14" t="s">
        <v>14</v>
      </c>
      <c r="E15" s="21">
        <f t="shared" ref="E15:H15" si="8">E14-E57/2</f>
        <v>10851.875</v>
      </c>
      <c r="F15" s="21">
        <f t="shared" si="8"/>
        <v>11273.424999999999</v>
      </c>
      <c r="G15" s="21">
        <f t="shared" si="8"/>
        <v>11345.033333333331</v>
      </c>
      <c r="H15" s="21">
        <f t="shared" si="8"/>
        <v>11427.533333333335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H17" si="9">(E14+E18)/2</f>
        <v>10689.075000000001</v>
      </c>
      <c r="F17" s="16">
        <f t="shared" si="9"/>
        <v>11243.349999999999</v>
      </c>
      <c r="G17" s="16">
        <f t="shared" si="9"/>
        <v>11328.499999999998</v>
      </c>
      <c r="H17" s="16">
        <f t="shared" si="9"/>
        <v>11398.825000000001</v>
      </c>
    </row>
    <row r="18" spans="1:8" ht="14.55" customHeight="1" x14ac:dyDescent="0.3">
      <c r="A18" s="12"/>
      <c r="B18" s="13"/>
      <c r="C18" s="13"/>
      <c r="D18" s="14" t="s">
        <v>16</v>
      </c>
      <c r="E18" s="22">
        <f t="shared" ref="E18:H18" si="10">2*E14-E2</f>
        <v>10546.066666666668</v>
      </c>
      <c r="F18" s="22">
        <f t="shared" si="10"/>
        <v>11162.133333333331</v>
      </c>
      <c r="G18" s="22">
        <f t="shared" si="10"/>
        <v>11310.183333333331</v>
      </c>
      <c r="H18" s="22">
        <f t="shared" si="10"/>
        <v>11369.433333333334</v>
      </c>
    </row>
    <row r="19" spans="1:8" ht="14.55" hidden="1" customHeight="1" x14ac:dyDescent="0.3">
      <c r="A19" s="12"/>
      <c r="B19" s="13"/>
      <c r="C19" s="13"/>
      <c r="D19" s="14" t="s">
        <v>17</v>
      </c>
      <c r="E19" s="16">
        <f t="shared" ref="E19:H19" si="11">(E18+E20)/2</f>
        <v>10422.85</v>
      </c>
      <c r="F19" s="16">
        <f t="shared" si="11"/>
        <v>11029.774999999998</v>
      </c>
      <c r="G19" s="16">
        <f t="shared" si="11"/>
        <v>11293.649999999998</v>
      </c>
      <c r="H19" s="16">
        <f t="shared" si="11"/>
        <v>11340.725</v>
      </c>
    </row>
    <row r="20" spans="1:8" ht="14.55" customHeight="1" x14ac:dyDescent="0.3">
      <c r="A20" s="12"/>
      <c r="B20" s="13"/>
      <c r="C20" s="13"/>
      <c r="D20" s="14" t="s">
        <v>18</v>
      </c>
      <c r="E20" s="23">
        <f t="shared" ref="E20:H20" si="12">E14-E50</f>
        <v>10299.633333333333</v>
      </c>
      <c r="F20" s="23">
        <f t="shared" si="12"/>
        <v>10897.416666666666</v>
      </c>
      <c r="G20" s="23">
        <f t="shared" si="12"/>
        <v>11277.116666666665</v>
      </c>
      <c r="H20" s="23">
        <f t="shared" si="12"/>
        <v>11312.016666666666</v>
      </c>
    </row>
    <row r="21" spans="1:8" ht="14.55" hidden="1" customHeight="1" x14ac:dyDescent="0.3">
      <c r="A21" s="12"/>
      <c r="B21" s="13"/>
      <c r="C21" s="13"/>
      <c r="D21" s="14" t="s">
        <v>19</v>
      </c>
      <c r="E21" s="16">
        <f t="shared" ref="E21:H21" si="13">(E20+E22)/2</f>
        <v>10156.625</v>
      </c>
      <c r="F21" s="16">
        <f t="shared" si="13"/>
        <v>10816.199999999999</v>
      </c>
      <c r="G21" s="16">
        <f t="shared" si="13"/>
        <v>11258.799999999997</v>
      </c>
      <c r="H21" s="16">
        <f t="shared" si="13"/>
        <v>11282.625</v>
      </c>
    </row>
    <row r="22" spans="1:8" ht="14.55" customHeight="1" x14ac:dyDescent="0.3">
      <c r="A22" s="12"/>
      <c r="B22" s="13"/>
      <c r="C22" s="13"/>
      <c r="D22" s="14" t="s">
        <v>20</v>
      </c>
      <c r="E22" s="24">
        <f t="shared" ref="E22:H22" si="14">E18-E50</f>
        <v>10013.616666666667</v>
      </c>
      <c r="F22" s="24">
        <f t="shared" si="14"/>
        <v>10734.983333333332</v>
      </c>
      <c r="G22" s="24">
        <f t="shared" si="14"/>
        <v>11240.48333333333</v>
      </c>
      <c r="H22" s="24">
        <f t="shared" si="14"/>
        <v>11253.233333333334</v>
      </c>
    </row>
    <row r="23" spans="1:8" ht="14.55" customHeight="1" x14ac:dyDescent="0.3">
      <c r="A23" s="217" t="s">
        <v>21</v>
      </c>
      <c r="B23" s="218"/>
      <c r="C23" s="218"/>
      <c r="D23" s="218"/>
      <c r="E23" s="25"/>
      <c r="F23" s="25"/>
      <c r="G23" s="25"/>
      <c r="H23" s="25"/>
    </row>
    <row r="24" spans="1:8" ht="14.55" customHeight="1" x14ac:dyDescent="0.3">
      <c r="A24" s="12"/>
      <c r="B24" s="13"/>
      <c r="C24" s="13"/>
      <c r="D24" s="14" t="s">
        <v>22</v>
      </c>
      <c r="E24" s="17">
        <f t="shared" ref="E24:H24" si="15">(E2/E3)*E4</f>
        <v>11335.354394864748</v>
      </c>
      <c r="F24" s="17">
        <f t="shared" si="15"/>
        <v>11868.174156973195</v>
      </c>
      <c r="G24" s="17">
        <f t="shared" si="15"/>
        <v>11413.131739034363</v>
      </c>
      <c r="H24" s="17">
        <f t="shared" si="15"/>
        <v>11543.622783797095</v>
      </c>
    </row>
    <row r="25" spans="1:8" ht="14.55" hidden="1" customHeight="1" x14ac:dyDescent="0.3">
      <c r="A25" s="12"/>
      <c r="B25" s="13"/>
      <c r="C25" s="13"/>
      <c r="D25" s="14" t="s">
        <v>23</v>
      </c>
      <c r="E25" s="16">
        <f t="shared" ref="E25:H25" si="16">E26+1.168*(E26-E27)</f>
        <v>11256.370440000001</v>
      </c>
      <c r="F25" s="16">
        <f t="shared" si="16"/>
        <v>11798.983079999998</v>
      </c>
      <c r="G25" s="16">
        <f t="shared" si="16"/>
        <v>11403.972640000002</v>
      </c>
      <c r="H25" s="16">
        <f t="shared" si="16"/>
        <v>11528.08344</v>
      </c>
    </row>
    <row r="26" spans="1:8" ht="14.55" customHeight="1" x14ac:dyDescent="0.3">
      <c r="A26" s="12"/>
      <c r="B26" s="13"/>
      <c r="C26" s="13"/>
      <c r="D26" s="14" t="s">
        <v>24</v>
      </c>
      <c r="E26" s="18">
        <f t="shared" ref="E26:H26" si="17">E4+E51/2</f>
        <v>11085.3475</v>
      </c>
      <c r="F26" s="18">
        <f t="shared" si="17"/>
        <v>11661.782499999999</v>
      </c>
      <c r="G26" s="18">
        <f t="shared" si="17"/>
        <v>11381.585000000001</v>
      </c>
      <c r="H26" s="18">
        <f t="shared" si="17"/>
        <v>11490.76</v>
      </c>
    </row>
    <row r="27" spans="1:8" ht="14.55" customHeight="1" x14ac:dyDescent="0.3">
      <c r="A27" s="12"/>
      <c r="B27" s="13"/>
      <c r="C27" s="13"/>
      <c r="D27" s="14" t="s">
        <v>25</v>
      </c>
      <c r="E27" s="7">
        <f t="shared" ref="E27:H27" si="18">E4+E51/4</f>
        <v>10938.92375</v>
      </c>
      <c r="F27" s="7">
        <f t="shared" si="18"/>
        <v>11544.31625</v>
      </c>
      <c r="G27" s="96">
        <f t="shared" si="18"/>
        <v>11362.4175</v>
      </c>
      <c r="H27" s="96">
        <f t="shared" si="18"/>
        <v>11458.805</v>
      </c>
    </row>
    <row r="28" spans="1:8" ht="14.55" hidden="1" customHeight="1" x14ac:dyDescent="0.3">
      <c r="A28" s="12"/>
      <c r="B28" s="13"/>
      <c r="C28" s="13"/>
      <c r="D28" s="14" t="s">
        <v>26</v>
      </c>
      <c r="E28" s="16">
        <f t="shared" ref="E28:H28" si="19">E4+E51/6</f>
        <v>10890.115833333333</v>
      </c>
      <c r="F28" s="16">
        <f t="shared" si="19"/>
        <v>11505.160833333333</v>
      </c>
      <c r="G28" s="16">
        <f t="shared" si="19"/>
        <v>11356.028333333334</v>
      </c>
      <c r="H28" s="16">
        <f t="shared" si="19"/>
        <v>11448.153333333334</v>
      </c>
    </row>
    <row r="29" spans="1:8" ht="14.55" hidden="1" customHeight="1" x14ac:dyDescent="0.3">
      <c r="A29" s="12"/>
      <c r="B29" s="13"/>
      <c r="C29" s="13"/>
      <c r="D29" s="14" t="s">
        <v>27</v>
      </c>
      <c r="E29" s="16">
        <f t="shared" ref="E29:H29" si="20">E4+E51/12</f>
        <v>10841.307916666667</v>
      </c>
      <c r="F29" s="16">
        <f t="shared" si="20"/>
        <v>11466.005416666667</v>
      </c>
      <c r="G29" s="16">
        <f t="shared" si="20"/>
        <v>11349.639166666666</v>
      </c>
      <c r="H29" s="16">
        <f t="shared" si="20"/>
        <v>11437.501666666667</v>
      </c>
    </row>
    <row r="30" spans="1:8" ht="14.55" customHeight="1" x14ac:dyDescent="0.3">
      <c r="A30" s="12"/>
      <c r="B30" s="13"/>
      <c r="C30" s="13"/>
      <c r="D30" s="14" t="s">
        <v>4</v>
      </c>
      <c r="E30" s="11">
        <f t="shared" ref="E30:H30" si="21">E4</f>
        <v>10792.5</v>
      </c>
      <c r="F30" s="11">
        <f t="shared" si="21"/>
        <v>11426.85</v>
      </c>
      <c r="G30" s="11">
        <f t="shared" si="21"/>
        <v>11343.25</v>
      </c>
      <c r="H30" s="11">
        <f t="shared" si="21"/>
        <v>11426.85</v>
      </c>
    </row>
    <row r="31" spans="1:8" ht="14.55" hidden="1" customHeight="1" x14ac:dyDescent="0.3">
      <c r="A31" s="12"/>
      <c r="B31" s="13"/>
      <c r="C31" s="13"/>
      <c r="D31" s="14" t="s">
        <v>28</v>
      </c>
      <c r="E31" s="16">
        <f t="shared" ref="E31:H31" si="22">E4-E51/12</f>
        <v>10743.692083333333</v>
      </c>
      <c r="F31" s="16">
        <f t="shared" si="22"/>
        <v>11387.694583333334</v>
      </c>
      <c r="G31" s="16">
        <f t="shared" si="22"/>
        <v>11336.860833333334</v>
      </c>
      <c r="H31" s="16">
        <f t="shared" si="22"/>
        <v>11416.198333333334</v>
      </c>
    </row>
    <row r="32" spans="1:8" ht="14.55" hidden="1" customHeight="1" x14ac:dyDescent="0.3">
      <c r="A32" s="12"/>
      <c r="B32" s="13"/>
      <c r="C32" s="13"/>
      <c r="D32" s="14" t="s">
        <v>29</v>
      </c>
      <c r="E32" s="16">
        <f t="shared" ref="E32:H32" si="23">E4-E51/6</f>
        <v>10694.884166666667</v>
      </c>
      <c r="F32" s="16">
        <f t="shared" si="23"/>
        <v>11348.539166666667</v>
      </c>
      <c r="G32" s="16">
        <f t="shared" si="23"/>
        <v>11330.471666666666</v>
      </c>
      <c r="H32" s="16">
        <f t="shared" si="23"/>
        <v>11405.546666666667</v>
      </c>
    </row>
    <row r="33" spans="1:13" ht="14.55" customHeight="1" x14ac:dyDescent="0.3">
      <c r="A33" s="12"/>
      <c r="B33" s="13"/>
      <c r="C33" s="13"/>
      <c r="D33" s="14" t="s">
        <v>30</v>
      </c>
      <c r="E33" s="10">
        <f t="shared" ref="E33:H33" si="24">E4-E51/4</f>
        <v>10646.07625</v>
      </c>
      <c r="F33" s="10">
        <f t="shared" si="24"/>
        <v>11309.383750000001</v>
      </c>
      <c r="G33" s="10">
        <f t="shared" si="24"/>
        <v>11324.0825</v>
      </c>
      <c r="H33" s="10">
        <f t="shared" si="24"/>
        <v>11394.895</v>
      </c>
    </row>
    <row r="34" spans="1:13" ht="14.55" customHeight="1" x14ac:dyDescent="0.3">
      <c r="A34" s="12"/>
      <c r="B34" s="13"/>
      <c r="C34" s="13"/>
      <c r="D34" s="14" t="s">
        <v>31</v>
      </c>
      <c r="E34" s="22">
        <f t="shared" ref="E34:H34" si="25">E4-E51/2</f>
        <v>10499.6525</v>
      </c>
      <c r="F34" s="22">
        <f t="shared" si="25"/>
        <v>11191.917500000001</v>
      </c>
      <c r="G34" s="22">
        <f t="shared" si="25"/>
        <v>11304.914999999999</v>
      </c>
      <c r="H34" s="22">
        <f t="shared" si="25"/>
        <v>11362.94</v>
      </c>
      <c r="M34" s="97"/>
    </row>
    <row r="35" spans="1:13" ht="14.55" hidden="1" customHeight="1" x14ac:dyDescent="0.3">
      <c r="A35" s="12"/>
      <c r="B35" s="13"/>
      <c r="C35" s="13"/>
      <c r="D35" s="14" t="s">
        <v>32</v>
      </c>
      <c r="E35" s="16">
        <f t="shared" ref="E35:H35" si="26">E34-1.168*(E33-E34)</f>
        <v>10328.629559999999</v>
      </c>
      <c r="F35" s="16">
        <f t="shared" si="26"/>
        <v>11054.716920000003</v>
      </c>
      <c r="G35" s="16">
        <f t="shared" si="26"/>
        <v>11282.527359999998</v>
      </c>
      <c r="H35" s="16">
        <f t="shared" si="26"/>
        <v>11325.61656</v>
      </c>
    </row>
    <row r="36" spans="1:13" ht="14.55" customHeight="1" x14ac:dyDescent="0.3">
      <c r="A36" s="12"/>
      <c r="B36" s="13"/>
      <c r="C36" s="13"/>
      <c r="D36" s="14" t="s">
        <v>33</v>
      </c>
      <c r="E36" s="23">
        <f t="shared" ref="E36:H36" si="27">E4-(E24-E4)</f>
        <v>10249.645605135252</v>
      </c>
      <c r="F36" s="23">
        <f t="shared" si="27"/>
        <v>10985.525843026806</v>
      </c>
      <c r="G36" s="23">
        <f t="shared" si="27"/>
        <v>11273.368260965637</v>
      </c>
      <c r="H36" s="23">
        <f t="shared" si="27"/>
        <v>11310.077216202906</v>
      </c>
      <c r="M36" s="97"/>
    </row>
    <row r="37" spans="1:13" ht="14.55" customHeight="1" x14ac:dyDescent="0.3">
      <c r="A37" s="217" t="s">
        <v>34</v>
      </c>
      <c r="B37" s="218"/>
      <c r="C37" s="218"/>
      <c r="D37" s="218"/>
      <c r="E37" s="26" t="s">
        <v>35</v>
      </c>
      <c r="F37" s="9"/>
      <c r="G37" s="27"/>
      <c r="H37" s="27"/>
    </row>
    <row r="38" spans="1:13" ht="14.55" customHeight="1" x14ac:dyDescent="0.3">
      <c r="A38" s="30"/>
      <c r="B38" s="19"/>
      <c r="C38" s="19"/>
      <c r="D38" s="14" t="s">
        <v>36</v>
      </c>
      <c r="E38" s="15"/>
      <c r="F38" s="15"/>
      <c r="G38" s="213"/>
      <c r="H38" s="213"/>
    </row>
    <row r="39" spans="1:13" ht="14.55" customHeight="1" x14ac:dyDescent="0.3">
      <c r="A39" s="30"/>
      <c r="B39" s="19"/>
      <c r="C39" s="19"/>
      <c r="D39" s="14" t="s">
        <v>37</v>
      </c>
      <c r="E39" s="17"/>
      <c r="F39" s="17"/>
      <c r="G39" s="105"/>
      <c r="H39" s="105"/>
      <c r="M39" s="93"/>
    </row>
    <row r="40" spans="1:13" ht="14.55" customHeight="1" x14ac:dyDescent="0.3">
      <c r="A40" s="12"/>
      <c r="B40" s="19"/>
      <c r="C40" s="13"/>
      <c r="D40" s="14" t="s">
        <v>38</v>
      </c>
      <c r="E40" s="18"/>
      <c r="F40" s="18"/>
      <c r="G40" s="106"/>
      <c r="H40" s="106"/>
      <c r="L40" s="1"/>
    </row>
    <row r="41" spans="1:13" ht="14.55" customHeight="1" x14ac:dyDescent="0.3">
      <c r="A41" s="12"/>
      <c r="B41" s="13"/>
      <c r="C41" s="13"/>
      <c r="D41" s="14" t="s">
        <v>39</v>
      </c>
      <c r="E41" s="7"/>
      <c r="F41" s="7"/>
      <c r="G41" s="107">
        <v>11383.45</v>
      </c>
      <c r="H41" s="107"/>
      <c r="L41" s="1"/>
    </row>
    <row r="42" spans="1:13" ht="14.55" customHeight="1" x14ac:dyDescent="0.3">
      <c r="A42" s="12"/>
      <c r="B42" s="13"/>
      <c r="C42" s="13"/>
      <c r="D42" s="190" t="s">
        <v>66</v>
      </c>
      <c r="E42" s="20"/>
      <c r="F42" s="20"/>
      <c r="G42" s="214">
        <v>11364.2</v>
      </c>
      <c r="H42" s="216">
        <v>11485.948899999999</v>
      </c>
      <c r="I42" s="94" t="s">
        <v>67</v>
      </c>
      <c r="M42" s="91"/>
    </row>
    <row r="43" spans="1:13" ht="14.55" customHeight="1" x14ac:dyDescent="0.3">
      <c r="A43" s="12"/>
      <c r="B43" s="13"/>
      <c r="C43" s="13"/>
      <c r="D43" s="14" t="s">
        <v>4</v>
      </c>
      <c r="E43" s="11">
        <f t="shared" ref="E43:H43" si="28">E4</f>
        <v>10792.5</v>
      </c>
      <c r="F43" s="11">
        <f t="shared" si="28"/>
        <v>11426.85</v>
      </c>
      <c r="G43" s="215">
        <f t="shared" si="28"/>
        <v>11343.25</v>
      </c>
      <c r="H43" s="215">
        <f t="shared" si="28"/>
        <v>11426.85</v>
      </c>
    </row>
    <row r="44" spans="1:13" ht="14.55" customHeight="1" x14ac:dyDescent="0.3">
      <c r="A44" s="12"/>
      <c r="B44" s="13"/>
      <c r="C44" s="13"/>
      <c r="D44" s="14" t="s">
        <v>40</v>
      </c>
      <c r="E44" s="21"/>
      <c r="F44" s="21"/>
      <c r="G44" s="168">
        <v>11292.6844</v>
      </c>
      <c r="H44" s="113">
        <v>11313.351200000001</v>
      </c>
      <c r="I44" s="94"/>
    </row>
    <row r="45" spans="1:13" ht="14.55" customHeight="1" x14ac:dyDescent="0.3">
      <c r="A45" s="12"/>
      <c r="B45" s="13"/>
      <c r="C45" s="13"/>
      <c r="D45" s="14" t="s">
        <v>41</v>
      </c>
      <c r="E45" s="10"/>
      <c r="F45" s="10"/>
      <c r="G45" s="111">
        <v>11236.532800000001</v>
      </c>
      <c r="H45" s="108">
        <v>11205.9244</v>
      </c>
      <c r="K45" s="94"/>
      <c r="M45" s="91"/>
    </row>
    <row r="46" spans="1:13" ht="14.55" customHeight="1" x14ac:dyDescent="0.3">
      <c r="A46" s="12"/>
      <c r="B46" s="13"/>
      <c r="C46" s="13"/>
      <c r="D46" s="14" t="s">
        <v>42</v>
      </c>
      <c r="E46" s="22"/>
      <c r="F46" s="22"/>
      <c r="G46" s="112">
        <v>11234.239000000001</v>
      </c>
      <c r="H46" s="112"/>
      <c r="M46" s="91"/>
    </row>
    <row r="47" spans="1:13" ht="14.55" customHeight="1" x14ac:dyDescent="0.3">
      <c r="A47" s="12"/>
      <c r="B47" s="13"/>
      <c r="C47" s="13"/>
      <c r="D47" s="14" t="s">
        <v>43</v>
      </c>
      <c r="E47" s="23"/>
      <c r="F47" s="23"/>
      <c r="G47" s="23">
        <v>11141.9305</v>
      </c>
      <c r="H47" s="23"/>
      <c r="I47" s="94"/>
    </row>
    <row r="48" spans="1:13" ht="14.55" customHeight="1" x14ac:dyDescent="0.3">
      <c r="A48" s="12"/>
      <c r="B48" s="13"/>
      <c r="C48" s="13"/>
      <c r="D48" s="14" t="s">
        <v>44</v>
      </c>
      <c r="E48" s="24"/>
      <c r="F48" s="24"/>
      <c r="G48" s="24">
        <v>10199.744199999999</v>
      </c>
      <c r="H48" s="24"/>
      <c r="I48" s="94"/>
    </row>
    <row r="49" spans="1:8" ht="14.55" customHeight="1" x14ac:dyDescent="0.3">
      <c r="A49" s="217" t="s">
        <v>45</v>
      </c>
      <c r="B49" s="218"/>
      <c r="C49" s="218"/>
      <c r="D49" s="218"/>
      <c r="E49" s="25"/>
      <c r="F49" s="25"/>
      <c r="G49" s="25"/>
      <c r="H49" s="25"/>
    </row>
    <row r="50" spans="1:8" ht="14.55" customHeight="1" x14ac:dyDescent="0.3">
      <c r="A50" s="12"/>
      <c r="B50" s="13"/>
      <c r="C50" s="13"/>
      <c r="D50" s="14" t="s">
        <v>46</v>
      </c>
      <c r="E50" s="16">
        <f t="shared" ref="E50:H50" si="29">ABS(E2-E3)</f>
        <v>532.45000000000073</v>
      </c>
      <c r="F50" s="16">
        <f t="shared" si="29"/>
        <v>427.14999999999964</v>
      </c>
      <c r="G50" s="16">
        <f t="shared" si="29"/>
        <v>69.700000000000728</v>
      </c>
      <c r="H50" s="16">
        <f t="shared" si="29"/>
        <v>116.20000000000073</v>
      </c>
    </row>
    <row r="51" spans="1:8" ht="14.55" customHeight="1" x14ac:dyDescent="0.3">
      <c r="A51" s="12"/>
      <c r="B51" s="13"/>
      <c r="C51" s="13"/>
      <c r="D51" s="14" t="s">
        <v>47</v>
      </c>
      <c r="E51" s="16">
        <f t="shared" ref="E51:H51" si="30">E50*1.1</f>
        <v>585.69500000000085</v>
      </c>
      <c r="F51" s="16">
        <f t="shared" si="30"/>
        <v>469.86499999999961</v>
      </c>
      <c r="G51" s="16">
        <f t="shared" si="30"/>
        <v>76.670000000000812</v>
      </c>
      <c r="H51" s="16">
        <f t="shared" si="30"/>
        <v>127.82000000000082</v>
      </c>
    </row>
    <row r="52" spans="1:8" ht="14.55" customHeight="1" x14ac:dyDescent="0.3">
      <c r="A52" s="12"/>
      <c r="B52" s="13"/>
      <c r="C52" s="13"/>
      <c r="D52" s="14" t="s">
        <v>48</v>
      </c>
      <c r="E52" s="16">
        <f t="shared" ref="E52:H52" si="31">(E2+E3)</f>
        <v>21703.75</v>
      </c>
      <c r="F52" s="16">
        <f t="shared" si="31"/>
        <v>22546.85</v>
      </c>
      <c r="G52" s="16">
        <f t="shared" si="31"/>
        <v>22697.200000000001</v>
      </c>
      <c r="H52" s="16">
        <f t="shared" si="31"/>
        <v>22857.8</v>
      </c>
    </row>
    <row r="53" spans="1:8" ht="14.55" customHeight="1" x14ac:dyDescent="0.3">
      <c r="A53" s="12"/>
      <c r="B53" s="13"/>
      <c r="C53" s="13"/>
      <c r="D53" s="14" t="s">
        <v>49</v>
      </c>
      <c r="E53" s="16">
        <f t="shared" ref="E53:H53" si="32">(E2+E3)/2</f>
        <v>10851.875</v>
      </c>
      <c r="F53" s="16">
        <f t="shared" si="32"/>
        <v>11273.424999999999</v>
      </c>
      <c r="G53" s="16">
        <f t="shared" si="32"/>
        <v>11348.6</v>
      </c>
      <c r="H53" s="16">
        <f t="shared" si="32"/>
        <v>11428.9</v>
      </c>
    </row>
    <row r="54" spans="1:8" ht="14.55" customHeight="1" x14ac:dyDescent="0.3">
      <c r="A54" s="12"/>
      <c r="B54" s="13"/>
      <c r="C54" s="13"/>
      <c r="D54" s="14" t="s">
        <v>12</v>
      </c>
      <c r="E54" s="16">
        <f t="shared" ref="E54:H54" si="33">E55-E56+E55</f>
        <v>10812.291666666668</v>
      </c>
      <c r="F54" s="16">
        <f t="shared" si="33"/>
        <v>11375.708333333332</v>
      </c>
      <c r="G54" s="16">
        <f t="shared" si="33"/>
        <v>11345.033333333331</v>
      </c>
      <c r="H54" s="16">
        <f t="shared" si="33"/>
        <v>11427.533333333335</v>
      </c>
    </row>
    <row r="55" spans="1:8" ht="14.55" customHeight="1" x14ac:dyDescent="0.3">
      <c r="A55" s="12"/>
      <c r="B55" s="13"/>
      <c r="C55" s="13"/>
      <c r="D55" s="14" t="s">
        <v>50</v>
      </c>
      <c r="E55" s="16">
        <f t="shared" ref="E55:H55" si="34">(E2+E3+E4)/3</f>
        <v>10832.083333333334</v>
      </c>
      <c r="F55" s="16">
        <f t="shared" si="34"/>
        <v>11324.566666666666</v>
      </c>
      <c r="G55" s="16">
        <f t="shared" si="34"/>
        <v>11346.816666666666</v>
      </c>
      <c r="H55" s="16">
        <f t="shared" si="34"/>
        <v>11428.216666666667</v>
      </c>
    </row>
    <row r="56" spans="1:8" ht="14.55" customHeight="1" x14ac:dyDescent="0.3">
      <c r="A56" s="12"/>
      <c r="B56" s="13"/>
      <c r="C56" s="13"/>
      <c r="D56" s="14" t="s">
        <v>14</v>
      </c>
      <c r="E56" s="16">
        <f t="shared" ref="E56:H56" si="35">E53</f>
        <v>10851.875</v>
      </c>
      <c r="F56" s="16">
        <f t="shared" si="35"/>
        <v>11273.424999999999</v>
      </c>
      <c r="G56" s="16">
        <f t="shared" si="35"/>
        <v>11348.6</v>
      </c>
      <c r="H56" s="16">
        <f t="shared" si="35"/>
        <v>11428.9</v>
      </c>
    </row>
    <row r="57" spans="1:8" ht="14.55" customHeight="1" x14ac:dyDescent="0.3">
      <c r="A57" s="12"/>
      <c r="B57" s="13"/>
      <c r="C57" s="13"/>
      <c r="D57" s="14" t="s">
        <v>51</v>
      </c>
      <c r="E57" s="31">
        <f>(E54-E56)</f>
        <v>-39.583333333332121</v>
      </c>
      <c r="F57" s="31">
        <f t="shared" ref="F57:H57" si="36">ABS(F54-F56)</f>
        <v>102.28333333333285</v>
      </c>
      <c r="G57" s="31">
        <f t="shared" si="36"/>
        <v>3.5666666666693345</v>
      </c>
      <c r="H57" s="31">
        <f t="shared" si="36"/>
        <v>1.3666666666649689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J16" sqref="J16:J17"/>
    </sheetView>
  </sheetViews>
  <sheetFormatPr defaultColWidth="8.77734375" defaultRowHeight="14.55" customHeight="1" x14ac:dyDescent="0.3"/>
  <cols>
    <col min="1" max="1" width="22" style="104" customWidth="1"/>
    <col min="2" max="2" width="12.77734375" style="104" customWidth="1"/>
    <col min="3" max="3" width="5.77734375" style="104" customWidth="1"/>
    <col min="4" max="4" width="12.77734375" style="104" customWidth="1"/>
    <col min="5" max="5" width="5.77734375" style="104" customWidth="1"/>
    <col min="6" max="6" width="12.77734375" style="104" customWidth="1"/>
    <col min="7" max="7" width="5.77734375" style="104" customWidth="1"/>
    <col min="8" max="8" width="12.77734375" style="104" customWidth="1"/>
    <col min="9" max="9" width="5.77734375" style="104" customWidth="1"/>
    <col min="10" max="10" width="12.77734375" style="104" customWidth="1"/>
    <col min="11" max="11" width="5.77734375" style="104" customWidth="1"/>
    <col min="12" max="12" width="12.77734375" style="104" customWidth="1"/>
    <col min="13" max="13" width="5.77734375" style="104" customWidth="1"/>
    <col min="14" max="14" width="12.77734375" style="104" customWidth="1"/>
    <col min="15" max="15" width="5.77734375" style="104" customWidth="1"/>
    <col min="16" max="16" width="12.77734375" style="104" customWidth="1"/>
    <col min="17" max="17" width="5.77734375" style="104" customWidth="1"/>
    <col min="18" max="18" width="12.77734375" style="104" customWidth="1"/>
    <col min="19" max="254" width="8.77734375" style="104" customWidth="1"/>
    <col min="255" max="16384" width="8.77734375" style="94"/>
  </cols>
  <sheetData>
    <row r="1" spans="1:18" ht="14.55" customHeight="1" x14ac:dyDescent="0.3">
      <c r="A1" s="177"/>
      <c r="B1" s="193"/>
      <c r="C1" s="177"/>
      <c r="D1" s="193"/>
      <c r="E1" s="177"/>
      <c r="F1" s="193"/>
      <c r="G1" s="193"/>
      <c r="H1" s="193"/>
      <c r="I1" s="177"/>
      <c r="J1" s="193"/>
      <c r="K1" s="177"/>
      <c r="L1" s="193"/>
      <c r="M1" s="193"/>
      <c r="N1" s="193"/>
      <c r="O1" s="177"/>
      <c r="P1" s="193"/>
      <c r="Q1" s="177"/>
      <c r="R1" s="193"/>
    </row>
    <row r="2" spans="1:18" ht="23.55" customHeight="1" x14ac:dyDescent="0.4">
      <c r="A2" s="194" t="s">
        <v>63</v>
      </c>
      <c r="B2" s="195"/>
      <c r="C2" s="195"/>
      <c r="D2" s="195"/>
      <c r="E2" s="195"/>
      <c r="F2" s="195"/>
      <c r="G2" s="195"/>
      <c r="H2" s="195"/>
      <c r="I2" s="195"/>
      <c r="J2" s="195"/>
      <c r="K2" s="195"/>
      <c r="L2" s="195"/>
      <c r="M2" s="195"/>
      <c r="N2" s="195"/>
      <c r="O2" s="195"/>
      <c r="P2" s="195"/>
      <c r="Q2" s="195"/>
      <c r="R2" s="195"/>
    </row>
    <row r="3" spans="1:18" ht="14.55" customHeight="1" x14ac:dyDescent="0.3">
      <c r="A3" s="177"/>
      <c r="B3" s="193"/>
      <c r="C3" s="177"/>
      <c r="D3" s="193"/>
      <c r="E3" s="177"/>
      <c r="F3" s="193"/>
      <c r="G3" s="193"/>
      <c r="H3" s="193"/>
      <c r="I3" s="177"/>
      <c r="J3" s="193"/>
      <c r="K3" s="177"/>
      <c r="L3" s="193"/>
      <c r="M3" s="193"/>
      <c r="N3" s="193"/>
      <c r="O3" s="177"/>
      <c r="P3" s="193"/>
      <c r="Q3" s="177"/>
      <c r="R3" s="193"/>
    </row>
    <row r="4" spans="1:18" ht="14.55" customHeight="1" x14ac:dyDescent="0.3">
      <c r="A4" s="177"/>
      <c r="B4" s="196" t="s">
        <v>52</v>
      </c>
      <c r="C4" s="197"/>
      <c r="D4" s="198" t="s">
        <v>53</v>
      </c>
      <c r="E4" s="197"/>
      <c r="F4" s="199" t="s">
        <v>54</v>
      </c>
      <c r="G4" s="199"/>
      <c r="H4" s="196" t="s">
        <v>52</v>
      </c>
      <c r="I4" s="197"/>
      <c r="J4" s="198" t="s">
        <v>53</v>
      </c>
      <c r="K4" s="197"/>
      <c r="L4" s="199" t="s">
        <v>54</v>
      </c>
      <c r="M4" s="199"/>
      <c r="N4" s="196" t="s">
        <v>52</v>
      </c>
      <c r="O4" s="197"/>
      <c r="P4" s="198" t="s">
        <v>53</v>
      </c>
      <c r="Q4" s="197"/>
      <c r="R4" s="199" t="s">
        <v>54</v>
      </c>
    </row>
    <row r="5" spans="1:18" ht="15" customHeight="1" thickBot="1" x14ac:dyDescent="0.35">
      <c r="A5" s="177"/>
      <c r="B5" s="193"/>
      <c r="C5" s="177"/>
      <c r="D5" s="193"/>
      <c r="E5" s="177"/>
      <c r="F5" s="193"/>
      <c r="G5" s="193"/>
      <c r="H5" s="193"/>
      <c r="I5" s="177"/>
      <c r="J5" s="193"/>
      <c r="K5" s="177"/>
      <c r="L5" s="193"/>
      <c r="M5" s="193"/>
      <c r="N5" s="193"/>
      <c r="O5" s="177"/>
      <c r="P5" s="193"/>
      <c r="Q5" s="177"/>
      <c r="R5" s="193"/>
    </row>
    <row r="6" spans="1:18" ht="15" customHeight="1" thickBot="1" x14ac:dyDescent="0.35">
      <c r="A6" s="200" t="s">
        <v>55</v>
      </c>
      <c r="B6" s="201">
        <v>10004.799999999999</v>
      </c>
      <c r="C6" s="102"/>
      <c r="D6" s="202">
        <v>10585.65</v>
      </c>
      <c r="E6" s="99"/>
      <c r="F6" s="203">
        <v>10751.2</v>
      </c>
      <c r="G6" s="101"/>
      <c r="H6" s="201">
        <v>10998.85</v>
      </c>
      <c r="I6" s="102"/>
      <c r="J6" s="202">
        <v>10751.2</v>
      </c>
      <c r="K6" s="99"/>
      <c r="L6" s="203"/>
      <c r="M6" s="101"/>
      <c r="N6" s="201"/>
      <c r="O6" s="102"/>
      <c r="P6" s="203"/>
      <c r="Q6" s="99"/>
      <c r="R6" s="203"/>
    </row>
    <row r="7" spans="1:18" ht="14.55" customHeight="1" x14ac:dyDescent="0.3">
      <c r="A7" s="177"/>
      <c r="B7" s="204"/>
      <c r="C7" s="177"/>
      <c r="D7" s="205"/>
      <c r="E7" s="177"/>
      <c r="F7" s="206"/>
      <c r="G7" s="193"/>
      <c r="H7" s="204"/>
      <c r="I7" s="177"/>
      <c r="J7" s="205"/>
      <c r="K7" s="177"/>
      <c r="L7" s="206"/>
      <c r="M7" s="193"/>
      <c r="N7" s="204"/>
      <c r="O7" s="177"/>
      <c r="P7" s="205"/>
      <c r="Q7" s="177"/>
      <c r="R7" s="206"/>
    </row>
    <row r="8" spans="1:18" ht="15" customHeight="1" thickBot="1" x14ac:dyDescent="0.35">
      <c r="A8" s="177"/>
      <c r="B8" s="207"/>
      <c r="C8" s="177"/>
      <c r="D8" s="208"/>
      <c r="E8" s="177"/>
      <c r="F8" s="209"/>
      <c r="G8" s="193"/>
      <c r="H8" s="207"/>
      <c r="I8" s="177"/>
      <c r="J8" s="208"/>
      <c r="K8" s="177"/>
      <c r="L8" s="209"/>
      <c r="M8" s="193"/>
      <c r="N8" s="207"/>
      <c r="O8" s="177"/>
      <c r="P8" s="208"/>
      <c r="Q8" s="177"/>
      <c r="R8" s="209"/>
    </row>
    <row r="9" spans="1:18" ht="15" customHeight="1" thickBot="1" x14ac:dyDescent="0.35">
      <c r="A9" s="200" t="s">
        <v>56</v>
      </c>
      <c r="B9" s="201">
        <v>10984.75</v>
      </c>
      <c r="C9" s="102"/>
      <c r="D9" s="202">
        <v>10939.7</v>
      </c>
      <c r="E9" s="99"/>
      <c r="F9" s="203">
        <v>11052.25</v>
      </c>
      <c r="G9" s="101"/>
      <c r="H9" s="201">
        <v>11383.45</v>
      </c>
      <c r="I9" s="102"/>
      <c r="J9" s="202">
        <v>11487</v>
      </c>
      <c r="K9" s="99"/>
      <c r="L9" s="203"/>
      <c r="M9" s="101"/>
      <c r="N9" s="201"/>
      <c r="O9" s="102"/>
      <c r="P9" s="202"/>
      <c r="Q9" s="99"/>
      <c r="R9" s="202"/>
    </row>
    <row r="10" spans="1:18" ht="14.55" customHeight="1" x14ac:dyDescent="0.3">
      <c r="A10" s="177"/>
      <c r="B10" s="204"/>
      <c r="C10" s="177"/>
      <c r="D10" s="205"/>
      <c r="E10" s="177"/>
      <c r="F10" s="206"/>
      <c r="G10" s="193"/>
      <c r="H10" s="204"/>
      <c r="I10" s="177"/>
      <c r="J10" s="205"/>
      <c r="K10" s="177"/>
      <c r="L10" s="206"/>
      <c r="M10" s="193"/>
      <c r="N10" s="204"/>
      <c r="O10" s="177"/>
      <c r="P10" s="205"/>
      <c r="Q10" s="177"/>
      <c r="R10" s="206"/>
    </row>
    <row r="11" spans="1:18" ht="15" customHeight="1" thickBot="1" x14ac:dyDescent="0.35">
      <c r="A11" s="177"/>
      <c r="B11" s="207"/>
      <c r="C11" s="177"/>
      <c r="D11" s="208"/>
      <c r="E11" s="177"/>
      <c r="F11" s="209"/>
      <c r="G11" s="193"/>
      <c r="H11" s="207"/>
      <c r="I11" s="177"/>
      <c r="J11" s="208"/>
      <c r="K11" s="177"/>
      <c r="L11" s="209"/>
      <c r="M11" s="193"/>
      <c r="N11" s="207"/>
      <c r="O11" s="177"/>
      <c r="P11" s="208"/>
      <c r="Q11" s="177"/>
      <c r="R11" s="209"/>
    </row>
    <row r="12" spans="1:18" ht="15" customHeight="1" thickBot="1" x14ac:dyDescent="0.35">
      <c r="A12" s="200" t="s">
        <v>57</v>
      </c>
      <c r="B12" s="201">
        <v>10585.65</v>
      </c>
      <c r="C12" s="102"/>
      <c r="D12" s="202">
        <v>10751.2</v>
      </c>
      <c r="E12" s="99"/>
      <c r="F12" s="203">
        <v>10998.85</v>
      </c>
      <c r="G12" s="101"/>
      <c r="H12" s="201">
        <v>11313.75</v>
      </c>
      <c r="I12" s="102"/>
      <c r="J12" s="202"/>
      <c r="K12" s="99"/>
      <c r="L12" s="203"/>
      <c r="M12" s="101"/>
      <c r="N12" s="201"/>
      <c r="O12" s="102"/>
      <c r="P12" s="202"/>
      <c r="Q12" s="99"/>
      <c r="R12" s="203"/>
    </row>
    <row r="13" spans="1:18" ht="14.55" customHeight="1" x14ac:dyDescent="0.3">
      <c r="A13" s="177"/>
      <c r="B13" s="193"/>
      <c r="C13" s="177"/>
      <c r="D13" s="193"/>
      <c r="E13" s="177"/>
      <c r="F13" s="193"/>
      <c r="G13" s="193"/>
      <c r="H13" s="193"/>
      <c r="I13" s="177"/>
      <c r="J13" s="193"/>
      <c r="K13" s="177"/>
      <c r="L13" s="193"/>
      <c r="M13" s="193"/>
      <c r="N13" s="193"/>
      <c r="O13" s="177"/>
      <c r="P13" s="193"/>
      <c r="Q13" s="177"/>
      <c r="R13" s="193"/>
    </row>
    <row r="14" spans="1:18" ht="14.55" customHeight="1" x14ac:dyDescent="0.3">
      <c r="A14" s="177"/>
      <c r="B14" s="193"/>
      <c r="C14" s="177"/>
      <c r="D14" s="193"/>
      <c r="E14" s="177"/>
      <c r="F14" s="193"/>
      <c r="G14" s="193"/>
      <c r="H14" s="193"/>
      <c r="I14" s="177"/>
      <c r="J14" s="193"/>
      <c r="K14" s="177"/>
      <c r="L14" s="193"/>
      <c r="M14" s="193"/>
      <c r="N14" s="193"/>
      <c r="O14" s="177"/>
      <c r="P14" s="193"/>
      <c r="Q14" s="177"/>
      <c r="R14" s="193"/>
    </row>
    <row r="15" spans="1:18" ht="14.55" customHeight="1" x14ac:dyDescent="0.3">
      <c r="A15" s="210" t="s">
        <v>59</v>
      </c>
      <c r="B15" s="211"/>
      <c r="C15" s="177"/>
      <c r="D15" s="193"/>
      <c r="E15" s="177"/>
      <c r="F15" s="193"/>
      <c r="G15" s="193"/>
      <c r="H15" s="211"/>
      <c r="I15" s="177"/>
      <c r="J15" s="193"/>
      <c r="K15" s="177"/>
      <c r="L15" s="193"/>
      <c r="M15" s="193"/>
      <c r="N15" s="211"/>
      <c r="O15" s="177"/>
      <c r="P15" s="193"/>
      <c r="Q15" s="177"/>
      <c r="R15" s="193"/>
    </row>
    <row r="16" spans="1:18" ht="14.55" customHeight="1" x14ac:dyDescent="0.3">
      <c r="A16" s="169">
        <v>0.23599999999999999</v>
      </c>
      <c r="B16" s="170">
        <f>VALUE(23.6/100*(B6-B9)+B9)</f>
        <v>10753.4818</v>
      </c>
      <c r="C16" s="171"/>
      <c r="D16" s="170">
        <f>VALUE(23.6/100*(D6-D9)+D9)</f>
        <v>10856.144200000001</v>
      </c>
      <c r="E16" s="170"/>
      <c r="F16" s="170">
        <f>VALUE(23.6/100*(F6-F9)+F9)</f>
        <v>10981.2022</v>
      </c>
      <c r="G16" s="170"/>
      <c r="H16" s="170">
        <f>VALUE(23.6/100*(H6-H9)+H9)</f>
        <v>11292.6844</v>
      </c>
      <c r="I16" s="171"/>
      <c r="J16" s="100">
        <f>VALUE(23.6/100*(J6-J9)+J9)</f>
        <v>11313.351200000001</v>
      </c>
      <c r="K16" s="170"/>
      <c r="L16" s="100">
        <f>VALUE(23.6/100*(L6-L9)+L9)</f>
        <v>0</v>
      </c>
      <c r="M16" s="170"/>
      <c r="N16" s="170">
        <f>VALUE(23.6/100*(N6-N9)+N9)</f>
        <v>0</v>
      </c>
      <c r="O16" s="171"/>
      <c r="P16" s="170">
        <f>VALUE(23.6/100*(P6-P9)+P9)</f>
        <v>0</v>
      </c>
      <c r="Q16" s="170"/>
      <c r="R16" s="170">
        <f>VALUE(23.6/100*(R6-R9)+R9)</f>
        <v>0</v>
      </c>
    </row>
    <row r="17" spans="1:18" ht="14.55" customHeight="1" x14ac:dyDescent="0.3">
      <c r="A17" s="172">
        <v>0.38200000000000001</v>
      </c>
      <c r="B17" s="173">
        <f>38.2/100*(B6-B9)+B9</f>
        <v>10610.409099999999</v>
      </c>
      <c r="C17" s="174"/>
      <c r="D17" s="173">
        <f>VALUE(38.2/100*(D6-D9)+D9)</f>
        <v>10804.4529</v>
      </c>
      <c r="E17" s="173"/>
      <c r="F17" s="173">
        <f>VALUE(38.2/100*(F6-F9)+F9)</f>
        <v>10937.248900000001</v>
      </c>
      <c r="G17" s="173"/>
      <c r="H17" s="98">
        <f>38.2/100*(H6-H9)+H9</f>
        <v>11236.532800000001</v>
      </c>
      <c r="I17" s="174"/>
      <c r="J17" s="98">
        <f>VALUE(38.2/100*(J6-J9)+J9)</f>
        <v>11205.9244</v>
      </c>
      <c r="K17" s="173"/>
      <c r="L17" s="98">
        <f>VALUE(38.2/100*(L6-L9)+L9)</f>
        <v>0</v>
      </c>
      <c r="M17" s="173"/>
      <c r="N17" s="173">
        <f>38.2/100*(N6-N9)+N9</f>
        <v>0</v>
      </c>
      <c r="O17" s="174"/>
      <c r="P17" s="173">
        <f>VALUE(38.2/100*(P6-P9)+P9)</f>
        <v>0</v>
      </c>
      <c r="Q17" s="173"/>
      <c r="R17" s="173">
        <f>VALUE(38.2/100*(R6-R9)+R9)</f>
        <v>0</v>
      </c>
    </row>
    <row r="18" spans="1:18" ht="14.55" customHeight="1" x14ac:dyDescent="0.3">
      <c r="A18" s="169">
        <v>0.5</v>
      </c>
      <c r="B18" s="170">
        <f>VALUE(50/100*(B6-B9)+B9)</f>
        <v>10494.775</v>
      </c>
      <c r="C18" s="171"/>
      <c r="D18" s="170">
        <f>VALUE(50/100*(D6-D9)+D9)</f>
        <v>10762.674999999999</v>
      </c>
      <c r="E18" s="170"/>
      <c r="F18" s="170">
        <f>VALUE(50/100*(F6-F9)+F9)</f>
        <v>10901.725</v>
      </c>
      <c r="G18" s="170"/>
      <c r="H18" s="170">
        <f>VALUE(50/100*(H6-H9)+H9)</f>
        <v>11191.150000000001</v>
      </c>
      <c r="I18" s="171"/>
      <c r="J18" s="170">
        <f>VALUE(50/100*(J6-J9)+J9)</f>
        <v>11119.1</v>
      </c>
      <c r="K18" s="170"/>
      <c r="L18" s="170">
        <f>VALUE(50/100*(L6-L9)+L9)</f>
        <v>0</v>
      </c>
      <c r="M18" s="170"/>
      <c r="N18" s="170">
        <f>VALUE(50/100*(N6-N9)+N9)</f>
        <v>0</v>
      </c>
      <c r="O18" s="171"/>
      <c r="P18" s="170">
        <f>VALUE(50/100*(P6-P9)+P9)</f>
        <v>0</v>
      </c>
      <c r="Q18" s="170"/>
      <c r="R18" s="170">
        <f>VALUE(50/100*(R6-R9)+R9)</f>
        <v>0</v>
      </c>
    </row>
    <row r="19" spans="1:18" ht="14.55" customHeight="1" x14ac:dyDescent="0.3">
      <c r="A19" s="169">
        <v>0.61799999999999999</v>
      </c>
      <c r="B19" s="170">
        <f>VALUE(61.8/100*(B6-B9)+B9)</f>
        <v>10379.1409</v>
      </c>
      <c r="C19" s="171"/>
      <c r="D19" s="170">
        <f>VALUE(61.8/100*(D6-D9)+D9)</f>
        <v>10720.8971</v>
      </c>
      <c r="E19" s="170"/>
      <c r="F19" s="170">
        <f>VALUE(61.8/100*(F6-F9)+F9)</f>
        <v>10866.2011</v>
      </c>
      <c r="G19" s="170"/>
      <c r="H19" s="170">
        <f>VALUE(61.8/100*(H6-H9)+H9)</f>
        <v>11145.7672</v>
      </c>
      <c r="I19" s="171"/>
      <c r="J19" s="170">
        <f>VALUE(61.8/100*(J6-J9)+J9)</f>
        <v>11032.275600000001</v>
      </c>
      <c r="K19" s="170"/>
      <c r="L19" s="170">
        <f>VALUE(61.8/100*(L6-L9)+L9)</f>
        <v>0</v>
      </c>
      <c r="M19" s="170"/>
      <c r="N19" s="170">
        <f>VALUE(61.8/100*(N6-N9)+N9)</f>
        <v>0</v>
      </c>
      <c r="O19" s="171"/>
      <c r="P19" s="170">
        <f>VALUE(61.8/100*(P6-P9)+P9)</f>
        <v>0</v>
      </c>
      <c r="Q19" s="170"/>
      <c r="R19" s="170">
        <f>VALUE(61.8/100*(R6-R9)+R9)</f>
        <v>0</v>
      </c>
    </row>
    <row r="20" spans="1:18" ht="14.55" customHeight="1" x14ac:dyDescent="0.3">
      <c r="A20" s="175">
        <v>0.70699999999999996</v>
      </c>
      <c r="B20" s="176">
        <f>VALUE(70.7/100*(B6-B9)+B9)</f>
        <v>10291.92535</v>
      </c>
      <c r="C20" s="177"/>
      <c r="D20" s="176">
        <f>VALUE(70.7/100*(D6-D9)+D9)</f>
        <v>10689.38665</v>
      </c>
      <c r="E20" s="178"/>
      <c r="F20" s="176">
        <f>VALUE(70.7/100*(F6-F9)+F9)</f>
        <v>10839.407650000001</v>
      </c>
      <c r="G20" s="176"/>
      <c r="H20" s="176">
        <f>VALUE(70.7/100*(H6-H9)+H9)</f>
        <v>11111.5378</v>
      </c>
      <c r="I20" s="177"/>
      <c r="J20" s="176">
        <f>VALUE(70.7/100*(J6-J9)+J9)</f>
        <v>10966.7894</v>
      </c>
      <c r="K20" s="178"/>
      <c r="L20" s="176">
        <f>VALUE(70.7/100*(L6-L9)+L9)</f>
        <v>0</v>
      </c>
      <c r="M20" s="176"/>
      <c r="N20" s="176">
        <f>VALUE(70.7/100*(N6-N9)+N9)</f>
        <v>0</v>
      </c>
      <c r="O20" s="177"/>
      <c r="P20" s="176">
        <f>VALUE(70.7/100*(P6-P9)+P9)</f>
        <v>0</v>
      </c>
      <c r="Q20" s="178"/>
      <c r="R20" s="176">
        <f>VALUE(70.7/100*(R6-R9)+R9)</f>
        <v>0</v>
      </c>
    </row>
    <row r="21" spans="1:18" ht="14.55" customHeight="1" x14ac:dyDescent="0.3">
      <c r="A21" s="169">
        <v>0.78600000000000003</v>
      </c>
      <c r="B21" s="170">
        <f>VALUE(78.6/100*(B6-B9)+B9)</f>
        <v>10214.5093</v>
      </c>
      <c r="C21" s="171"/>
      <c r="D21" s="170">
        <f>VALUE(78.6/100*(D6-D9)+D9)</f>
        <v>10661.4167</v>
      </c>
      <c r="E21" s="170"/>
      <c r="F21" s="170">
        <f>VALUE(78.6/100*(F6-F9)+F9)</f>
        <v>10815.6247</v>
      </c>
      <c r="G21" s="170"/>
      <c r="H21" s="170">
        <f>VALUE(78.6/100*(H6-H9)+H9)</f>
        <v>11081.154400000001</v>
      </c>
      <c r="I21" s="171"/>
      <c r="J21" s="170">
        <f>VALUE(78.6/100*(J6-J9)+J9)</f>
        <v>10908.6612</v>
      </c>
      <c r="K21" s="170"/>
      <c r="L21" s="170">
        <f>VALUE(78.6/100*(L6-L9)+L9)</f>
        <v>0</v>
      </c>
      <c r="M21" s="170"/>
      <c r="N21" s="170">
        <f>VALUE(78.6/100*(N6-N9)+N9)</f>
        <v>0</v>
      </c>
      <c r="O21" s="171"/>
      <c r="P21" s="170">
        <f>VALUE(78.6/100*(P6-P9)+P9)</f>
        <v>0</v>
      </c>
      <c r="Q21" s="170"/>
      <c r="R21" s="170">
        <f>VALUE(78.6/100*(R6-R9)+R9)</f>
        <v>0</v>
      </c>
    </row>
    <row r="22" spans="1:18" ht="14.55" customHeight="1" x14ac:dyDescent="0.3">
      <c r="A22" s="175">
        <v>1</v>
      </c>
      <c r="B22" s="176">
        <f>VALUE(100/100*(B6-B9)+B9)</f>
        <v>10004.799999999999</v>
      </c>
      <c r="C22" s="177"/>
      <c r="D22" s="176">
        <f>VALUE(100/100*(D6-D9)+D9)</f>
        <v>10585.65</v>
      </c>
      <c r="E22" s="178"/>
      <c r="F22" s="176">
        <f>VALUE(100/100*(F6-F9)+F9)</f>
        <v>10751.2</v>
      </c>
      <c r="G22" s="176"/>
      <c r="H22" s="176">
        <f>VALUE(100/100*(H6-H9)+H9)</f>
        <v>10998.85</v>
      </c>
      <c r="I22" s="177"/>
      <c r="J22" s="176">
        <f>VALUE(100/100*(J6-J9)+J9)</f>
        <v>10751.2</v>
      </c>
      <c r="K22" s="178"/>
      <c r="L22" s="176">
        <f>VALUE(100/100*(L6-L9)+L9)</f>
        <v>0</v>
      </c>
      <c r="M22" s="176"/>
      <c r="N22" s="176">
        <f>VALUE(100/100*(N6-N9)+N9)</f>
        <v>0</v>
      </c>
      <c r="O22" s="177"/>
      <c r="P22" s="176">
        <f>VALUE(100/100*(P6-P9)+P9)</f>
        <v>0</v>
      </c>
      <c r="Q22" s="178"/>
      <c r="R22" s="176">
        <f>VALUE(100/100*(R6-R9)+R9)</f>
        <v>0</v>
      </c>
    </row>
    <row r="23" spans="1:18" ht="14.55" customHeight="1" x14ac:dyDescent="0.3">
      <c r="A23" s="177"/>
      <c r="B23" s="176"/>
      <c r="C23" s="177"/>
      <c r="D23" s="176"/>
      <c r="E23" s="178"/>
      <c r="F23" s="176"/>
      <c r="G23" s="176"/>
      <c r="H23" s="176"/>
      <c r="I23" s="177"/>
      <c r="J23" s="176"/>
      <c r="K23" s="178"/>
      <c r="L23" s="176"/>
      <c r="M23" s="176"/>
      <c r="N23" s="176"/>
      <c r="O23" s="177"/>
      <c r="P23" s="176"/>
      <c r="Q23" s="178"/>
      <c r="R23" s="176"/>
    </row>
    <row r="24" spans="1:18" ht="14.55" customHeight="1" x14ac:dyDescent="0.3">
      <c r="A24" s="179" t="s">
        <v>60</v>
      </c>
      <c r="B24" s="176"/>
      <c r="C24" s="177"/>
      <c r="D24" s="176"/>
      <c r="E24" s="178"/>
      <c r="F24" s="176"/>
      <c r="G24" s="176"/>
      <c r="H24" s="176"/>
      <c r="I24" s="177"/>
      <c r="J24" s="176"/>
      <c r="K24" s="178"/>
      <c r="L24" s="176"/>
      <c r="M24" s="176"/>
      <c r="N24" s="176"/>
      <c r="O24" s="177"/>
      <c r="P24" s="176"/>
      <c r="Q24" s="178"/>
      <c r="R24" s="176"/>
    </row>
    <row r="25" spans="1:18" ht="14.55" customHeight="1" x14ac:dyDescent="0.3">
      <c r="A25" s="180">
        <v>0.38200000000000001</v>
      </c>
      <c r="B25" s="181">
        <f>VALUE(B12-38.2/100*(B6-B9))</f>
        <v>10959.990900000001</v>
      </c>
      <c r="C25" s="182"/>
      <c r="D25" s="181">
        <f>VALUE(D12-38.2/100*(D6-D9))</f>
        <v>10886.447100000001</v>
      </c>
      <c r="E25" s="181"/>
      <c r="F25" s="181">
        <f>VALUE(F12-38.2/100*(F6-F9))</f>
        <v>11113.8511</v>
      </c>
      <c r="G25" s="181"/>
      <c r="H25" s="191">
        <f>VALUE(H12-38.2/100*(H6-H9))</f>
        <v>11460.6672</v>
      </c>
      <c r="I25" s="182"/>
      <c r="J25" s="181">
        <f>VALUE(J12-38.2/100*(J6-J9))</f>
        <v>281.07559999999972</v>
      </c>
      <c r="K25" s="181"/>
      <c r="L25" s="183">
        <f>VALUE(L12-38.2/100*(L6-L9))</f>
        <v>0</v>
      </c>
      <c r="M25" s="181"/>
      <c r="N25" s="181">
        <f>VALUE(N12-38.2/100*(N6-N9))</f>
        <v>0</v>
      </c>
      <c r="O25" s="182"/>
      <c r="P25" s="181">
        <f>VALUE(P12-38.2/100*(P6-P9))</f>
        <v>0</v>
      </c>
      <c r="Q25" s="181"/>
      <c r="R25" s="181">
        <f>VALUE(R12-38.2/100*(R6-R9))</f>
        <v>0</v>
      </c>
    </row>
    <row r="26" spans="1:18" ht="14.55" customHeight="1" x14ac:dyDescent="0.3">
      <c r="A26" s="180">
        <v>0.5</v>
      </c>
      <c r="B26" s="181">
        <f>VALUE(B12-50/100*(B6-B9))</f>
        <v>11075.625</v>
      </c>
      <c r="C26" s="182"/>
      <c r="D26" s="181">
        <f>VALUE(D12-50/100*(D6-D9))</f>
        <v>10928.225000000002</v>
      </c>
      <c r="E26" s="181"/>
      <c r="F26" s="181">
        <f>VALUE(F12-50/100*(F6-F9))</f>
        <v>11149.375</v>
      </c>
      <c r="G26" s="181"/>
      <c r="H26" s="191">
        <f>VALUE(H12-50/100*(H6-H9))</f>
        <v>11506.05</v>
      </c>
      <c r="I26" s="182"/>
      <c r="J26" s="181">
        <f>VALUE(J12-50/100*(J6-J9))</f>
        <v>367.89999999999964</v>
      </c>
      <c r="K26" s="181"/>
      <c r="L26" s="181">
        <f>VALUE(L12-50/100*(L6-L9))</f>
        <v>0</v>
      </c>
      <c r="M26" s="181"/>
      <c r="N26" s="181">
        <f>VALUE(N12-50/100*(N6-N9))</f>
        <v>0</v>
      </c>
      <c r="O26" s="182"/>
      <c r="P26" s="181">
        <f>VALUE(P12-50/100*(P6-P9))</f>
        <v>0</v>
      </c>
      <c r="Q26" s="181"/>
      <c r="R26" s="181">
        <f>VALUE(R12-50/100*(R6-R9))</f>
        <v>0</v>
      </c>
    </row>
    <row r="27" spans="1:18" ht="14.55" customHeight="1" x14ac:dyDescent="0.3">
      <c r="A27" s="184">
        <v>0.61799999999999999</v>
      </c>
      <c r="B27" s="185">
        <f>VALUE(B12-61.8/100*(B6-B9))</f>
        <v>11191.259099999999</v>
      </c>
      <c r="C27" s="186"/>
      <c r="D27" s="185">
        <f>VALUE(D12-61.8/100*(D6-D9))</f>
        <v>10970.002900000001</v>
      </c>
      <c r="E27" s="185"/>
      <c r="F27" s="185">
        <f>VALUE(F12-61.8/100*(F6-F9))</f>
        <v>11184.8989</v>
      </c>
      <c r="G27" s="185"/>
      <c r="H27" s="110">
        <f>VALUE(H12-61.8/100*(H6-H9))</f>
        <v>11551.4328</v>
      </c>
      <c r="I27" s="186"/>
      <c r="J27" s="185">
        <f>VALUE(J12-61.8/100*(J6-J9))</f>
        <v>454.72439999999955</v>
      </c>
      <c r="K27" s="185"/>
      <c r="L27" s="185">
        <f>VALUE(L12-61.8/100*(L6-L9))</f>
        <v>0</v>
      </c>
      <c r="M27" s="185"/>
      <c r="N27" s="185">
        <f>VALUE(N12-61.8/100*(N6-N9))</f>
        <v>0</v>
      </c>
      <c r="O27" s="186"/>
      <c r="P27" s="185">
        <f>VALUE(P12-61.8/100*(P6-P9))</f>
        <v>0</v>
      </c>
      <c r="Q27" s="185"/>
      <c r="R27" s="185">
        <f>VALUE(R12-61.8/100*(R6-R9))</f>
        <v>0</v>
      </c>
    </row>
    <row r="28" spans="1:18" ht="14.55" customHeight="1" x14ac:dyDescent="0.3">
      <c r="A28" s="175">
        <v>0.70699999999999996</v>
      </c>
      <c r="B28" s="176">
        <f>VALUE(B12-70.07/100*(B6-B9))</f>
        <v>11272.300965</v>
      </c>
      <c r="C28" s="177"/>
      <c r="D28" s="176">
        <f>VALUE(D12-70.07/100*(D6-D9))</f>
        <v>10999.282835000002</v>
      </c>
      <c r="E28" s="178"/>
      <c r="F28" s="176">
        <f>VALUE(F12-70.07/100*(F6-F9))</f>
        <v>11209.795735</v>
      </c>
      <c r="G28" s="176"/>
      <c r="H28" s="176">
        <f>VALUE(H12-70.07/100*(H6-H9))</f>
        <v>11583.239219999999</v>
      </c>
      <c r="I28" s="177"/>
      <c r="J28" s="176">
        <f>VALUE(J12-70.07/100*(J6-J9))</f>
        <v>515.57505999999944</v>
      </c>
      <c r="K28" s="178"/>
      <c r="L28" s="176">
        <f>VALUE(L12-70.07/100*(L6-L9))</f>
        <v>0</v>
      </c>
      <c r="M28" s="176"/>
      <c r="N28" s="176">
        <f>VALUE(N12-70.07/100*(N6-N9))</f>
        <v>0</v>
      </c>
      <c r="O28" s="177"/>
      <c r="P28" s="176">
        <f>VALUE(P12-70.07/100*(P6-P9))</f>
        <v>0</v>
      </c>
      <c r="Q28" s="178"/>
      <c r="R28" s="176">
        <f>VALUE(R12-70.07/100*(R6-R9))</f>
        <v>0</v>
      </c>
    </row>
    <row r="29" spans="1:18" ht="14.55" customHeight="1" x14ac:dyDescent="0.3">
      <c r="A29" s="180">
        <v>1</v>
      </c>
      <c r="B29" s="191">
        <f>VALUE(B12-100/100*(B6-B9))</f>
        <v>11565.6</v>
      </c>
      <c r="C29" s="182"/>
      <c r="D29" s="181">
        <f>VALUE(D12-100/100*(D6-D9))</f>
        <v>11105.250000000002</v>
      </c>
      <c r="E29" s="181"/>
      <c r="F29" s="181">
        <f>VALUE(F12-100/100*(F6-F9))</f>
        <v>11299.9</v>
      </c>
      <c r="G29" s="181"/>
      <c r="H29" s="181">
        <f>VALUE(H12-100/100*(H6-H9))</f>
        <v>11698.35</v>
      </c>
      <c r="I29" s="182"/>
      <c r="J29" s="181">
        <f>VALUE(J12-100/100*(J6-J9))</f>
        <v>735.79999999999927</v>
      </c>
      <c r="K29" s="181"/>
      <c r="L29" s="181">
        <f>VALUE(L12-100/100*(L6-L9))</f>
        <v>0</v>
      </c>
      <c r="M29" s="181"/>
      <c r="N29" s="181">
        <f>VALUE(N12-100/100*(N6-N9))</f>
        <v>0</v>
      </c>
      <c r="O29" s="182"/>
      <c r="P29" s="181">
        <f>VALUE(P12-100/100*(P6-P9))</f>
        <v>0</v>
      </c>
      <c r="Q29" s="181"/>
      <c r="R29" s="181">
        <f>VALUE(R12-100/100*(R6-R9))</f>
        <v>0</v>
      </c>
    </row>
    <row r="30" spans="1:18" ht="14.55" customHeight="1" x14ac:dyDescent="0.3">
      <c r="A30" s="187">
        <v>1.236</v>
      </c>
      <c r="B30" s="192">
        <f>VALUE(B12-123.6/100*(B6-B9))</f>
        <v>11796.868200000001</v>
      </c>
      <c r="C30" s="189"/>
      <c r="D30" s="188">
        <f>VALUE(D12-123.6/100*(D6-D9))</f>
        <v>11188.805800000002</v>
      </c>
      <c r="E30" s="188"/>
      <c r="F30" s="188">
        <f>VALUE(F12-123.6/100*(F6-F9))</f>
        <v>11370.9478</v>
      </c>
      <c r="G30" s="188"/>
      <c r="H30" s="188">
        <f>VALUE(H12-123.6/100*(H6-H9))</f>
        <v>11789.115600000001</v>
      </c>
      <c r="I30" s="189"/>
      <c r="J30" s="188">
        <f>VALUE(J12-123.6/100*(J6-J9))</f>
        <v>909.4487999999991</v>
      </c>
      <c r="K30" s="188"/>
      <c r="L30" s="188">
        <f>VALUE(L12-123.6/100*(L6-L9))</f>
        <v>0</v>
      </c>
      <c r="M30" s="188"/>
      <c r="N30" s="188">
        <f>VALUE(N12-123.6/100*(N6-N9))</f>
        <v>0</v>
      </c>
      <c r="O30" s="189"/>
      <c r="P30" s="188">
        <f>VALUE(P12-123.6/100*(P6-P9))</f>
        <v>0</v>
      </c>
      <c r="Q30" s="188"/>
      <c r="R30" s="188">
        <f>VALUE(R12-123.6/100*(R6-R9))</f>
        <v>0</v>
      </c>
    </row>
    <row r="31" spans="1:18" ht="14.55" customHeight="1" x14ac:dyDescent="0.3">
      <c r="A31" s="175">
        <v>1.3819999999999999</v>
      </c>
      <c r="B31" s="176">
        <f>VALUE(B12-138.2/100*(B6-B9))</f>
        <v>11939.940900000001</v>
      </c>
      <c r="C31" s="177"/>
      <c r="D31" s="176">
        <f>VALUE(D12-138.2/100*(D6-D9))</f>
        <v>11240.497100000002</v>
      </c>
      <c r="E31" s="178"/>
      <c r="F31" s="176">
        <f>VALUE(F12-138.2/100*(F6-F9))</f>
        <v>11414.901099999999</v>
      </c>
      <c r="G31" s="176"/>
      <c r="H31" s="176">
        <f>VALUE(H12-138.2/100*(H6-H9))</f>
        <v>11845.2672</v>
      </c>
      <c r="I31" s="177"/>
      <c r="J31" s="176">
        <f>VALUE(J12-138.2/100*(J6-J9))</f>
        <v>1016.8755999999989</v>
      </c>
      <c r="K31" s="178"/>
      <c r="L31" s="176">
        <f>VALUE(L12-138.2/100*(L6-L9))</f>
        <v>0</v>
      </c>
      <c r="M31" s="176"/>
      <c r="N31" s="176">
        <f>VALUE(N12-138.2/100*(N6-N9))</f>
        <v>0</v>
      </c>
      <c r="O31" s="177"/>
      <c r="P31" s="176">
        <f>VALUE(P12-138.2/100*(P6-P9))</f>
        <v>0</v>
      </c>
      <c r="Q31" s="178"/>
      <c r="R31" s="176">
        <f>VALUE(R12-138.2/100*(R6-R9))</f>
        <v>0</v>
      </c>
    </row>
    <row r="32" spans="1:18" ht="14.55" customHeight="1" x14ac:dyDescent="0.3">
      <c r="A32" s="175">
        <v>1.5</v>
      </c>
      <c r="B32" s="176">
        <f>VALUE(B12-150/100*(B6-B9))</f>
        <v>12055.575000000001</v>
      </c>
      <c r="C32" s="177"/>
      <c r="D32" s="176">
        <f>VALUE(D12-150/100*(D6-D9))</f>
        <v>11282.275000000001</v>
      </c>
      <c r="E32" s="178"/>
      <c r="F32" s="176">
        <f>VALUE(F12-150/100*(F6-F9))</f>
        <v>11450.424999999999</v>
      </c>
      <c r="G32" s="176"/>
      <c r="H32" s="176">
        <f>VALUE(H12-150/100*(H6-H9))</f>
        <v>11890.650000000001</v>
      </c>
      <c r="I32" s="177"/>
      <c r="J32" s="176">
        <f>VALUE(J12-150/100*(J6-J9))</f>
        <v>1103.6999999999989</v>
      </c>
      <c r="K32" s="178"/>
      <c r="L32" s="176">
        <f>VALUE(L12-150/100*(L6-L9))</f>
        <v>0</v>
      </c>
      <c r="M32" s="176"/>
      <c r="N32" s="176">
        <f>VALUE(N12-150/100*(N6-N9))</f>
        <v>0</v>
      </c>
      <c r="O32" s="177"/>
      <c r="P32" s="176">
        <f>VALUE(P12-150/100*(P6-P9))</f>
        <v>0</v>
      </c>
      <c r="Q32" s="178"/>
      <c r="R32" s="176">
        <f>VALUE(R12-150/100*(R6-R9))</f>
        <v>0</v>
      </c>
    </row>
    <row r="33" spans="1:18" ht="14.55" customHeight="1" x14ac:dyDescent="0.3">
      <c r="A33" s="184">
        <v>1.6180000000000001</v>
      </c>
      <c r="B33" s="110">
        <f>VALUE(B12-161.8/100*(B6-B9))</f>
        <v>12171.2091</v>
      </c>
      <c r="C33" s="186"/>
      <c r="D33" s="185">
        <f>VALUE(D12-161.8/100*(D6-D9))</f>
        <v>11324.052900000002</v>
      </c>
      <c r="E33" s="185"/>
      <c r="F33" s="110">
        <f>VALUE(F12-161.8/100*(F6-F9))</f>
        <v>11485.948899999999</v>
      </c>
      <c r="G33" s="185"/>
      <c r="H33" s="185">
        <f>VALUE(H12-161.8/100*(H6-H9))</f>
        <v>11936.032800000001</v>
      </c>
      <c r="I33" s="186"/>
      <c r="J33" s="185">
        <f>VALUE(J12-161.8/100*(J6-J9))</f>
        <v>1190.5243999999989</v>
      </c>
      <c r="K33" s="185"/>
      <c r="L33" s="185">
        <f>VALUE(L12-161.8/100*(L6-L9))</f>
        <v>0</v>
      </c>
      <c r="M33" s="185"/>
      <c r="N33" s="185">
        <f>VALUE(N12-161.8/100*(N6-N9))</f>
        <v>0</v>
      </c>
      <c r="O33" s="186"/>
      <c r="P33" s="185">
        <f>VALUE(P12-161.8/100*(P6-P9))</f>
        <v>0</v>
      </c>
      <c r="Q33" s="185"/>
      <c r="R33" s="185">
        <f>VALUE(R12-161.8/100*(R6-R9))</f>
        <v>0</v>
      </c>
    </row>
    <row r="34" spans="1:18" ht="14.55" customHeight="1" x14ac:dyDescent="0.3">
      <c r="A34" s="175">
        <v>1.7070000000000001</v>
      </c>
      <c r="B34" s="176">
        <f>VALUE(B12-170.07/100*(B6-B9))</f>
        <v>12252.250965000001</v>
      </c>
      <c r="C34" s="177"/>
      <c r="D34" s="176">
        <f>VALUE(D12-170.07/100*(D6-D9))</f>
        <v>11353.332835000003</v>
      </c>
      <c r="E34" s="178"/>
      <c r="F34" s="176">
        <f>VALUE(F12-170.07/100*(F6-F9))</f>
        <v>11510.845734999999</v>
      </c>
      <c r="G34" s="176"/>
      <c r="H34" s="176">
        <f>VALUE(H12-170.07/100*(H6-H9))</f>
        <v>11967.83922</v>
      </c>
      <c r="I34" s="177"/>
      <c r="J34" s="176">
        <f>VALUE(J12-170.07/100*(J6-J9))</f>
        <v>1251.3750599999987</v>
      </c>
      <c r="K34" s="178"/>
      <c r="L34" s="176">
        <f>VALUE(L12-170.07/100*(L6-L9))</f>
        <v>0</v>
      </c>
      <c r="M34" s="176"/>
      <c r="N34" s="176">
        <f>VALUE(N12-170.07/100*(N6-N9))</f>
        <v>0</v>
      </c>
      <c r="O34" s="177"/>
      <c r="P34" s="176">
        <f>VALUE(P12-170.07/100*(P6-P9))</f>
        <v>0</v>
      </c>
      <c r="Q34" s="178"/>
      <c r="R34" s="176">
        <f>VALUE(R12-170.07/100*(R6-R9))</f>
        <v>0</v>
      </c>
    </row>
    <row r="35" spans="1:18" ht="14.55" customHeight="1" x14ac:dyDescent="0.3">
      <c r="A35" s="180">
        <v>2</v>
      </c>
      <c r="B35" s="181">
        <f>VALUE(B12-200/100*(B6-B9))</f>
        <v>12545.550000000001</v>
      </c>
      <c r="C35" s="182"/>
      <c r="D35" s="191">
        <f>VALUE(D12-200/100*(D6-D9))</f>
        <v>11459.300000000003</v>
      </c>
      <c r="E35" s="181"/>
      <c r="F35" s="181">
        <f>VALUE(F12-200/100*(F6-F9))</f>
        <v>11600.949999999999</v>
      </c>
      <c r="G35" s="181"/>
      <c r="H35" s="181">
        <f>VALUE(H12-200/100*(H6-H9))</f>
        <v>12082.95</v>
      </c>
      <c r="I35" s="182"/>
      <c r="J35" s="181">
        <f>VALUE(J12-200/100*(J6-J9))</f>
        <v>1471.5999999999985</v>
      </c>
      <c r="K35" s="181"/>
      <c r="L35" s="181">
        <f>VALUE(L12-200/100*(L6-L9))</f>
        <v>0</v>
      </c>
      <c r="M35" s="181"/>
      <c r="N35" s="181">
        <f>VALUE(N12-200/100*(N6-N9))</f>
        <v>0</v>
      </c>
      <c r="O35" s="182"/>
      <c r="P35" s="181">
        <f>VALUE(P12-200/100*(P6-P9))</f>
        <v>0</v>
      </c>
      <c r="Q35" s="181"/>
      <c r="R35" s="181">
        <f>VALUE(R12-200/100*(R6-R9))</f>
        <v>0</v>
      </c>
    </row>
    <row r="36" spans="1:18" ht="14.55" customHeight="1" x14ac:dyDescent="0.3">
      <c r="A36" s="175">
        <v>2.2360000000000002</v>
      </c>
      <c r="B36" s="176">
        <f>VALUE(B12-223.6/100*(B6-B9))</f>
        <v>12776.818200000002</v>
      </c>
      <c r="C36" s="177"/>
      <c r="D36" s="212">
        <f>VALUE(D12-223.6/100*(D6-D9))</f>
        <v>11542.855800000003</v>
      </c>
      <c r="E36" s="178"/>
      <c r="F36" s="176">
        <f>VALUE(F12-223.6/100*(F6-F9))</f>
        <v>11671.997799999999</v>
      </c>
      <c r="G36" s="176"/>
      <c r="H36" s="176">
        <f>VALUE(H12-223.6/100*(H6-H9))</f>
        <v>12173.715600000001</v>
      </c>
      <c r="I36" s="177"/>
      <c r="J36" s="176">
        <f>VALUE(J12-223.6/100*(J6-J9))</f>
        <v>1645.2487999999983</v>
      </c>
      <c r="K36" s="178"/>
      <c r="L36" s="176">
        <f>VALUE(L12-223.6/100*(L6-L9))</f>
        <v>0</v>
      </c>
      <c r="M36" s="176"/>
      <c r="N36" s="176">
        <f>VALUE(N12-223.6/100*(N6-N9))</f>
        <v>0</v>
      </c>
      <c r="O36" s="177"/>
      <c r="P36" s="176">
        <f>VALUE(P12-223.6/100*(P6-P9))</f>
        <v>0</v>
      </c>
      <c r="Q36" s="178"/>
      <c r="R36" s="176">
        <f>VALUE(R12-223.6/100*(R6-R9))</f>
        <v>0</v>
      </c>
    </row>
    <row r="37" spans="1:18" ht="14.55" customHeight="1" x14ac:dyDescent="0.3">
      <c r="A37" s="180">
        <v>2.3820000000000001</v>
      </c>
      <c r="B37" s="181">
        <f>VALUE(B12-238.2/100*(B6-B9))</f>
        <v>12919.890900000002</v>
      </c>
      <c r="C37" s="182"/>
      <c r="D37" s="191">
        <f>VALUE(D12-238.2/100*(D6-D9))</f>
        <v>11594.547100000003</v>
      </c>
      <c r="E37" s="181"/>
      <c r="F37" s="181">
        <f>VALUE(F12-238.2/100*(F6-F9))</f>
        <v>11715.951099999998</v>
      </c>
      <c r="G37" s="181"/>
      <c r="H37" s="181">
        <f>VALUE(H12-238.2/100*(H6-H9))</f>
        <v>12229.867200000001</v>
      </c>
      <c r="I37" s="182"/>
      <c r="J37" s="181">
        <f>VALUE(J12-238.2/100*(J6-J9))</f>
        <v>1752.675599999998</v>
      </c>
      <c r="K37" s="181"/>
      <c r="L37" s="181">
        <f>VALUE(L12-238.2/100*(L6-L9))</f>
        <v>0</v>
      </c>
      <c r="M37" s="181"/>
      <c r="N37" s="181">
        <f>VALUE(N12-238.2/100*(N6-N9))</f>
        <v>0</v>
      </c>
      <c r="O37" s="182"/>
      <c r="P37" s="181">
        <f>VALUE(P12-238.2/100*(P6-P9))</f>
        <v>0</v>
      </c>
      <c r="Q37" s="181"/>
      <c r="R37" s="181">
        <f>VALUE(R12-238.2/100*(R6-R9))</f>
        <v>0</v>
      </c>
    </row>
    <row r="38" spans="1:18" ht="14.55" customHeight="1" x14ac:dyDescent="0.3">
      <c r="A38" s="180">
        <v>2.6179999999999999</v>
      </c>
      <c r="B38" s="181">
        <f>VALUE(B12-261.8/100*(B6-B9))</f>
        <v>13151.159100000001</v>
      </c>
      <c r="C38" s="182"/>
      <c r="D38" s="181">
        <f>VALUE(D12-261.8/100*(D6-D9))</f>
        <v>11678.102900000004</v>
      </c>
      <c r="E38" s="181"/>
      <c r="F38" s="181">
        <f>VALUE(F12-261.8/100*(F6-F9))</f>
        <v>11786.998899999999</v>
      </c>
      <c r="G38" s="181"/>
      <c r="H38" s="181">
        <f>VALUE(H12-261.8/100*(H6-H9))</f>
        <v>12320.632800000001</v>
      </c>
      <c r="I38" s="182"/>
      <c r="J38" s="181">
        <f>VALUE(J12-261.8/100*(J6-J9))</f>
        <v>1926.3243999999984</v>
      </c>
      <c r="K38" s="181"/>
      <c r="L38" s="181">
        <f>VALUE(L12-261.8/100*(L6-L9))</f>
        <v>0</v>
      </c>
      <c r="M38" s="181"/>
      <c r="N38" s="181">
        <f>VALUE(N12-261.8/100*(N6-N9))</f>
        <v>0</v>
      </c>
      <c r="O38" s="182"/>
      <c r="P38" s="181">
        <f>VALUE(P12-261.8/100*(P6-P9))</f>
        <v>0</v>
      </c>
      <c r="Q38" s="181"/>
      <c r="R38" s="181">
        <f>VALUE(R12-261.8/100*(R6-R9))</f>
        <v>0</v>
      </c>
    </row>
    <row r="39" spans="1:18" ht="14.55" customHeight="1" x14ac:dyDescent="0.3">
      <c r="A39" s="180">
        <v>3</v>
      </c>
      <c r="B39" s="181">
        <f>VALUE(B12-300/100*(B6-B9))</f>
        <v>13525.500000000002</v>
      </c>
      <c r="C39" s="182"/>
      <c r="D39" s="181">
        <f>VALUE(D12-300/100*(D6-D9))</f>
        <v>11813.350000000004</v>
      </c>
      <c r="E39" s="181"/>
      <c r="F39" s="181">
        <f>VALUE(F12-300/100*(F6-F9))</f>
        <v>11901.999999999998</v>
      </c>
      <c r="G39" s="181"/>
      <c r="H39" s="181">
        <f>VALUE(H12-300/100*(H6-H9))</f>
        <v>12467.550000000001</v>
      </c>
      <c r="I39" s="182"/>
      <c r="J39" s="181">
        <f>VALUE(J12-300/100*(J6-J9))</f>
        <v>2207.3999999999978</v>
      </c>
      <c r="K39" s="181"/>
      <c r="L39" s="181">
        <f>VALUE(L12-300/100*(L6-L9))</f>
        <v>0</v>
      </c>
      <c r="M39" s="181"/>
      <c r="N39" s="181">
        <f>VALUE(N12-300/100*(N6-N9))</f>
        <v>0</v>
      </c>
      <c r="O39" s="182"/>
      <c r="P39" s="181">
        <f>VALUE(P12-300/100*(P6-P9))</f>
        <v>0</v>
      </c>
      <c r="Q39" s="181"/>
      <c r="R39" s="181">
        <f>VALUE(R12-300/100*(R6-R9))</f>
        <v>0</v>
      </c>
    </row>
    <row r="40" spans="1:18" ht="14.55" customHeight="1" x14ac:dyDescent="0.3">
      <c r="A40" s="175">
        <v>3.2360000000000002</v>
      </c>
      <c r="B40" s="176">
        <f>VALUE(B12-323.6/100*(B6-B9))</f>
        <v>13756.768200000002</v>
      </c>
      <c r="C40" s="177"/>
      <c r="D40" s="176">
        <f>VALUE(D12-323.6/100*(D6-D9))</f>
        <v>11896.905800000004</v>
      </c>
      <c r="E40" s="178"/>
      <c r="F40" s="176">
        <f>VALUE(F12-323.6/100*(F6-F9))</f>
        <v>11973.047799999998</v>
      </c>
      <c r="G40" s="176"/>
      <c r="H40" s="176">
        <f>VALUE(H12-323.6/100*(H6-H9))</f>
        <v>12558.315600000002</v>
      </c>
      <c r="I40" s="177"/>
      <c r="J40" s="176">
        <f>VALUE(J12-323.6/100*(J6-J9))</f>
        <v>2381.0487999999978</v>
      </c>
      <c r="K40" s="178"/>
      <c r="L40" s="176">
        <f>VALUE(L12-323.6/100*(L6-L9))</f>
        <v>0</v>
      </c>
      <c r="M40" s="176"/>
      <c r="N40" s="176">
        <f>VALUE(N12-323.6/100*(N6-N9))</f>
        <v>0</v>
      </c>
      <c r="O40" s="177"/>
      <c r="P40" s="176">
        <f>VALUE(P12-323.6/100*(P6-P9))</f>
        <v>0</v>
      </c>
      <c r="Q40" s="178"/>
      <c r="R40" s="176">
        <f>VALUE(R12-323.6/100*(R6-R9))</f>
        <v>0</v>
      </c>
    </row>
    <row r="41" spans="1:18" ht="14.55" customHeight="1" x14ac:dyDescent="0.3">
      <c r="A41" s="180">
        <v>3.3820000000000001</v>
      </c>
      <c r="B41" s="181">
        <f>VALUE(B12-338.2/100*(B6-B9))</f>
        <v>13899.840900000003</v>
      </c>
      <c r="C41" s="182"/>
      <c r="D41" s="181">
        <f>VALUE(D12-338.2/100*(D6-D9))</f>
        <v>11948.597100000005</v>
      </c>
      <c r="E41" s="181"/>
      <c r="F41" s="181">
        <f>VALUE(F12-338.2/100*(F6-F9))</f>
        <v>12017.001099999998</v>
      </c>
      <c r="G41" s="181"/>
      <c r="H41" s="181">
        <f>VALUE(H12-338.2/100*(H6-H9))</f>
        <v>12614.467200000001</v>
      </c>
      <c r="I41" s="182"/>
      <c r="J41" s="181">
        <f>VALUE(J12-338.2/100*(J6-J9))</f>
        <v>2488.4755999999975</v>
      </c>
      <c r="K41" s="181"/>
      <c r="L41" s="181">
        <f>VALUE(L12-338.2/100*(L6-L9))</f>
        <v>0</v>
      </c>
      <c r="M41" s="181"/>
      <c r="N41" s="181">
        <f>VALUE(N12-338.2/100*(N6-N9))</f>
        <v>0</v>
      </c>
      <c r="O41" s="182"/>
      <c r="P41" s="181">
        <f>VALUE(P12-338.2/100*(P6-P9))</f>
        <v>0</v>
      </c>
      <c r="Q41" s="181"/>
      <c r="R41" s="181">
        <f>VALUE(R12-338.2/100*(R6-R9))</f>
        <v>0</v>
      </c>
    </row>
    <row r="42" spans="1:18" ht="14.55" customHeight="1" x14ac:dyDescent="0.3">
      <c r="A42" s="180">
        <v>3.6179999999999999</v>
      </c>
      <c r="B42" s="181">
        <f>VALUE(B12-361.8/100*(B6-B9))</f>
        <v>14131.109100000001</v>
      </c>
      <c r="C42" s="182"/>
      <c r="D42" s="181">
        <f>VALUE(D12-361.8/100*(D6-D9))</f>
        <v>12032.152900000005</v>
      </c>
      <c r="E42" s="181"/>
      <c r="F42" s="181">
        <f>VALUE(F12-361.8/100*(F6-F9))</f>
        <v>12088.048899999998</v>
      </c>
      <c r="G42" s="181"/>
      <c r="H42" s="181">
        <f>VALUE(H12-361.8/100*(H6-H9))</f>
        <v>12705.232800000002</v>
      </c>
      <c r="I42" s="182"/>
      <c r="J42" s="181">
        <f>VALUE(J12-361.8/100*(J6-J9))</f>
        <v>2662.1243999999974</v>
      </c>
      <c r="K42" s="181"/>
      <c r="L42" s="181">
        <f>VALUE(L12-361.8/100*(L6-L9))</f>
        <v>0</v>
      </c>
      <c r="M42" s="181"/>
      <c r="N42" s="181">
        <f>VALUE(N12-361.8/100*(N6-N9))</f>
        <v>0</v>
      </c>
      <c r="O42" s="182"/>
      <c r="P42" s="181">
        <f>VALUE(P12-361.8/100*(P6-P9))</f>
        <v>0</v>
      </c>
      <c r="Q42" s="181"/>
      <c r="R42" s="181">
        <f>VALUE(R12-361.8/100*(R6-R9))</f>
        <v>0</v>
      </c>
    </row>
    <row r="43" spans="1:18" ht="14.55" customHeight="1" x14ac:dyDescent="0.3">
      <c r="A43" s="180">
        <v>4</v>
      </c>
      <c r="B43" s="181">
        <f>VALUE(B12-400/100*(B6-B9))</f>
        <v>14505.450000000003</v>
      </c>
      <c r="C43" s="182"/>
      <c r="D43" s="181">
        <f>VALUE(D12-400/100*(D6-D9))</f>
        <v>12167.400000000005</v>
      </c>
      <c r="E43" s="181"/>
      <c r="F43" s="181">
        <f>VALUE(F12-400/100*(F6-F9))</f>
        <v>12203.049999999997</v>
      </c>
      <c r="G43" s="181"/>
      <c r="H43" s="181">
        <f>VALUE(H12-400/100*(H6-H9))</f>
        <v>12852.150000000001</v>
      </c>
      <c r="I43" s="182"/>
      <c r="J43" s="181">
        <f>VALUE(J12-400/100*(J6-J9))</f>
        <v>2943.1999999999971</v>
      </c>
      <c r="K43" s="181"/>
      <c r="L43" s="181">
        <f>VALUE(L12-400/100*(L6-L9))</f>
        <v>0</v>
      </c>
      <c r="M43" s="181"/>
      <c r="N43" s="181">
        <f>VALUE(N12-400/100*(N6-N9))</f>
        <v>0</v>
      </c>
      <c r="O43" s="182"/>
      <c r="P43" s="181">
        <f>VALUE(P12-400/100*(P6-P9))</f>
        <v>0</v>
      </c>
      <c r="Q43" s="181"/>
      <c r="R43" s="181">
        <f>VALUE(R12-400/100*(R6-R9))</f>
        <v>0</v>
      </c>
    </row>
    <row r="44" spans="1:18" ht="14.55" customHeight="1" x14ac:dyDescent="0.3">
      <c r="A44" s="175">
        <v>4.2359999999999998</v>
      </c>
      <c r="B44" s="176">
        <f>VALUE(B12-423.6/100*(B6-B9))</f>
        <v>14736.718200000003</v>
      </c>
      <c r="C44" s="177"/>
      <c r="D44" s="176">
        <f>VALUE(D12-423.6/100*(D6-D9))</f>
        <v>12250.955800000005</v>
      </c>
      <c r="E44" s="178"/>
      <c r="F44" s="176">
        <f>VALUE(F12-423.6/100*(F6-F9))</f>
        <v>12274.097799999998</v>
      </c>
      <c r="G44" s="176"/>
      <c r="H44" s="176">
        <f>VALUE(H12-423.6/100*(H6-H9))</f>
        <v>12942.915600000002</v>
      </c>
      <c r="I44" s="177"/>
      <c r="J44" s="176">
        <f>VALUE(J12-423.6/100*(J6-J9))</f>
        <v>3116.8487999999975</v>
      </c>
      <c r="K44" s="178"/>
      <c r="L44" s="176">
        <f>VALUE(L12-423.6/100*(L6-L9))</f>
        <v>0</v>
      </c>
      <c r="M44" s="176"/>
      <c r="N44" s="176">
        <f>VALUE(N12-423.6/100*(N6-N9))</f>
        <v>0</v>
      </c>
      <c r="O44" s="177"/>
      <c r="P44" s="176">
        <f>VALUE(P12-423.6/100*(P6-P9))</f>
        <v>0</v>
      </c>
      <c r="Q44" s="178"/>
      <c r="R44" s="176">
        <f>VALUE(R12-423.6/100*(R6-R9))</f>
        <v>0</v>
      </c>
    </row>
    <row r="45" spans="1:18" ht="14.55" customHeight="1" x14ac:dyDescent="0.3">
      <c r="A45" s="175">
        <v>4.3819999999999997</v>
      </c>
      <c r="B45" s="176">
        <f>VALUE(B12-438.2/100*(B6-B9))</f>
        <v>14879.790900000004</v>
      </c>
      <c r="C45" s="177"/>
      <c r="D45" s="176">
        <f>VALUE(D12-438.2/100*(D6-D9))</f>
        <v>12302.647100000006</v>
      </c>
      <c r="E45" s="178"/>
      <c r="F45" s="176">
        <f>VALUE(F12-438.2/100*(F6-F9))</f>
        <v>12318.051099999997</v>
      </c>
      <c r="G45" s="176"/>
      <c r="H45" s="176">
        <f>VALUE(H12-438.2/100*(H6-H9))</f>
        <v>12999.067200000001</v>
      </c>
      <c r="I45" s="177"/>
      <c r="J45" s="176">
        <f>VALUE(J12-438.2/100*(J6-J9))</f>
        <v>3224.2755999999968</v>
      </c>
      <c r="K45" s="178"/>
      <c r="L45" s="176">
        <f>VALUE(L12-438.2/100*(L6-L9))</f>
        <v>0</v>
      </c>
      <c r="M45" s="176"/>
      <c r="N45" s="176">
        <f>VALUE(N12-438.2/100*(N6-N9))</f>
        <v>0</v>
      </c>
      <c r="O45" s="177"/>
      <c r="P45" s="176">
        <f>VALUE(P12-438.2/100*(P6-P9))</f>
        <v>0</v>
      </c>
      <c r="Q45" s="178"/>
      <c r="R45" s="176">
        <f>VALUE(R12-438.2/100*(R6-R9))</f>
        <v>0</v>
      </c>
    </row>
    <row r="46" spans="1:18" ht="14.55" customHeight="1" x14ac:dyDescent="0.3">
      <c r="A46" s="175">
        <v>4.6180000000000003</v>
      </c>
      <c r="B46" s="176">
        <f>VALUE(B12-461.8/100*(B6-B9))</f>
        <v>15111.059100000002</v>
      </c>
      <c r="C46" s="177"/>
      <c r="D46" s="176">
        <f>VALUE(D12-461.8/100*(D6-D9))</f>
        <v>12386.202900000006</v>
      </c>
      <c r="E46" s="178"/>
      <c r="F46" s="176">
        <f>VALUE(F12-461.8/100*(F6-F9))</f>
        <v>12389.098899999997</v>
      </c>
      <c r="G46" s="176"/>
      <c r="H46" s="176">
        <f>VALUE(H12-461.8/100*(H6-H9))</f>
        <v>13089.832800000002</v>
      </c>
      <c r="I46" s="177"/>
      <c r="J46" s="176">
        <f>VALUE(J12-461.8/100*(J6-J9))</f>
        <v>3397.9243999999967</v>
      </c>
      <c r="K46" s="178"/>
      <c r="L46" s="176">
        <f>VALUE(L12-461.8/100*(L6-L9))</f>
        <v>0</v>
      </c>
      <c r="M46" s="176"/>
      <c r="N46" s="176">
        <f>VALUE(N12-461.8/100*(N6-N9))</f>
        <v>0</v>
      </c>
      <c r="O46" s="177"/>
      <c r="P46" s="176">
        <f>VALUE(P12-461.8/100*(P6-P9))</f>
        <v>0</v>
      </c>
      <c r="Q46" s="178"/>
      <c r="R46" s="176">
        <f>VALUE(R12-461.8/100*(R6-R9))</f>
        <v>0</v>
      </c>
    </row>
    <row r="47" spans="1:18" ht="14.55" customHeight="1" x14ac:dyDescent="0.3">
      <c r="A47" s="175">
        <v>5</v>
      </c>
      <c r="B47" s="176">
        <f>VALUE(B12-500/100*(B6-B9))</f>
        <v>15485.400000000003</v>
      </c>
      <c r="C47" s="177"/>
      <c r="D47" s="176">
        <f>VALUE(D12-500/100*(D6-D9))</f>
        <v>12521.450000000006</v>
      </c>
      <c r="E47" s="178"/>
      <c r="F47" s="176">
        <f>VALUE(F12-500/100*(F6-F9))</f>
        <v>12504.099999999997</v>
      </c>
      <c r="G47" s="176"/>
      <c r="H47" s="176">
        <f>VALUE(H12-500/100*(H6-H9))</f>
        <v>13236.750000000002</v>
      </c>
      <c r="I47" s="177"/>
      <c r="J47" s="176">
        <f>VALUE(J12-500/100*(J6-J9))</f>
        <v>3678.9999999999964</v>
      </c>
      <c r="K47" s="178"/>
      <c r="L47" s="176">
        <f>VALUE(L12-500/100*(L6-L9))</f>
        <v>0</v>
      </c>
      <c r="M47" s="176"/>
      <c r="N47" s="176">
        <f>VALUE(N12-500/100*(N6-N9))</f>
        <v>0</v>
      </c>
      <c r="O47" s="177"/>
      <c r="P47" s="176">
        <f>VALUE(P12-500/100*(P6-P9))</f>
        <v>0</v>
      </c>
      <c r="Q47" s="178"/>
      <c r="R47" s="176">
        <f>VALUE(R12-500/100*(R6-R9))</f>
        <v>0</v>
      </c>
    </row>
    <row r="48" spans="1:18" ht="14.55" customHeight="1" x14ac:dyDescent="0.3">
      <c r="A48" s="175">
        <v>5.2359999999999998</v>
      </c>
      <c r="B48" s="176">
        <f>VALUE(B12-523.6/100*(B6-B9))</f>
        <v>15716.668200000004</v>
      </c>
      <c r="C48" s="177"/>
      <c r="D48" s="176">
        <f>VALUE(D12-523.6/100*(D6-D9))</f>
        <v>12605.005800000006</v>
      </c>
      <c r="E48" s="178"/>
      <c r="F48" s="176">
        <f>VALUE(F12-523.6/100*(F6-F9))</f>
        <v>12575.147799999997</v>
      </c>
      <c r="G48" s="176"/>
      <c r="H48" s="176">
        <f>VALUE(H12-523.6/100*(H6-H9))</f>
        <v>13327.515600000002</v>
      </c>
      <c r="I48" s="177"/>
      <c r="J48" s="176">
        <f>VALUE(J12-523.6/100*(J6-J9))</f>
        <v>3852.6487999999968</v>
      </c>
      <c r="K48" s="178"/>
      <c r="L48" s="176">
        <f>VALUE(L12-523.6/100*(L6-L9))</f>
        <v>0</v>
      </c>
      <c r="M48" s="176"/>
      <c r="N48" s="176">
        <f>VALUE(N12-523.6/100*(N6-N9))</f>
        <v>0</v>
      </c>
      <c r="O48" s="177"/>
      <c r="P48" s="176">
        <f>VALUE(P12-523.6/100*(P6-P9))</f>
        <v>0</v>
      </c>
      <c r="Q48" s="178"/>
      <c r="R48" s="176">
        <f>VALUE(R12-523.6/100*(R6-R9))</f>
        <v>0</v>
      </c>
    </row>
    <row r="49" spans="1:18" ht="14.55" customHeight="1" x14ac:dyDescent="0.3">
      <c r="A49" s="175">
        <v>5.3819999999999997</v>
      </c>
      <c r="B49" s="176">
        <f>VALUE(B12-538.2/100*(B6-B9))</f>
        <v>15859.740900000004</v>
      </c>
      <c r="C49" s="177"/>
      <c r="D49" s="176">
        <f>VALUE(D12-538.2/100*(D6-D9))</f>
        <v>12656.697100000007</v>
      </c>
      <c r="E49" s="178"/>
      <c r="F49" s="176">
        <f>VALUE(F12-538.2/100*(F6-F9))</f>
        <v>12619.101099999996</v>
      </c>
      <c r="G49" s="176"/>
      <c r="H49" s="176">
        <f>VALUE(H12-538.2/100*(H6-H9))</f>
        <v>13383.667200000002</v>
      </c>
      <c r="I49" s="177"/>
      <c r="J49" s="176">
        <f>VALUE(J12-538.2/100*(J6-J9))</f>
        <v>3960.0755999999965</v>
      </c>
      <c r="K49" s="178"/>
      <c r="L49" s="176">
        <f>VALUE(L12-538.2/100*(L6-L9))</f>
        <v>0</v>
      </c>
      <c r="M49" s="176"/>
      <c r="N49" s="176">
        <f>VALUE(N12-538.2/100*(N6-N9))</f>
        <v>0</v>
      </c>
      <c r="O49" s="177"/>
      <c r="P49" s="176">
        <f>VALUE(P12-538.2/100*(P6-P9))</f>
        <v>0</v>
      </c>
      <c r="Q49" s="178"/>
      <c r="R49" s="176">
        <f>VALUE(R12-538.2/100*(R6-R9))</f>
        <v>0</v>
      </c>
    </row>
    <row r="50" spans="1:18" ht="14.55" customHeight="1" x14ac:dyDescent="0.3">
      <c r="A50" s="175">
        <v>5.6180000000000003</v>
      </c>
      <c r="B50" s="176">
        <f>VALUE(B12-561.8/100*(B6-B9))</f>
        <v>16091.009100000003</v>
      </c>
      <c r="C50" s="177"/>
      <c r="D50" s="176">
        <f>VALUE(D12-561.8/100*(D6-D9))</f>
        <v>12740.252900000007</v>
      </c>
      <c r="E50" s="178"/>
      <c r="F50" s="176">
        <f>VALUE(F12-561.8/100*(F6-F9))</f>
        <v>12690.148899999997</v>
      </c>
      <c r="G50" s="176"/>
      <c r="H50" s="176">
        <f>VALUE(H12-561.8/100*(H6-H9))</f>
        <v>13474.432800000002</v>
      </c>
      <c r="I50" s="177"/>
      <c r="J50" s="176">
        <f>VALUE(J12-561.8/100*(J6-J9))</f>
        <v>4133.7243999999955</v>
      </c>
      <c r="K50" s="178"/>
      <c r="L50" s="176">
        <f>VALUE(L12-561.8/100*(L6-L9))</f>
        <v>0</v>
      </c>
      <c r="M50" s="176"/>
      <c r="N50" s="176">
        <f>VALUE(N12-561.8/100*(N6-N9))</f>
        <v>0</v>
      </c>
      <c r="O50" s="177"/>
      <c r="P50" s="176">
        <f>VALUE(P12-561.8/100*(P6-P9))</f>
        <v>0</v>
      </c>
      <c r="Q50" s="178"/>
      <c r="R50" s="176">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6" sqref="B6:H12"/>
    </sheetView>
  </sheetViews>
  <sheetFormatPr defaultColWidth="8.77734375" defaultRowHeight="14.55" customHeight="1" x14ac:dyDescent="0.3"/>
  <cols>
    <col min="1" max="1" width="22" style="116" customWidth="1"/>
    <col min="2" max="2" width="12.77734375" style="116" customWidth="1"/>
    <col min="3" max="3" width="5.77734375" style="116" customWidth="1"/>
    <col min="4" max="4" width="12.77734375" style="116" customWidth="1"/>
    <col min="5" max="5" width="5.77734375" style="116" customWidth="1"/>
    <col min="6" max="6" width="12.77734375" style="116" customWidth="1"/>
    <col min="7" max="7" width="5.77734375" style="116" customWidth="1"/>
    <col min="8" max="8" width="12.77734375" style="116" customWidth="1"/>
    <col min="9" max="9" width="5.77734375" style="116" customWidth="1"/>
    <col min="10" max="10" width="12.77734375" style="116" customWidth="1"/>
    <col min="11" max="11" width="5.77734375" style="116" customWidth="1"/>
    <col min="12" max="12" width="12.77734375" style="116" customWidth="1"/>
    <col min="13" max="13" width="5.77734375" style="116" customWidth="1"/>
    <col min="14" max="14" width="12.77734375" style="116" customWidth="1"/>
    <col min="15" max="15" width="5.77734375" style="116" customWidth="1"/>
    <col min="16" max="16" width="12.77734375" style="116" customWidth="1"/>
    <col min="17" max="17" width="5.77734375" style="116" customWidth="1"/>
    <col min="18" max="18" width="12.77734375" style="116" customWidth="1"/>
    <col min="19" max="254" width="8.77734375" style="116" customWidth="1"/>
    <col min="255" max="16384" width="8.77734375" style="167"/>
  </cols>
  <sheetData>
    <row r="1" spans="1:19" ht="14.55" customHeight="1" x14ac:dyDescent="0.3">
      <c r="A1" s="114"/>
      <c r="B1" s="115"/>
      <c r="C1" s="114"/>
      <c r="D1" s="115"/>
      <c r="E1" s="114"/>
      <c r="F1" s="115"/>
      <c r="G1" s="115"/>
      <c r="H1" s="115"/>
      <c r="I1" s="114"/>
      <c r="J1" s="115"/>
      <c r="K1" s="114"/>
      <c r="L1" s="115"/>
      <c r="M1" s="115"/>
      <c r="N1" s="115"/>
      <c r="O1" s="114"/>
      <c r="P1" s="115"/>
      <c r="Q1" s="114"/>
      <c r="R1" s="115"/>
    </row>
    <row r="2" spans="1:19" ht="23.55" customHeight="1" x14ac:dyDescent="0.4">
      <c r="A2" s="117" t="s">
        <v>63</v>
      </c>
      <c r="B2" s="118"/>
      <c r="C2" s="118"/>
      <c r="D2" s="118"/>
      <c r="E2" s="118"/>
      <c r="F2" s="118"/>
      <c r="G2" s="118"/>
      <c r="H2" s="118"/>
      <c r="I2" s="118"/>
      <c r="J2" s="118"/>
      <c r="K2" s="118"/>
      <c r="L2" s="118"/>
      <c r="M2" s="118"/>
      <c r="N2" s="118"/>
      <c r="O2" s="118"/>
      <c r="P2" s="118"/>
      <c r="Q2" s="118"/>
      <c r="R2" s="118"/>
    </row>
    <row r="3" spans="1:19" ht="14.55" customHeight="1" x14ac:dyDescent="0.3">
      <c r="A3" s="114"/>
      <c r="B3" s="115"/>
      <c r="C3" s="114"/>
      <c r="D3" s="115"/>
      <c r="E3" s="114"/>
      <c r="F3" s="115"/>
      <c r="G3" s="115"/>
      <c r="H3" s="115"/>
      <c r="I3" s="114"/>
      <c r="J3" s="115"/>
      <c r="K3" s="114"/>
      <c r="L3" s="115"/>
      <c r="M3" s="115"/>
      <c r="N3" s="115"/>
      <c r="O3" s="114"/>
      <c r="P3" s="115"/>
      <c r="Q3" s="114"/>
      <c r="R3" s="115"/>
    </row>
    <row r="4" spans="1:19" ht="14.55" customHeight="1" x14ac:dyDescent="0.3">
      <c r="A4" s="114"/>
      <c r="B4" s="119" t="s">
        <v>52</v>
      </c>
      <c r="C4" s="120"/>
      <c r="D4" s="121" t="s">
        <v>53</v>
      </c>
      <c r="E4" s="120"/>
      <c r="F4" s="122" t="s">
        <v>54</v>
      </c>
      <c r="G4" s="122"/>
      <c r="H4" s="119" t="s">
        <v>52</v>
      </c>
      <c r="I4" s="120"/>
      <c r="J4" s="121" t="s">
        <v>53</v>
      </c>
      <c r="K4" s="120"/>
      <c r="L4" s="122" t="s">
        <v>54</v>
      </c>
      <c r="M4" s="122"/>
      <c r="N4" s="119" t="s">
        <v>52</v>
      </c>
      <c r="O4" s="120"/>
      <c r="P4" s="121" t="s">
        <v>53</v>
      </c>
      <c r="Q4" s="120"/>
      <c r="R4" s="122" t="s">
        <v>54</v>
      </c>
    </row>
    <row r="5" spans="1:19" ht="15" customHeight="1" thickBot="1" x14ac:dyDescent="0.35">
      <c r="A5" s="114"/>
      <c r="B5" s="115"/>
      <c r="C5" s="114"/>
      <c r="D5" s="115"/>
      <c r="E5" s="114"/>
      <c r="F5" s="115"/>
      <c r="G5" s="115"/>
      <c r="H5" s="115"/>
      <c r="I5" s="114"/>
      <c r="J5" s="115"/>
      <c r="K5" s="114"/>
      <c r="L5" s="115"/>
      <c r="M5" s="115"/>
      <c r="N5" s="115"/>
      <c r="O5" s="114"/>
      <c r="P5" s="115"/>
      <c r="Q5" s="114"/>
      <c r="R5" s="115"/>
    </row>
    <row r="6" spans="1:19" ht="15" customHeight="1" thickBot="1" x14ac:dyDescent="0.35">
      <c r="A6" s="123" t="s">
        <v>55</v>
      </c>
      <c r="B6" s="124"/>
      <c r="C6" s="125"/>
      <c r="D6" s="126"/>
      <c r="E6" s="127"/>
      <c r="F6" s="128"/>
      <c r="G6" s="129"/>
      <c r="H6" s="124"/>
      <c r="I6" s="125"/>
      <c r="J6" s="126"/>
      <c r="K6" s="127"/>
      <c r="L6" s="128"/>
      <c r="M6" s="129"/>
      <c r="N6" s="124"/>
      <c r="O6" s="125"/>
      <c r="P6" s="126"/>
      <c r="Q6" s="127"/>
      <c r="R6" s="128"/>
    </row>
    <row r="7" spans="1:19" ht="14.55" customHeight="1" x14ac:dyDescent="0.3">
      <c r="A7" s="114"/>
      <c r="B7" s="130"/>
      <c r="C7" s="114"/>
      <c r="D7" s="131"/>
      <c r="E7" s="114"/>
      <c r="F7" s="132"/>
      <c r="G7" s="115"/>
      <c r="H7" s="130"/>
      <c r="I7" s="114"/>
      <c r="J7" s="131"/>
      <c r="K7" s="114"/>
      <c r="L7" s="132"/>
      <c r="M7" s="115"/>
      <c r="N7" s="130"/>
      <c r="O7" s="114"/>
      <c r="P7" s="131"/>
      <c r="Q7" s="114"/>
      <c r="R7" s="132"/>
    </row>
    <row r="8" spans="1:19" ht="15" customHeight="1" thickBot="1" x14ac:dyDescent="0.35">
      <c r="A8" s="114"/>
      <c r="B8" s="133"/>
      <c r="C8" s="114"/>
      <c r="D8" s="134"/>
      <c r="E8" s="114"/>
      <c r="F8" s="135"/>
      <c r="G8" s="115"/>
      <c r="H8" s="133"/>
      <c r="I8" s="114"/>
      <c r="J8" s="134"/>
      <c r="K8" s="114"/>
      <c r="L8" s="135"/>
      <c r="M8" s="115"/>
      <c r="N8" s="133"/>
      <c r="O8" s="114"/>
      <c r="P8" s="134"/>
      <c r="Q8" s="114"/>
      <c r="R8" s="135"/>
    </row>
    <row r="9" spans="1:19" ht="15" customHeight="1" thickBot="1" x14ac:dyDescent="0.35">
      <c r="A9" s="123" t="s">
        <v>56</v>
      </c>
      <c r="B9" s="124"/>
      <c r="C9" s="125"/>
      <c r="D9" s="126"/>
      <c r="E9" s="127"/>
      <c r="F9" s="128"/>
      <c r="G9" s="129"/>
      <c r="H9" s="124"/>
      <c r="I9" s="125"/>
      <c r="J9" s="126"/>
      <c r="K9" s="127"/>
      <c r="L9" s="128"/>
      <c r="M9" s="136"/>
      <c r="N9" s="124"/>
      <c r="O9" s="137"/>
      <c r="P9" s="126"/>
      <c r="Q9" s="138"/>
      <c r="R9" s="126"/>
      <c r="S9" s="139" t="s">
        <v>58</v>
      </c>
    </row>
    <row r="10" spans="1:19" ht="14.55" customHeight="1" x14ac:dyDescent="0.3">
      <c r="A10" s="114"/>
      <c r="B10" s="130"/>
      <c r="C10" s="114"/>
      <c r="D10" s="131"/>
      <c r="E10" s="114"/>
      <c r="F10" s="132"/>
      <c r="G10" s="115"/>
      <c r="H10" s="130"/>
      <c r="I10" s="114"/>
      <c r="J10" s="131"/>
      <c r="K10" s="114"/>
      <c r="L10" s="132"/>
      <c r="M10" s="115"/>
      <c r="N10" s="130"/>
      <c r="O10" s="114"/>
      <c r="P10" s="131"/>
      <c r="Q10" s="114"/>
      <c r="R10" s="132"/>
    </row>
    <row r="11" spans="1:19" ht="15" customHeight="1" thickBot="1" x14ac:dyDescent="0.35">
      <c r="A11" s="114"/>
      <c r="B11" s="133"/>
      <c r="C11" s="114"/>
      <c r="D11" s="134"/>
      <c r="E11" s="114"/>
      <c r="F11" s="135"/>
      <c r="G11" s="115"/>
      <c r="H11" s="133"/>
      <c r="I11" s="114"/>
      <c r="J11" s="134"/>
      <c r="K11" s="114"/>
      <c r="L11" s="135"/>
      <c r="M11" s="115"/>
      <c r="N11" s="133"/>
      <c r="O11" s="114"/>
      <c r="P11" s="134"/>
      <c r="Q11" s="114"/>
      <c r="R11" s="135"/>
    </row>
    <row r="12" spans="1:19" ht="15" customHeight="1" thickBot="1" x14ac:dyDescent="0.35">
      <c r="A12" s="123" t="s">
        <v>57</v>
      </c>
      <c r="B12" s="124"/>
      <c r="C12" s="125"/>
      <c r="D12" s="126"/>
      <c r="E12" s="127"/>
      <c r="F12" s="128"/>
      <c r="G12" s="129"/>
      <c r="H12" s="124"/>
      <c r="I12" s="125"/>
      <c r="J12" s="126"/>
      <c r="K12" s="138"/>
      <c r="L12" s="128"/>
      <c r="M12" s="129"/>
      <c r="N12" s="124"/>
      <c r="O12" s="137"/>
      <c r="P12" s="126"/>
      <c r="Q12" s="138"/>
      <c r="R12" s="128"/>
    </row>
    <row r="13" spans="1:19" ht="14.55" customHeight="1" x14ac:dyDescent="0.3">
      <c r="A13" s="114"/>
      <c r="B13" s="115"/>
      <c r="C13" s="114"/>
      <c r="D13" s="115"/>
      <c r="E13" s="114"/>
      <c r="F13" s="115"/>
      <c r="G13" s="115"/>
      <c r="H13" s="115"/>
      <c r="I13" s="114"/>
      <c r="J13" s="115"/>
      <c r="K13" s="114"/>
      <c r="L13" s="115"/>
      <c r="M13" s="115"/>
      <c r="N13" s="115"/>
      <c r="O13" s="114"/>
      <c r="P13" s="115"/>
      <c r="Q13" s="114"/>
      <c r="R13" s="115"/>
    </row>
    <row r="14" spans="1:19" ht="14.55" customHeight="1" x14ac:dyDescent="0.3">
      <c r="A14" s="114"/>
      <c r="B14" s="115"/>
      <c r="C14" s="114"/>
      <c r="D14" s="115"/>
      <c r="E14" s="114"/>
      <c r="F14" s="115"/>
      <c r="G14" s="115"/>
      <c r="H14" s="115"/>
      <c r="I14" s="114"/>
      <c r="J14" s="115"/>
      <c r="K14" s="114"/>
      <c r="L14" s="115"/>
      <c r="M14" s="115"/>
      <c r="N14" s="115"/>
      <c r="O14" s="114"/>
      <c r="P14" s="115"/>
      <c r="Q14" s="114"/>
      <c r="R14" s="115"/>
    </row>
    <row r="15" spans="1:19" ht="14.55" customHeight="1" x14ac:dyDescent="0.3">
      <c r="A15" s="140" t="s">
        <v>59</v>
      </c>
      <c r="B15" s="141"/>
      <c r="C15" s="114"/>
      <c r="D15" s="115"/>
      <c r="E15" s="114"/>
      <c r="F15" s="115"/>
      <c r="G15" s="115"/>
      <c r="H15" s="141"/>
      <c r="I15" s="114"/>
      <c r="J15" s="115"/>
      <c r="K15" s="114"/>
      <c r="L15" s="115"/>
      <c r="M15" s="115"/>
      <c r="N15" s="141"/>
      <c r="O15" s="114"/>
      <c r="P15" s="115"/>
      <c r="Q15" s="114"/>
      <c r="R15" s="115"/>
    </row>
    <row r="16" spans="1:19" ht="14.55" customHeight="1" x14ac:dyDescent="0.3">
      <c r="A16" s="142">
        <v>0.23599999999999999</v>
      </c>
      <c r="B16" s="143">
        <f>VALUE(23.6/100*(B6-B9)+B9)</f>
        <v>0</v>
      </c>
      <c r="C16" s="144"/>
      <c r="D16" s="143">
        <f>VALUE(23.6/100*(D6-D9)+D9)</f>
        <v>0</v>
      </c>
      <c r="E16" s="143"/>
      <c r="F16" s="143">
        <f>VALUE(23.6/100*(F6-F9)+F9)</f>
        <v>0</v>
      </c>
      <c r="G16" s="143"/>
      <c r="H16" s="143">
        <f>VALUE(23.6/100*(H6-H9)+H9)</f>
        <v>0</v>
      </c>
      <c r="I16" s="144"/>
      <c r="J16" s="143">
        <f>VALUE(23.6/100*(J6-J9)+J9)</f>
        <v>0</v>
      </c>
      <c r="K16" s="143"/>
      <c r="L16" s="145">
        <f>VALUE(23.6/100*(L6-L9)+L9)</f>
        <v>0</v>
      </c>
      <c r="M16" s="143"/>
      <c r="N16" s="143">
        <f>VALUE(23.6/100*(N6-N9)+N9)</f>
        <v>0</v>
      </c>
      <c r="O16" s="144"/>
      <c r="P16" s="143">
        <f>VALUE(23.6/100*(P6-P9)+P9)</f>
        <v>0</v>
      </c>
      <c r="Q16" s="143"/>
      <c r="R16" s="143">
        <f>VALUE(23.6/100*(R6-R9)+R9)</f>
        <v>0</v>
      </c>
    </row>
    <row r="17" spans="1:18" ht="14.55" customHeight="1" x14ac:dyDescent="0.3">
      <c r="A17" s="146">
        <v>0.38200000000000001</v>
      </c>
      <c r="B17" s="147">
        <f>38.2/100*(B6-B9)+B9</f>
        <v>0</v>
      </c>
      <c r="C17" s="148"/>
      <c r="D17" s="149">
        <f>VALUE(38.2/100*(D6-D9)+D9)</f>
        <v>0</v>
      </c>
      <c r="E17" s="147"/>
      <c r="F17" s="147">
        <f>VALUE(38.2/100*(F6-F9)+F9)</f>
        <v>0</v>
      </c>
      <c r="G17" s="147"/>
      <c r="H17" s="147">
        <f>38.2/100*(H6-H9)+H9</f>
        <v>0</v>
      </c>
      <c r="I17" s="148"/>
      <c r="J17" s="147">
        <f>VALUE(38.2/100*(J6-J9)+J9)</f>
        <v>0</v>
      </c>
      <c r="K17" s="147"/>
      <c r="L17" s="149">
        <f>VALUE(38.2/100*(L6-L9)+L9)</f>
        <v>0</v>
      </c>
      <c r="M17" s="147"/>
      <c r="N17" s="147">
        <f>38.2/100*(N6-N9)+N9</f>
        <v>0</v>
      </c>
      <c r="O17" s="148"/>
      <c r="P17" s="147">
        <f>VALUE(38.2/100*(P6-P9)+P9)</f>
        <v>0</v>
      </c>
      <c r="Q17" s="147"/>
      <c r="R17" s="147">
        <f>VALUE(38.2/100*(R6-R9)+R9)</f>
        <v>0</v>
      </c>
    </row>
    <row r="18" spans="1:18" ht="14.55" customHeight="1" x14ac:dyDescent="0.3">
      <c r="A18" s="142">
        <v>0.5</v>
      </c>
      <c r="B18" s="143">
        <f>VALUE(50/100*(B6-B9)+B9)</f>
        <v>0</v>
      </c>
      <c r="C18" s="144"/>
      <c r="D18" s="143">
        <f>VALUE(50/100*(D6-D9)+D9)</f>
        <v>0</v>
      </c>
      <c r="E18" s="143"/>
      <c r="F18" s="143">
        <f>VALUE(50/100*(F6-F9)+F9)</f>
        <v>0</v>
      </c>
      <c r="G18" s="143"/>
      <c r="H18" s="143">
        <f>VALUE(50/100*(H6-H9)+H9)</f>
        <v>0</v>
      </c>
      <c r="I18" s="144"/>
      <c r="J18" s="143">
        <f>VALUE(50/100*(J6-J9)+J9)</f>
        <v>0</v>
      </c>
      <c r="K18" s="143"/>
      <c r="L18" s="143">
        <f>VALUE(50/100*(L6-L9)+L9)</f>
        <v>0</v>
      </c>
      <c r="M18" s="143"/>
      <c r="N18" s="143">
        <f>VALUE(50/100*(N6-N9)+N9)</f>
        <v>0</v>
      </c>
      <c r="O18" s="144"/>
      <c r="P18" s="143">
        <f>VALUE(50/100*(P6-P9)+P9)</f>
        <v>0</v>
      </c>
      <c r="Q18" s="143"/>
      <c r="R18" s="143">
        <f>VALUE(50/100*(R6-R9)+R9)</f>
        <v>0</v>
      </c>
    </row>
    <row r="19" spans="1:18" ht="14.55" customHeight="1" x14ac:dyDescent="0.3">
      <c r="A19" s="142">
        <v>0.61799999999999999</v>
      </c>
      <c r="B19" s="143">
        <f>VALUE(61.8/100*(B6-B9)+B9)</f>
        <v>0</v>
      </c>
      <c r="C19" s="144"/>
      <c r="D19" s="143">
        <f>VALUE(61.8/100*(D6-D9)+D9)</f>
        <v>0</v>
      </c>
      <c r="E19" s="143"/>
      <c r="F19" s="143">
        <f>VALUE(61.8/100*(F6-F9)+F9)</f>
        <v>0</v>
      </c>
      <c r="G19" s="143"/>
      <c r="H19" s="143">
        <f>VALUE(61.8/100*(H6-H9)+H9)</f>
        <v>0</v>
      </c>
      <c r="I19" s="144"/>
      <c r="J19" s="143">
        <f>VALUE(61.8/100*(J6-J9)+J9)</f>
        <v>0</v>
      </c>
      <c r="K19" s="143"/>
      <c r="L19" s="143">
        <f>VALUE(61.8/100*(L6-L9)+L9)</f>
        <v>0</v>
      </c>
      <c r="M19" s="143"/>
      <c r="N19" s="143">
        <f>VALUE(61.8/100*(N6-N9)+N9)</f>
        <v>0</v>
      </c>
      <c r="O19" s="144"/>
      <c r="P19" s="143">
        <f>VALUE(61.8/100*(P6-P9)+P9)</f>
        <v>0</v>
      </c>
      <c r="Q19" s="143"/>
      <c r="R19" s="143">
        <f>VALUE(61.8/100*(R6-R9)+R9)</f>
        <v>0</v>
      </c>
    </row>
    <row r="20" spans="1:18" ht="14.55" customHeight="1" x14ac:dyDescent="0.3">
      <c r="A20" s="150">
        <v>0.70699999999999996</v>
      </c>
      <c r="B20" s="151">
        <f>VALUE(70.7/100*(B6-B9)+B9)</f>
        <v>0</v>
      </c>
      <c r="C20" s="114"/>
      <c r="D20" s="151">
        <f>VALUE(70.7/100*(D6-D9)+D9)</f>
        <v>0</v>
      </c>
      <c r="E20" s="152"/>
      <c r="F20" s="151">
        <f>VALUE(70.7/100*(F6-F9)+F9)</f>
        <v>0</v>
      </c>
      <c r="G20" s="151"/>
      <c r="H20" s="151">
        <f>VALUE(70.7/100*(H6-H9)+H9)</f>
        <v>0</v>
      </c>
      <c r="I20" s="114"/>
      <c r="J20" s="151">
        <f>VALUE(70.7/100*(J6-J9)+J9)</f>
        <v>0</v>
      </c>
      <c r="K20" s="152"/>
      <c r="L20" s="151">
        <f>VALUE(70.7/100*(L6-L9)+L9)</f>
        <v>0</v>
      </c>
      <c r="M20" s="151"/>
      <c r="N20" s="151">
        <f>VALUE(70.7/100*(N6-N9)+N9)</f>
        <v>0</v>
      </c>
      <c r="O20" s="114"/>
      <c r="P20" s="151">
        <f>VALUE(70.7/100*(P6-P9)+P9)</f>
        <v>0</v>
      </c>
      <c r="Q20" s="152"/>
      <c r="R20" s="151">
        <f>VALUE(70.7/100*(R6-R9)+R9)</f>
        <v>0</v>
      </c>
    </row>
    <row r="21" spans="1:18" ht="14.55" customHeight="1" x14ac:dyDescent="0.3">
      <c r="A21" s="142">
        <v>0.78600000000000003</v>
      </c>
      <c r="B21" s="143">
        <f>VALUE(78.6/100*(B6-B9)+B9)</f>
        <v>0</v>
      </c>
      <c r="C21" s="144"/>
      <c r="D21" s="143">
        <f>VALUE(78.6/100*(D6-D9)+D9)</f>
        <v>0</v>
      </c>
      <c r="E21" s="143"/>
      <c r="F21" s="143">
        <f>VALUE(78.6/100*(F6-F9)+F9)</f>
        <v>0</v>
      </c>
      <c r="G21" s="143"/>
      <c r="H21" s="143">
        <f>VALUE(78.6/100*(H6-H9)+H9)</f>
        <v>0</v>
      </c>
      <c r="I21" s="144"/>
      <c r="J21" s="143">
        <f>VALUE(78.6/100*(J6-J9)+J9)</f>
        <v>0</v>
      </c>
      <c r="K21" s="143"/>
      <c r="L21" s="143">
        <f>VALUE(78.6/100*(L6-L9)+L9)</f>
        <v>0</v>
      </c>
      <c r="M21" s="143"/>
      <c r="N21" s="143">
        <f>VALUE(78.6/100*(N6-N9)+N9)</f>
        <v>0</v>
      </c>
      <c r="O21" s="144"/>
      <c r="P21" s="143">
        <f>VALUE(78.6/100*(P6-P9)+P9)</f>
        <v>0</v>
      </c>
      <c r="Q21" s="143"/>
      <c r="R21" s="143">
        <f>VALUE(78.6/100*(R6-R9)+R9)</f>
        <v>0</v>
      </c>
    </row>
    <row r="22" spans="1:18" ht="14.55" customHeight="1" x14ac:dyDescent="0.3">
      <c r="A22" s="150">
        <v>1</v>
      </c>
      <c r="B22" s="151">
        <f>VALUE(100/100*(B6-B9)+B9)</f>
        <v>0</v>
      </c>
      <c r="C22" s="114"/>
      <c r="D22" s="151">
        <f>VALUE(100/100*(D6-D9)+D9)</f>
        <v>0</v>
      </c>
      <c r="E22" s="152"/>
      <c r="F22" s="151">
        <f>VALUE(100/100*(F6-F9)+F9)</f>
        <v>0</v>
      </c>
      <c r="G22" s="151"/>
      <c r="H22" s="151">
        <f>VALUE(100/100*(H6-H9)+H9)</f>
        <v>0</v>
      </c>
      <c r="I22" s="114"/>
      <c r="J22" s="151">
        <f>VALUE(100/100*(J6-J9)+J9)</f>
        <v>0</v>
      </c>
      <c r="K22" s="152"/>
      <c r="L22" s="151">
        <f>VALUE(100/100*(L6-L9)+L9)</f>
        <v>0</v>
      </c>
      <c r="M22" s="151"/>
      <c r="N22" s="151">
        <f>VALUE(100/100*(N6-N9)+N9)</f>
        <v>0</v>
      </c>
      <c r="O22" s="114"/>
      <c r="P22" s="151">
        <f>VALUE(100/100*(P6-P9)+P9)</f>
        <v>0</v>
      </c>
      <c r="Q22" s="152"/>
      <c r="R22" s="151">
        <f>VALUE(100/100*(R6-R9)+R9)</f>
        <v>0</v>
      </c>
    </row>
    <row r="23" spans="1:18" ht="14.55" customHeight="1" x14ac:dyDescent="0.3">
      <c r="A23" s="114"/>
      <c r="B23" s="151"/>
      <c r="C23" s="114"/>
      <c r="D23" s="151"/>
      <c r="E23" s="152"/>
      <c r="F23" s="151"/>
      <c r="G23" s="151"/>
      <c r="H23" s="151"/>
      <c r="I23" s="114"/>
      <c r="J23" s="151"/>
      <c r="K23" s="152"/>
      <c r="L23" s="151"/>
      <c r="M23" s="151"/>
      <c r="N23" s="151"/>
      <c r="O23" s="114"/>
      <c r="P23" s="151"/>
      <c r="Q23" s="152"/>
      <c r="R23" s="151"/>
    </row>
    <row r="24" spans="1:18" ht="14.55" customHeight="1" x14ac:dyDescent="0.3">
      <c r="A24" s="153" t="s">
        <v>60</v>
      </c>
      <c r="B24" s="151"/>
      <c r="C24" s="114"/>
      <c r="D24" s="151"/>
      <c r="E24" s="152"/>
      <c r="F24" s="151"/>
      <c r="G24" s="151"/>
      <c r="H24" s="151"/>
      <c r="I24" s="114"/>
      <c r="J24" s="151"/>
      <c r="K24" s="152"/>
      <c r="L24" s="151"/>
      <c r="M24" s="151"/>
      <c r="N24" s="151"/>
      <c r="O24" s="114"/>
      <c r="P24" s="151"/>
      <c r="Q24" s="152"/>
      <c r="R24" s="151"/>
    </row>
    <row r="25" spans="1:18" ht="14.55" customHeight="1" x14ac:dyDescent="0.3">
      <c r="A25" s="154">
        <v>0.38200000000000001</v>
      </c>
      <c r="B25" s="155">
        <f>VALUE(B12-38.2/100*(B6-B9))</f>
        <v>0</v>
      </c>
      <c r="C25" s="156"/>
      <c r="D25" s="155">
        <f>VALUE(D12-38.2/100*(D6-D9))</f>
        <v>0</v>
      </c>
      <c r="E25" s="155"/>
      <c r="F25" s="155">
        <f>VALUE(F12-38.2/100*(F6-F9))</f>
        <v>0</v>
      </c>
      <c r="G25" s="155"/>
      <c r="H25" s="155">
        <f>VALUE(H12-38.2/100*(H6-H9))</f>
        <v>0</v>
      </c>
      <c r="I25" s="156"/>
      <c r="J25" s="155">
        <f>VALUE(J12-38.2/100*(J6-J9))</f>
        <v>0</v>
      </c>
      <c r="K25" s="155"/>
      <c r="L25" s="157">
        <f>VALUE(L12-38.2/100*(L6-L9))</f>
        <v>0</v>
      </c>
      <c r="M25" s="155"/>
      <c r="N25" s="155">
        <f>VALUE(N12-38.2/100*(N6-N9))</f>
        <v>0</v>
      </c>
      <c r="O25" s="156"/>
      <c r="P25" s="155">
        <f>VALUE(P12-38.2/100*(P6-P9))</f>
        <v>0</v>
      </c>
      <c r="Q25" s="155"/>
      <c r="R25" s="155">
        <f>VALUE(R12-38.2/100*(R6-R9))</f>
        <v>0</v>
      </c>
    </row>
    <row r="26" spans="1:18" ht="14.55" customHeight="1" x14ac:dyDescent="0.3">
      <c r="A26" s="154">
        <v>0.5</v>
      </c>
      <c r="B26" s="155">
        <f>VALUE(B12-50/100*(B6-B9))</f>
        <v>0</v>
      </c>
      <c r="C26" s="156"/>
      <c r="D26" s="155">
        <f>VALUE(D12-50/100*(D6-D9))</f>
        <v>0</v>
      </c>
      <c r="E26" s="155"/>
      <c r="F26" s="155">
        <f>VALUE(F12-50/100*(F6-F9))</f>
        <v>0</v>
      </c>
      <c r="G26" s="155"/>
      <c r="H26" s="155">
        <f>VALUE(H12-50/100*(H6-H9))</f>
        <v>0</v>
      </c>
      <c r="I26" s="156"/>
      <c r="J26" s="155">
        <f>VALUE(J12-50/100*(J6-J9))</f>
        <v>0</v>
      </c>
      <c r="K26" s="155"/>
      <c r="L26" s="155">
        <f>VALUE(L12-50/100*(L6-L9))</f>
        <v>0</v>
      </c>
      <c r="M26" s="155"/>
      <c r="N26" s="155">
        <f>VALUE(N12-50/100*(N6-N9))</f>
        <v>0</v>
      </c>
      <c r="O26" s="156"/>
      <c r="P26" s="155">
        <f>VALUE(P12-50/100*(P6-P9))</f>
        <v>0</v>
      </c>
      <c r="Q26" s="155"/>
      <c r="R26" s="155">
        <f>VALUE(R12-50/100*(R6-R9))</f>
        <v>0</v>
      </c>
    </row>
    <row r="27" spans="1:18" ht="14.55" customHeight="1" x14ac:dyDescent="0.3">
      <c r="A27" s="158">
        <v>0.61799999999999999</v>
      </c>
      <c r="B27" s="159">
        <f>VALUE(B12-61.8/100*(B6-B9))</f>
        <v>0</v>
      </c>
      <c r="C27" s="160"/>
      <c r="D27" s="159">
        <f>VALUE(D12-61.8/100*(D6-D9))</f>
        <v>0</v>
      </c>
      <c r="E27" s="159"/>
      <c r="F27" s="159">
        <f>VALUE(F12-61.8/100*(F6-F9))</f>
        <v>0</v>
      </c>
      <c r="G27" s="159"/>
      <c r="H27" s="159">
        <f>VALUE(H12-61.8/100*(H6-H9))</f>
        <v>0</v>
      </c>
      <c r="I27" s="160"/>
      <c r="J27" s="159">
        <f>VALUE(J12-61.8/100*(J6-J9))</f>
        <v>0</v>
      </c>
      <c r="K27" s="159"/>
      <c r="L27" s="159">
        <f>VALUE(L12-61.8/100*(L6-L9))</f>
        <v>0</v>
      </c>
      <c r="M27" s="159"/>
      <c r="N27" s="159">
        <f>VALUE(N12-61.8/100*(N6-N9))</f>
        <v>0</v>
      </c>
      <c r="O27" s="160"/>
      <c r="P27" s="159">
        <f>VALUE(P12-61.8/100*(P6-P9))</f>
        <v>0</v>
      </c>
      <c r="Q27" s="159"/>
      <c r="R27" s="159">
        <f>VALUE(R12-61.8/100*(R6-R9))</f>
        <v>0</v>
      </c>
    </row>
    <row r="28" spans="1:18" ht="14.55" customHeight="1" x14ac:dyDescent="0.3">
      <c r="A28" s="150">
        <v>0.70699999999999996</v>
      </c>
      <c r="B28" s="151">
        <f>VALUE(B12-70.07/100*(B6-B9))</f>
        <v>0</v>
      </c>
      <c r="C28" s="114"/>
      <c r="D28" s="151">
        <f>VALUE(D12-70.07/100*(D6-D9))</f>
        <v>0</v>
      </c>
      <c r="E28" s="152"/>
      <c r="F28" s="151">
        <f>VALUE(F12-70.07/100*(F6-F9))</f>
        <v>0</v>
      </c>
      <c r="G28" s="151"/>
      <c r="H28" s="151">
        <f>VALUE(H12-70.07/100*(H6-H9))</f>
        <v>0</v>
      </c>
      <c r="I28" s="114"/>
      <c r="J28" s="151">
        <f>VALUE(J12-70.07/100*(J6-J9))</f>
        <v>0</v>
      </c>
      <c r="K28" s="152"/>
      <c r="L28" s="151">
        <f>VALUE(L12-70.07/100*(L6-L9))</f>
        <v>0</v>
      </c>
      <c r="M28" s="151"/>
      <c r="N28" s="151">
        <f>VALUE(N12-70.07/100*(N6-N9))</f>
        <v>0</v>
      </c>
      <c r="O28" s="114"/>
      <c r="P28" s="151">
        <f>VALUE(P12-70.07/100*(P6-P9))</f>
        <v>0</v>
      </c>
      <c r="Q28" s="152"/>
      <c r="R28" s="151">
        <f>VALUE(R12-70.07/100*(R6-R9))</f>
        <v>0</v>
      </c>
    </row>
    <row r="29" spans="1:18" ht="14.55" customHeight="1" x14ac:dyDescent="0.3">
      <c r="A29" s="154">
        <v>1</v>
      </c>
      <c r="B29" s="155">
        <f>VALUE(B12-100/100*(B6-B9))</f>
        <v>0</v>
      </c>
      <c r="C29" s="156"/>
      <c r="D29" s="155">
        <f>VALUE(D12-100/100*(D6-D9))</f>
        <v>0</v>
      </c>
      <c r="E29" s="155"/>
      <c r="F29" s="155">
        <f>VALUE(F12-100/100*(F6-F9))</f>
        <v>0</v>
      </c>
      <c r="G29" s="155"/>
      <c r="H29" s="155">
        <f>VALUE(H12-100/100*(H6-H9))</f>
        <v>0</v>
      </c>
      <c r="I29" s="156"/>
      <c r="J29" s="155">
        <f>VALUE(J12-100/100*(J6-J9))</f>
        <v>0</v>
      </c>
      <c r="K29" s="155"/>
      <c r="L29" s="155">
        <f>VALUE(L12-100/100*(L6-L9))</f>
        <v>0</v>
      </c>
      <c r="M29" s="155"/>
      <c r="N29" s="161">
        <f>VALUE(N12-100/100*(N6-N9))</f>
        <v>0</v>
      </c>
      <c r="O29" s="156"/>
      <c r="P29" s="155">
        <f>VALUE(P12-100/100*(P6-P9))</f>
        <v>0</v>
      </c>
      <c r="Q29" s="155"/>
      <c r="R29" s="155">
        <f>VALUE(R12-100/100*(R6-R9))</f>
        <v>0</v>
      </c>
    </row>
    <row r="30" spans="1:18" ht="14.55" customHeight="1" x14ac:dyDescent="0.3">
      <c r="A30" s="162">
        <v>1.236</v>
      </c>
      <c r="B30" s="163">
        <f>VALUE(B12-123.6/100*(B6-B9))</f>
        <v>0</v>
      </c>
      <c r="C30" s="164"/>
      <c r="D30" s="163">
        <f>VALUE(D12-123.6/100*(D6-D9))</f>
        <v>0</v>
      </c>
      <c r="E30" s="163"/>
      <c r="F30" s="163">
        <f>VALUE(F12-123.6/100*(F6-F9))</f>
        <v>0</v>
      </c>
      <c r="G30" s="163"/>
      <c r="H30" s="163">
        <f>VALUE(H12-123.6/100*(H6-H9))</f>
        <v>0</v>
      </c>
      <c r="I30" s="164"/>
      <c r="J30" s="163">
        <f>VALUE(J12-123.6/100*(J6-J9))</f>
        <v>0</v>
      </c>
      <c r="K30" s="163"/>
      <c r="L30" s="163">
        <f>VALUE(L12-123.6/100*(L6-L9))</f>
        <v>0</v>
      </c>
      <c r="M30" s="163"/>
      <c r="N30" s="165">
        <f>VALUE(N12-123.6/100*(N6-N9))</f>
        <v>0</v>
      </c>
      <c r="O30" s="164"/>
      <c r="P30" s="163">
        <f>VALUE(P12-123.6/100*(P6-P9))</f>
        <v>0</v>
      </c>
      <c r="Q30" s="163"/>
      <c r="R30" s="163">
        <f>VALUE(R12-123.6/100*(R6-R9))</f>
        <v>0</v>
      </c>
    </row>
    <row r="31" spans="1:18" ht="14.55" customHeight="1" x14ac:dyDescent="0.3">
      <c r="A31" s="150">
        <v>1.3819999999999999</v>
      </c>
      <c r="B31" s="151">
        <f>VALUE(B12-138.2/100*(B6-B9))</f>
        <v>0</v>
      </c>
      <c r="C31" s="114"/>
      <c r="D31" s="151">
        <f>VALUE(D12-138.2/100*(D6-D9))</f>
        <v>0</v>
      </c>
      <c r="E31" s="152"/>
      <c r="F31" s="151">
        <f>VALUE(F12-138.2/100*(F6-F9))</f>
        <v>0</v>
      </c>
      <c r="G31" s="151"/>
      <c r="H31" s="151">
        <f>VALUE(H12-138.2/100*(H6-H9))</f>
        <v>0</v>
      </c>
      <c r="I31" s="114"/>
      <c r="J31" s="151">
        <f>VALUE(J12-138.2/100*(J6-J9))</f>
        <v>0</v>
      </c>
      <c r="K31" s="152"/>
      <c r="L31" s="151">
        <f>VALUE(L12-138.2/100*(L6-L9))</f>
        <v>0</v>
      </c>
      <c r="M31" s="151"/>
      <c r="N31" s="151">
        <f>VALUE(N12-138.2/100*(N6-N9))</f>
        <v>0</v>
      </c>
      <c r="O31" s="114"/>
      <c r="P31" s="151">
        <f>VALUE(P12-138.2/100*(P6-P9))</f>
        <v>0</v>
      </c>
      <c r="Q31" s="152"/>
      <c r="R31" s="151">
        <f>VALUE(R12-138.2/100*(R6-R9))</f>
        <v>0</v>
      </c>
    </row>
    <row r="32" spans="1:18" ht="14.55" customHeight="1" x14ac:dyDescent="0.3">
      <c r="A32" s="150">
        <v>1.5</v>
      </c>
      <c r="B32" s="151">
        <f>VALUE(B12-150/100*(B6-B9))</f>
        <v>0</v>
      </c>
      <c r="C32" s="114"/>
      <c r="D32" s="151">
        <f>VALUE(D12-150/100*(D6-D9))</f>
        <v>0</v>
      </c>
      <c r="E32" s="152"/>
      <c r="F32" s="151">
        <f>VALUE(F12-150/100*(F6-F9))</f>
        <v>0</v>
      </c>
      <c r="G32" s="151"/>
      <c r="H32" s="151">
        <f>VALUE(H12-150/100*(H6-H9))</f>
        <v>0</v>
      </c>
      <c r="I32" s="114"/>
      <c r="J32" s="151">
        <f>VALUE(J12-150/100*(J6-J9))</f>
        <v>0</v>
      </c>
      <c r="K32" s="152"/>
      <c r="L32" s="151">
        <f>VALUE(L12-150/100*(L6-L9))</f>
        <v>0</v>
      </c>
      <c r="M32" s="151"/>
      <c r="N32" s="151">
        <f>VALUE(N12-150/100*(N6-N9))</f>
        <v>0</v>
      </c>
      <c r="O32" s="114"/>
      <c r="P32" s="151">
        <f>VALUE(P12-150/100*(P6-P9))</f>
        <v>0</v>
      </c>
      <c r="Q32" s="152"/>
      <c r="R32" s="151">
        <f>VALUE(R12-150/100*(R6-R9))</f>
        <v>0</v>
      </c>
    </row>
    <row r="33" spans="1:18" ht="14.55" customHeight="1" x14ac:dyDescent="0.3">
      <c r="A33" s="158">
        <v>1.6180000000000001</v>
      </c>
      <c r="B33" s="159">
        <f>VALUE(B12-161.8/100*(B6-B9))</f>
        <v>0</v>
      </c>
      <c r="C33" s="160"/>
      <c r="D33" s="159">
        <f>VALUE(D12-161.8/100*(D6-D9))</f>
        <v>0</v>
      </c>
      <c r="E33" s="159"/>
      <c r="F33" s="159">
        <f>VALUE(F12-161.8/100*(F6-F9))</f>
        <v>0</v>
      </c>
      <c r="G33" s="159"/>
      <c r="H33" s="159">
        <f>VALUE(H12-161.8/100*(H6-H9))</f>
        <v>0</v>
      </c>
      <c r="I33" s="160"/>
      <c r="J33" s="159">
        <f>VALUE(J12-161.8/100*(J6-J9))</f>
        <v>0</v>
      </c>
      <c r="K33" s="159"/>
      <c r="L33" s="159">
        <f>VALUE(L12-161.8/100*(L6-L9))</f>
        <v>0</v>
      </c>
      <c r="M33" s="159"/>
      <c r="N33" s="159">
        <f>VALUE(N12-161.8/100*(N6-N9))</f>
        <v>0</v>
      </c>
      <c r="O33" s="160"/>
      <c r="P33" s="166">
        <f>VALUE(P12-161.8/100*(P6-P9))</f>
        <v>0</v>
      </c>
      <c r="Q33" s="159"/>
      <c r="R33" s="159">
        <f>VALUE(R12-161.8/100*(R6-R9))</f>
        <v>0</v>
      </c>
    </row>
    <row r="34" spans="1:18" ht="14.55" customHeight="1" x14ac:dyDescent="0.3">
      <c r="A34" s="150">
        <v>1.7070000000000001</v>
      </c>
      <c r="B34" s="151">
        <f>VALUE(B12-170.07/100*(B6-B9))</f>
        <v>0</v>
      </c>
      <c r="C34" s="114"/>
      <c r="D34" s="151">
        <f>VALUE(D12-170.07/100*(D6-D9))</f>
        <v>0</v>
      </c>
      <c r="E34" s="152"/>
      <c r="F34" s="151">
        <f>VALUE(F12-170.07/100*(F6-F9))</f>
        <v>0</v>
      </c>
      <c r="G34" s="151"/>
      <c r="H34" s="151">
        <f>VALUE(H12-170.07/100*(H6-H9))</f>
        <v>0</v>
      </c>
      <c r="I34" s="114"/>
      <c r="J34" s="151">
        <f>VALUE(J12-170.07/100*(J6-J9))</f>
        <v>0</v>
      </c>
      <c r="K34" s="152"/>
      <c r="L34" s="151">
        <f>VALUE(L12-170.07/100*(L6-L9))</f>
        <v>0</v>
      </c>
      <c r="M34" s="151"/>
      <c r="N34" s="151">
        <f>VALUE(N12-170.07/100*(N6-N9))</f>
        <v>0</v>
      </c>
      <c r="O34" s="114"/>
      <c r="P34" s="151">
        <f>VALUE(P12-170.07/100*(P6-P9))</f>
        <v>0</v>
      </c>
      <c r="Q34" s="152"/>
      <c r="R34" s="151">
        <f>VALUE(R12-170.07/100*(R6-R9))</f>
        <v>0</v>
      </c>
    </row>
    <row r="35" spans="1:18" ht="14.55" customHeight="1" x14ac:dyDescent="0.3">
      <c r="A35" s="154">
        <v>2</v>
      </c>
      <c r="B35" s="155">
        <f>VALUE(B12-200/100*(B6-B9))</f>
        <v>0</v>
      </c>
      <c r="C35" s="156"/>
      <c r="D35" s="155">
        <f>VALUE(D12-200/100*(D6-D9))</f>
        <v>0</v>
      </c>
      <c r="E35" s="155"/>
      <c r="F35" s="155">
        <f>VALUE(F12-200/100*(F6-F9))</f>
        <v>0</v>
      </c>
      <c r="G35" s="155"/>
      <c r="H35" s="155">
        <f>VALUE(H12-200/100*(H6-H9))</f>
        <v>0</v>
      </c>
      <c r="I35" s="156"/>
      <c r="J35" s="155">
        <f>VALUE(J12-200/100*(J6-J9))</f>
        <v>0</v>
      </c>
      <c r="K35" s="155"/>
      <c r="L35" s="155">
        <f>VALUE(L12-200/100*(L6-L9))</f>
        <v>0</v>
      </c>
      <c r="M35" s="155"/>
      <c r="N35" s="155">
        <f>VALUE(N12-200/100*(N6-N9))</f>
        <v>0</v>
      </c>
      <c r="O35" s="156"/>
      <c r="P35" s="155">
        <f>VALUE(P12-200/100*(P6-P9))</f>
        <v>0</v>
      </c>
      <c r="Q35" s="155"/>
      <c r="R35" s="155">
        <f>VALUE(R12-200/100*(R6-R9))</f>
        <v>0</v>
      </c>
    </row>
    <row r="36" spans="1:18" ht="14.55" customHeight="1" x14ac:dyDescent="0.3">
      <c r="A36" s="150">
        <v>2.2360000000000002</v>
      </c>
      <c r="B36" s="151">
        <f>VALUE(B12-223.6/100*(B6-B9))</f>
        <v>0</v>
      </c>
      <c r="C36" s="114"/>
      <c r="D36" s="151">
        <f>VALUE(D12-223.6/100*(D6-D9))</f>
        <v>0</v>
      </c>
      <c r="E36" s="152"/>
      <c r="F36" s="151">
        <f>VALUE(F12-223.6/100*(F6-F9))</f>
        <v>0</v>
      </c>
      <c r="G36" s="151"/>
      <c r="H36" s="151">
        <f>VALUE(H12-223.6/100*(H6-H9))</f>
        <v>0</v>
      </c>
      <c r="I36" s="114"/>
      <c r="J36" s="151">
        <f>VALUE(J12-223.6/100*(J6-J9))</f>
        <v>0</v>
      </c>
      <c r="K36" s="152"/>
      <c r="L36" s="151">
        <f>VALUE(L12-223.6/100*(L6-L9))</f>
        <v>0</v>
      </c>
      <c r="M36" s="151"/>
      <c r="N36" s="151">
        <f>VALUE(N12-223.6/100*(N6-N9))</f>
        <v>0</v>
      </c>
      <c r="O36" s="114"/>
      <c r="P36" s="151">
        <f>VALUE(P12-223.6/100*(P6-P9))</f>
        <v>0</v>
      </c>
      <c r="Q36" s="152"/>
      <c r="R36" s="151">
        <f>VALUE(R12-223.6/100*(R6-R9))</f>
        <v>0</v>
      </c>
    </row>
    <row r="37" spans="1:18" ht="14.55" customHeight="1" x14ac:dyDescent="0.3">
      <c r="A37" s="154">
        <v>2.3820000000000001</v>
      </c>
      <c r="B37" s="155">
        <f>VALUE(B12-238.2/100*(B6-B9))</f>
        <v>0</v>
      </c>
      <c r="C37" s="156"/>
      <c r="D37" s="155">
        <f>VALUE(D12-238.2/100*(D6-D9))</f>
        <v>0</v>
      </c>
      <c r="E37" s="155"/>
      <c r="F37" s="155">
        <f>VALUE(F12-238.2/100*(F6-F9))</f>
        <v>0</v>
      </c>
      <c r="G37" s="155"/>
      <c r="H37" s="155">
        <f>VALUE(H12-238.2/100*(H6-H9))</f>
        <v>0</v>
      </c>
      <c r="I37" s="156"/>
      <c r="J37" s="155">
        <f>VALUE(J12-238.2/100*(J6-J9))</f>
        <v>0</v>
      </c>
      <c r="K37" s="155"/>
      <c r="L37" s="155">
        <f>VALUE(L12-238.2/100*(L6-L9))</f>
        <v>0</v>
      </c>
      <c r="M37" s="155"/>
      <c r="N37" s="155">
        <f>VALUE(N12-238.2/100*(N6-N9))</f>
        <v>0</v>
      </c>
      <c r="O37" s="156"/>
      <c r="P37" s="155">
        <f>VALUE(P12-238.2/100*(P6-P9))</f>
        <v>0</v>
      </c>
      <c r="Q37" s="155"/>
      <c r="R37" s="155">
        <f>VALUE(R12-238.2/100*(R6-R9))</f>
        <v>0</v>
      </c>
    </row>
    <row r="38" spans="1:18" ht="14.55" customHeight="1" x14ac:dyDescent="0.3">
      <c r="A38" s="154">
        <v>2.6179999999999999</v>
      </c>
      <c r="B38" s="155">
        <f>VALUE(B12-261.8/100*(B6-B9))</f>
        <v>0</v>
      </c>
      <c r="C38" s="156"/>
      <c r="D38" s="155">
        <f>VALUE(D12-261.8/100*(D6-D9))</f>
        <v>0</v>
      </c>
      <c r="E38" s="155"/>
      <c r="F38" s="155">
        <f>VALUE(F12-261.8/100*(F6-F9))</f>
        <v>0</v>
      </c>
      <c r="G38" s="155"/>
      <c r="H38" s="155">
        <f>VALUE(H12-261.8/100*(H6-H9))</f>
        <v>0</v>
      </c>
      <c r="I38" s="156"/>
      <c r="J38" s="155">
        <f>VALUE(J12-261.8/100*(J6-J9))</f>
        <v>0</v>
      </c>
      <c r="K38" s="155"/>
      <c r="L38" s="155">
        <f>VALUE(L12-261.8/100*(L6-L9))</f>
        <v>0</v>
      </c>
      <c r="M38" s="155"/>
      <c r="N38" s="155">
        <f>VALUE(N12-261.8/100*(N6-N9))</f>
        <v>0</v>
      </c>
      <c r="O38" s="156"/>
      <c r="P38" s="155">
        <f>VALUE(P12-261.8/100*(P6-P9))</f>
        <v>0</v>
      </c>
      <c r="Q38" s="155"/>
      <c r="R38" s="155">
        <f>VALUE(R12-261.8/100*(R6-R9))</f>
        <v>0</v>
      </c>
    </row>
    <row r="39" spans="1:18" ht="14.55" customHeight="1" x14ac:dyDescent="0.3">
      <c r="A39" s="154">
        <v>3</v>
      </c>
      <c r="B39" s="155">
        <f>VALUE(B12-300/100*(B6-B9))</f>
        <v>0</v>
      </c>
      <c r="C39" s="156"/>
      <c r="D39" s="155">
        <f>VALUE(D12-300/100*(D6-D9))</f>
        <v>0</v>
      </c>
      <c r="E39" s="155"/>
      <c r="F39" s="155">
        <f>VALUE(F12-300/100*(F6-F9))</f>
        <v>0</v>
      </c>
      <c r="G39" s="155"/>
      <c r="H39" s="155">
        <f>VALUE(H12-300/100*(H6-H9))</f>
        <v>0</v>
      </c>
      <c r="I39" s="156"/>
      <c r="J39" s="155">
        <f>VALUE(J12-300/100*(J6-J9))</f>
        <v>0</v>
      </c>
      <c r="K39" s="155"/>
      <c r="L39" s="155">
        <f>VALUE(L12-300/100*(L6-L9))</f>
        <v>0</v>
      </c>
      <c r="M39" s="155"/>
      <c r="N39" s="155">
        <f>VALUE(N12-300/100*(N6-N9))</f>
        <v>0</v>
      </c>
      <c r="O39" s="156"/>
      <c r="P39" s="155">
        <f>VALUE(P12-300/100*(P6-P9))</f>
        <v>0</v>
      </c>
      <c r="Q39" s="155"/>
      <c r="R39" s="155">
        <f>VALUE(R12-300/100*(R6-R9))</f>
        <v>0</v>
      </c>
    </row>
    <row r="40" spans="1:18" ht="14.55" customHeight="1" x14ac:dyDescent="0.3">
      <c r="A40" s="150">
        <v>3.2360000000000002</v>
      </c>
      <c r="B40" s="151">
        <f>VALUE(B12-323.6/100*(B6-B9))</f>
        <v>0</v>
      </c>
      <c r="C40" s="114"/>
      <c r="D40" s="151">
        <f>VALUE(D12-323.6/100*(D6-D9))</f>
        <v>0</v>
      </c>
      <c r="E40" s="152"/>
      <c r="F40" s="151">
        <f>VALUE(F12-323.6/100*(F6-F9))</f>
        <v>0</v>
      </c>
      <c r="G40" s="151"/>
      <c r="H40" s="151">
        <f>VALUE(H12-323.6/100*(H6-H9))</f>
        <v>0</v>
      </c>
      <c r="I40" s="114"/>
      <c r="J40" s="151">
        <f>VALUE(J12-323.6/100*(J6-J9))</f>
        <v>0</v>
      </c>
      <c r="K40" s="152"/>
      <c r="L40" s="151">
        <f>VALUE(L12-323.6/100*(L6-L9))</f>
        <v>0</v>
      </c>
      <c r="M40" s="151"/>
      <c r="N40" s="151">
        <f>VALUE(N12-323.6/100*(N6-N9))</f>
        <v>0</v>
      </c>
      <c r="O40" s="114"/>
      <c r="P40" s="151">
        <f>VALUE(P12-323.6/100*(P6-P9))</f>
        <v>0</v>
      </c>
      <c r="Q40" s="152"/>
      <c r="R40" s="151">
        <f>VALUE(R12-323.6/100*(R6-R9))</f>
        <v>0</v>
      </c>
    </row>
    <row r="41" spans="1:18" ht="14.55" customHeight="1" x14ac:dyDescent="0.3">
      <c r="A41" s="154">
        <v>3.3820000000000001</v>
      </c>
      <c r="B41" s="155">
        <f>VALUE(B12-338.2/100*(B6-B9))</f>
        <v>0</v>
      </c>
      <c r="C41" s="156"/>
      <c r="D41" s="155">
        <f>VALUE(D12-338.2/100*(D6-D9))</f>
        <v>0</v>
      </c>
      <c r="E41" s="155"/>
      <c r="F41" s="155">
        <f>VALUE(F12-338.2/100*(F6-F9))</f>
        <v>0</v>
      </c>
      <c r="G41" s="155"/>
      <c r="H41" s="155">
        <f>VALUE(H12-338.2/100*(H6-H9))</f>
        <v>0</v>
      </c>
      <c r="I41" s="156"/>
      <c r="J41" s="155">
        <f>VALUE(J12-338.2/100*(J6-J9))</f>
        <v>0</v>
      </c>
      <c r="K41" s="155"/>
      <c r="L41" s="155">
        <f>VALUE(L12-338.2/100*(L6-L9))</f>
        <v>0</v>
      </c>
      <c r="M41" s="155"/>
      <c r="N41" s="155">
        <f>VALUE(N12-338.2/100*(N6-N9))</f>
        <v>0</v>
      </c>
      <c r="O41" s="156"/>
      <c r="P41" s="155">
        <f>VALUE(P12-338.2/100*(P6-P9))</f>
        <v>0</v>
      </c>
      <c r="Q41" s="155"/>
      <c r="R41" s="155">
        <f>VALUE(R12-338.2/100*(R6-R9))</f>
        <v>0</v>
      </c>
    </row>
    <row r="42" spans="1:18" ht="14.55" customHeight="1" x14ac:dyDescent="0.3">
      <c r="A42" s="154">
        <v>3.6179999999999999</v>
      </c>
      <c r="B42" s="155">
        <f>VALUE(B12-361.8/100*(B6-B9))</f>
        <v>0</v>
      </c>
      <c r="C42" s="156"/>
      <c r="D42" s="155">
        <f>VALUE(D12-361.8/100*(D6-D9))</f>
        <v>0</v>
      </c>
      <c r="E42" s="155"/>
      <c r="F42" s="155">
        <f>VALUE(F12-361.8/100*(F6-F9))</f>
        <v>0</v>
      </c>
      <c r="G42" s="155"/>
      <c r="H42" s="155">
        <f>VALUE(H12-361.8/100*(H6-H9))</f>
        <v>0</v>
      </c>
      <c r="I42" s="156"/>
      <c r="J42" s="155">
        <f>VALUE(J12-361.8/100*(J6-J9))</f>
        <v>0</v>
      </c>
      <c r="K42" s="155"/>
      <c r="L42" s="155">
        <f>VALUE(L12-361.8/100*(L6-L9))</f>
        <v>0</v>
      </c>
      <c r="M42" s="155"/>
      <c r="N42" s="155">
        <f>VALUE(N12-361.8/100*(N6-N9))</f>
        <v>0</v>
      </c>
      <c r="O42" s="156"/>
      <c r="P42" s="155">
        <f>VALUE(P12-361.8/100*(P6-P9))</f>
        <v>0</v>
      </c>
      <c r="Q42" s="155"/>
      <c r="R42" s="155">
        <f>VALUE(R12-361.8/100*(R6-R9))</f>
        <v>0</v>
      </c>
    </row>
    <row r="43" spans="1:18" ht="14.55" customHeight="1" x14ac:dyDescent="0.3">
      <c r="A43" s="154">
        <v>4</v>
      </c>
      <c r="B43" s="155">
        <f>VALUE(B12-400/100*(B6-B9))</f>
        <v>0</v>
      </c>
      <c r="C43" s="156"/>
      <c r="D43" s="155">
        <f>VALUE(D12-400/100*(D6-D9))</f>
        <v>0</v>
      </c>
      <c r="E43" s="155"/>
      <c r="F43" s="155">
        <f>VALUE(F12-400/100*(F6-F9))</f>
        <v>0</v>
      </c>
      <c r="G43" s="155"/>
      <c r="H43" s="155">
        <f>VALUE(H12-400/100*(H6-H9))</f>
        <v>0</v>
      </c>
      <c r="I43" s="156"/>
      <c r="J43" s="155">
        <f>VALUE(J12-400/100*(J6-J9))</f>
        <v>0</v>
      </c>
      <c r="K43" s="155"/>
      <c r="L43" s="155">
        <f>VALUE(L12-400/100*(L6-L9))</f>
        <v>0</v>
      </c>
      <c r="M43" s="155"/>
      <c r="N43" s="155">
        <f>VALUE(N12-400/100*(N6-N9))</f>
        <v>0</v>
      </c>
      <c r="O43" s="156"/>
      <c r="P43" s="155">
        <f>VALUE(P12-400/100*(P6-P9))</f>
        <v>0</v>
      </c>
      <c r="Q43" s="155"/>
      <c r="R43" s="155">
        <f>VALUE(R12-400/100*(R6-R9))</f>
        <v>0</v>
      </c>
    </row>
    <row r="44" spans="1:18" ht="14.55" customHeight="1" x14ac:dyDescent="0.3">
      <c r="A44" s="150">
        <v>4.2359999999999998</v>
      </c>
      <c r="B44" s="151">
        <f>VALUE(B12-423.6/100*(B6-B9))</f>
        <v>0</v>
      </c>
      <c r="C44" s="114"/>
      <c r="D44" s="151">
        <f>VALUE(D12-423.6/100*(D6-D9))</f>
        <v>0</v>
      </c>
      <c r="E44" s="152"/>
      <c r="F44" s="151">
        <f>VALUE(F12-423.6/100*(F6-F9))</f>
        <v>0</v>
      </c>
      <c r="G44" s="151"/>
      <c r="H44" s="151">
        <f>VALUE(H12-423.6/100*(H6-H9))</f>
        <v>0</v>
      </c>
      <c r="I44" s="114"/>
      <c r="J44" s="151">
        <f>VALUE(J12-423.6/100*(J6-J9))</f>
        <v>0</v>
      </c>
      <c r="K44" s="152"/>
      <c r="L44" s="151">
        <f>VALUE(L12-423.6/100*(L6-L9))</f>
        <v>0</v>
      </c>
      <c r="M44" s="151"/>
      <c r="N44" s="151">
        <f>VALUE(N12-423.6/100*(N6-N9))</f>
        <v>0</v>
      </c>
      <c r="O44" s="114"/>
      <c r="P44" s="151">
        <f>VALUE(P12-423.6/100*(P6-P9))</f>
        <v>0</v>
      </c>
      <c r="Q44" s="152"/>
      <c r="R44" s="151">
        <f>VALUE(R12-423.6/100*(R6-R9))</f>
        <v>0</v>
      </c>
    </row>
    <row r="45" spans="1:18" ht="14.55" customHeight="1" x14ac:dyDescent="0.3">
      <c r="A45" s="150">
        <v>4.3819999999999997</v>
      </c>
      <c r="B45" s="151">
        <f>VALUE(B12-438.2/100*(B6-B9))</f>
        <v>0</v>
      </c>
      <c r="C45" s="114"/>
      <c r="D45" s="151">
        <f>VALUE(D12-438.2/100*(D6-D9))</f>
        <v>0</v>
      </c>
      <c r="E45" s="152"/>
      <c r="F45" s="151">
        <f>VALUE(F12-438.2/100*(F6-F9))</f>
        <v>0</v>
      </c>
      <c r="G45" s="151"/>
      <c r="H45" s="151">
        <f>VALUE(H12-438.2/100*(H6-H9))</f>
        <v>0</v>
      </c>
      <c r="I45" s="114"/>
      <c r="J45" s="151">
        <f>VALUE(J12-438.2/100*(J6-J9))</f>
        <v>0</v>
      </c>
      <c r="K45" s="152"/>
      <c r="L45" s="151">
        <f>VALUE(L12-438.2/100*(L6-L9))</f>
        <v>0</v>
      </c>
      <c r="M45" s="151"/>
      <c r="N45" s="151">
        <f>VALUE(N12-438.2/100*(N6-N9))</f>
        <v>0</v>
      </c>
      <c r="O45" s="114"/>
      <c r="P45" s="151">
        <f>VALUE(P12-438.2/100*(P6-P9))</f>
        <v>0</v>
      </c>
      <c r="Q45" s="152"/>
      <c r="R45" s="151">
        <f>VALUE(R12-438.2/100*(R6-R9))</f>
        <v>0</v>
      </c>
    </row>
    <row r="46" spans="1:18" ht="14.55" customHeight="1" x14ac:dyDescent="0.3">
      <c r="A46" s="150">
        <v>4.6180000000000003</v>
      </c>
      <c r="B46" s="151">
        <f>VALUE(B12-461.8/100*(B6-B9))</f>
        <v>0</v>
      </c>
      <c r="C46" s="114"/>
      <c r="D46" s="151">
        <f>VALUE(D12-461.8/100*(D6-D9))</f>
        <v>0</v>
      </c>
      <c r="E46" s="152"/>
      <c r="F46" s="151">
        <f>VALUE(F12-461.8/100*(F6-F9))</f>
        <v>0</v>
      </c>
      <c r="G46" s="151"/>
      <c r="H46" s="151">
        <f>VALUE(H12-461.8/100*(H6-H9))</f>
        <v>0</v>
      </c>
      <c r="I46" s="114"/>
      <c r="J46" s="151">
        <f>VALUE(J12-461.8/100*(J6-J9))</f>
        <v>0</v>
      </c>
      <c r="K46" s="152"/>
      <c r="L46" s="151">
        <f>VALUE(L12-461.8/100*(L6-L9))</f>
        <v>0</v>
      </c>
      <c r="M46" s="151"/>
      <c r="N46" s="151">
        <f>VALUE(N12-461.8/100*(N6-N9))</f>
        <v>0</v>
      </c>
      <c r="O46" s="114"/>
      <c r="P46" s="151">
        <f>VALUE(P12-461.8/100*(P6-P9))</f>
        <v>0</v>
      </c>
      <c r="Q46" s="152"/>
      <c r="R46" s="151">
        <f>VALUE(R12-461.8/100*(R6-R9))</f>
        <v>0</v>
      </c>
    </row>
    <row r="47" spans="1:18" ht="14.55" customHeight="1" x14ac:dyDescent="0.3">
      <c r="A47" s="150">
        <v>5</v>
      </c>
      <c r="B47" s="151">
        <f>VALUE(B12-500/100*(B6-B9))</f>
        <v>0</v>
      </c>
      <c r="C47" s="114"/>
      <c r="D47" s="151">
        <f>VALUE(D12-500/100*(D6-D9))</f>
        <v>0</v>
      </c>
      <c r="E47" s="152"/>
      <c r="F47" s="151">
        <f>VALUE(F12-500/100*(F6-F9))</f>
        <v>0</v>
      </c>
      <c r="G47" s="151"/>
      <c r="H47" s="151">
        <f>VALUE(H12-500/100*(H6-H9))</f>
        <v>0</v>
      </c>
      <c r="I47" s="114"/>
      <c r="J47" s="151">
        <f>VALUE(J12-500/100*(J6-J9))</f>
        <v>0</v>
      </c>
      <c r="K47" s="152"/>
      <c r="L47" s="151">
        <f>VALUE(L12-500/100*(L6-L9))</f>
        <v>0</v>
      </c>
      <c r="M47" s="151"/>
      <c r="N47" s="151">
        <f>VALUE(N12-500/100*(N6-N9))</f>
        <v>0</v>
      </c>
      <c r="O47" s="114"/>
      <c r="P47" s="151">
        <f>VALUE(P12-500/100*(P6-P9))</f>
        <v>0</v>
      </c>
      <c r="Q47" s="152"/>
      <c r="R47" s="151">
        <f>VALUE(R12-500/100*(R6-R9))</f>
        <v>0</v>
      </c>
    </row>
    <row r="48" spans="1:18" ht="14.55" customHeight="1" x14ac:dyDescent="0.3">
      <c r="A48" s="150">
        <v>5.2359999999999998</v>
      </c>
      <c r="B48" s="151">
        <f>VALUE(B12-523.6/100*(B6-B9))</f>
        <v>0</v>
      </c>
      <c r="C48" s="114"/>
      <c r="D48" s="151">
        <f>VALUE(D12-523.6/100*(D6-D9))</f>
        <v>0</v>
      </c>
      <c r="E48" s="152"/>
      <c r="F48" s="151">
        <f>VALUE(F12-523.6/100*(F6-F9))</f>
        <v>0</v>
      </c>
      <c r="G48" s="151"/>
      <c r="H48" s="151">
        <f>VALUE(H12-523.6/100*(H6-H9))</f>
        <v>0</v>
      </c>
      <c r="I48" s="114"/>
      <c r="J48" s="151">
        <f>VALUE(J12-523.6/100*(J6-J9))</f>
        <v>0</v>
      </c>
      <c r="K48" s="152"/>
      <c r="L48" s="151">
        <f>VALUE(L12-523.6/100*(L6-L9))</f>
        <v>0</v>
      </c>
      <c r="M48" s="151"/>
      <c r="N48" s="151">
        <f>VALUE(N12-523.6/100*(N6-N9))</f>
        <v>0</v>
      </c>
      <c r="O48" s="114"/>
      <c r="P48" s="151">
        <f>VALUE(P12-523.6/100*(P6-P9))</f>
        <v>0</v>
      </c>
      <c r="Q48" s="152"/>
      <c r="R48" s="151">
        <f>VALUE(R12-523.6/100*(R6-R9))</f>
        <v>0</v>
      </c>
    </row>
    <row r="49" spans="1:18" ht="14.55" customHeight="1" x14ac:dyDescent="0.3">
      <c r="A49" s="150">
        <v>5.3819999999999997</v>
      </c>
      <c r="B49" s="151">
        <f>VALUE(B12-538.2/100*(B6-B9))</f>
        <v>0</v>
      </c>
      <c r="C49" s="114"/>
      <c r="D49" s="151">
        <f>VALUE(D12-538.2/100*(D6-D9))</f>
        <v>0</v>
      </c>
      <c r="E49" s="152"/>
      <c r="F49" s="151">
        <f>VALUE(F12-538.2/100*(F6-F9))</f>
        <v>0</v>
      </c>
      <c r="G49" s="151"/>
      <c r="H49" s="151">
        <f>VALUE(H12-538.2/100*(H6-H9))</f>
        <v>0</v>
      </c>
      <c r="I49" s="114"/>
      <c r="J49" s="151">
        <f>VALUE(J12-538.2/100*(J6-J9))</f>
        <v>0</v>
      </c>
      <c r="K49" s="152"/>
      <c r="L49" s="151">
        <f>VALUE(L12-538.2/100*(L6-L9))</f>
        <v>0</v>
      </c>
      <c r="M49" s="151"/>
      <c r="N49" s="151">
        <f>VALUE(N12-538.2/100*(N6-N9))</f>
        <v>0</v>
      </c>
      <c r="O49" s="114"/>
      <c r="P49" s="151">
        <f>VALUE(P12-538.2/100*(P6-P9))</f>
        <v>0</v>
      </c>
      <c r="Q49" s="152"/>
      <c r="R49" s="151">
        <f>VALUE(R12-538.2/100*(R6-R9))</f>
        <v>0</v>
      </c>
    </row>
    <row r="50" spans="1:18" ht="14.55" customHeight="1" x14ac:dyDescent="0.3">
      <c r="A50" s="150">
        <v>5.6180000000000003</v>
      </c>
      <c r="B50" s="151">
        <f>VALUE(B12-561.8/100*(B6-B9))</f>
        <v>0</v>
      </c>
      <c r="C50" s="114"/>
      <c r="D50" s="151">
        <f>VALUE(D12-561.8/100*(D6-D9))</f>
        <v>0</v>
      </c>
      <c r="E50" s="152"/>
      <c r="F50" s="151">
        <f>VALUE(F12-561.8/100*(F6-F9))</f>
        <v>0</v>
      </c>
      <c r="G50" s="151"/>
      <c r="H50" s="151">
        <f>VALUE(H12-561.8/100*(H6-H9))</f>
        <v>0</v>
      </c>
      <c r="I50" s="114"/>
      <c r="J50" s="151">
        <f>VALUE(J12-561.8/100*(J6-J9))</f>
        <v>0</v>
      </c>
      <c r="K50" s="152"/>
      <c r="L50" s="151">
        <f>VALUE(L12-561.8/100*(L6-L9))</f>
        <v>0</v>
      </c>
      <c r="M50" s="151"/>
      <c r="N50" s="151">
        <f>VALUE(N12-561.8/100*(N6-N9))</f>
        <v>0</v>
      </c>
      <c r="O50" s="114"/>
      <c r="P50" s="151">
        <f>VALUE(P12-561.8/100*(P6-P9))</f>
        <v>0</v>
      </c>
      <c r="Q50" s="152"/>
      <c r="R50" s="151">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3"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Z75"/>
  <sheetViews>
    <sheetView showGridLines="0" topLeftCell="BG1" zoomScaleNormal="100" workbookViewId="0">
      <selection activeCell="BW1" sqref="BW1:CA1048576"/>
    </sheetView>
  </sheetViews>
  <sheetFormatPr defaultColWidth="8.77734375" defaultRowHeight="14.55" customHeight="1" x14ac:dyDescent="0.3"/>
  <cols>
    <col min="1" max="4" width="8.77734375" style="33" customWidth="1"/>
    <col min="5" max="49" width="10.77734375" style="33" customWidth="1"/>
    <col min="50" max="79" width="10.77734375" style="91" customWidth="1"/>
    <col min="80" max="286" width="8.77734375" style="33" customWidth="1"/>
  </cols>
  <sheetData>
    <row r="1" spans="1:79" ht="14.55" customHeight="1" x14ac:dyDescent="0.3">
      <c r="A1" s="219"/>
      <c r="B1" s="220"/>
      <c r="C1" s="220"/>
      <c r="D1" s="22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row>
    <row r="2" spans="1:79"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row>
    <row r="3" spans="1:79"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row>
    <row r="4" spans="1:79"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row>
    <row r="5" spans="1:79" ht="14.55" customHeight="1" x14ac:dyDescent="0.3">
      <c r="A5" s="217" t="s">
        <v>5</v>
      </c>
      <c r="B5" s="218"/>
      <c r="C5" s="218"/>
      <c r="D5" s="21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row>
    <row r="6" spans="1:79"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A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row>
    <row r="7" spans="1:79"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A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row>
    <row r="8" spans="1:79"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A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row>
    <row r="9" spans="1:79"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A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row>
    <row r="10" spans="1:79"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A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row>
    <row r="11" spans="1:79"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A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row>
    <row r="12" spans="1:7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row>
    <row r="13" spans="1:79"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A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row>
    <row r="14" spans="1:79"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A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row>
    <row r="15" spans="1:79"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A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row>
    <row r="16" spans="1:7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row>
    <row r="17" spans="1:79"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A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row>
    <row r="18" spans="1:79"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A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row>
    <row r="19" spans="1:79"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A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row>
    <row r="20" spans="1:79"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A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row>
    <row r="21" spans="1:79"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A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row>
    <row r="22" spans="1:79"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A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row>
    <row r="23" spans="1:79" ht="14.55" customHeight="1" x14ac:dyDescent="0.3">
      <c r="A23" s="217" t="s">
        <v>21</v>
      </c>
      <c r="B23" s="218"/>
      <c r="C23" s="218"/>
      <c r="D23" s="21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row>
    <row r="24" spans="1:79"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A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row>
    <row r="25" spans="1:79"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A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row>
    <row r="26" spans="1:79"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A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row>
    <row r="27" spans="1:79"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A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row>
    <row r="28" spans="1:79"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A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row>
    <row r="29" spans="1:79"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A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row>
    <row r="30" spans="1:79"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A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row>
    <row r="31" spans="1:79"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A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row>
    <row r="32" spans="1:79"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A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row>
    <row r="33" spans="1:79"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A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row>
    <row r="34" spans="1:79"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A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row>
    <row r="35" spans="1:79"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A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row>
    <row r="36" spans="1:79"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A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row>
    <row r="37" spans="1:79" ht="14.55" customHeight="1" x14ac:dyDescent="0.3">
      <c r="A37" s="217" t="s">
        <v>34</v>
      </c>
      <c r="B37" s="218"/>
      <c r="C37" s="218"/>
      <c r="D37" s="21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row>
    <row r="38" spans="1:79"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3">
        <v>12170.559100000002</v>
      </c>
      <c r="BX38" s="213"/>
      <c r="BY38" s="213"/>
      <c r="BZ38" s="213"/>
      <c r="CA38" s="213"/>
    </row>
    <row r="39" spans="1:79"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5"/>
      <c r="BN39" s="105">
        <v>10953.15</v>
      </c>
      <c r="BO39" s="105"/>
      <c r="BP39" s="105"/>
      <c r="BQ39" s="105"/>
      <c r="BR39" s="17"/>
      <c r="BS39" s="105"/>
      <c r="BT39" s="105"/>
      <c r="BU39" s="105"/>
      <c r="BV39" s="105"/>
      <c r="BW39" s="105">
        <v>11796.218200000001</v>
      </c>
      <c r="BX39" s="105"/>
      <c r="BY39" s="105"/>
      <c r="BZ39" s="105"/>
      <c r="CA39" s="105"/>
    </row>
    <row r="40" spans="1:79"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6">
        <v>11035.078600000001</v>
      </c>
      <c r="BN40" s="106">
        <v>10911.2446</v>
      </c>
      <c r="BO40" s="106">
        <v>10867.693000000001</v>
      </c>
      <c r="BP40" s="106">
        <v>10867.693000000001</v>
      </c>
      <c r="BQ40" s="106">
        <v>10867.693000000001</v>
      </c>
      <c r="BR40" s="18"/>
      <c r="BS40" s="106"/>
      <c r="BT40" s="106"/>
      <c r="BU40" s="106"/>
      <c r="BV40" s="106"/>
      <c r="BW40" s="106">
        <v>11564.95</v>
      </c>
      <c r="BX40" s="106"/>
      <c r="BY40" s="106"/>
      <c r="BZ40" s="106"/>
      <c r="CA40" s="106"/>
    </row>
    <row r="41" spans="1:79"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7">
        <v>10982.25</v>
      </c>
      <c r="BN41" s="96">
        <v>10879.455400000001</v>
      </c>
      <c r="BO41" s="96">
        <v>10845.45</v>
      </c>
      <c r="BP41" s="96">
        <v>10845.45</v>
      </c>
      <c r="BQ41" s="96">
        <v>10845.45</v>
      </c>
      <c r="BR41" s="7"/>
      <c r="BS41" s="7">
        <v>11189.609200000001</v>
      </c>
      <c r="BT41" s="7">
        <v>11189.609200000001</v>
      </c>
      <c r="BU41" s="7"/>
      <c r="BV41" s="7">
        <v>11189.609200000001</v>
      </c>
      <c r="BW41" s="107">
        <v>11266.25</v>
      </c>
      <c r="BX41" s="107"/>
      <c r="BY41" s="107">
        <v>11370.9478</v>
      </c>
      <c r="BZ41" s="107">
        <v>11383.45</v>
      </c>
      <c r="CA41" s="107"/>
    </row>
    <row r="42" spans="1:79"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7">
        <v>10896.739299999999</v>
      </c>
      <c r="BN42" s="96">
        <v>10867.639299999999</v>
      </c>
      <c r="BO42" s="96">
        <v>10823.207</v>
      </c>
      <c r="BP42" s="96">
        <v>10823.207</v>
      </c>
      <c r="BQ42" s="96">
        <v>10823.207</v>
      </c>
      <c r="BR42" s="20"/>
      <c r="BS42" s="20">
        <v>11105.900000000001</v>
      </c>
      <c r="BT42" s="20">
        <v>11105.900000000001</v>
      </c>
      <c r="BU42" s="20"/>
      <c r="BV42" s="20">
        <v>11105.900000000001</v>
      </c>
      <c r="BW42" s="214">
        <v>11164.1032</v>
      </c>
      <c r="BX42" s="214"/>
      <c r="BY42" s="214">
        <v>11353.332835000003</v>
      </c>
      <c r="BZ42" s="214">
        <v>11364.2</v>
      </c>
      <c r="CA42" s="216">
        <v>11485.948899999999</v>
      </c>
    </row>
    <row r="43" spans="1:79"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5">
        <f t="shared" ref="BW43:CA43" si="87">BW4</f>
        <v>11168.05</v>
      </c>
      <c r="BX43" s="215">
        <f t="shared" si="87"/>
        <v>11301.2</v>
      </c>
      <c r="BY43" s="215">
        <f t="shared" si="87"/>
        <v>11341.7</v>
      </c>
      <c r="BZ43" s="215">
        <f t="shared" si="87"/>
        <v>11343.25</v>
      </c>
      <c r="CA43" s="215">
        <f t="shared" si="87"/>
        <v>11426.85</v>
      </c>
    </row>
    <row r="44" spans="1:79"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3">
        <v>10538.007</v>
      </c>
      <c r="BP44" s="113">
        <v>10538.007</v>
      </c>
      <c r="BQ44" s="113">
        <v>10538.007</v>
      </c>
      <c r="BR44" s="21"/>
      <c r="BS44" s="168">
        <v>10945.363600000001</v>
      </c>
      <c r="BT44" s="168">
        <v>10989.143599999999</v>
      </c>
      <c r="BU44" s="168"/>
      <c r="BV44" s="168">
        <v>10989.143599999999</v>
      </c>
      <c r="BW44" s="168">
        <v>11140.3788</v>
      </c>
      <c r="BX44" s="168"/>
      <c r="BY44" s="168">
        <v>11268.8858</v>
      </c>
      <c r="BZ44" s="168">
        <v>11292.6844</v>
      </c>
      <c r="CA44" s="113">
        <v>11313.351200000001</v>
      </c>
    </row>
    <row r="45" spans="1:79"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8">
        <v>10827.840099999999</v>
      </c>
      <c r="BO45" s="111">
        <v>10442</v>
      </c>
      <c r="BP45" s="111">
        <v>10442</v>
      </c>
      <c r="BQ45" s="111">
        <v>10442</v>
      </c>
      <c r="BR45" s="10"/>
      <c r="BS45" s="108">
        <v>10914.718199999999</v>
      </c>
      <c r="BT45" s="108">
        <v>10950.1032</v>
      </c>
      <c r="BU45" s="108"/>
      <c r="BV45" s="108">
        <v>10950.1032</v>
      </c>
      <c r="BW45" s="111">
        <v>11115.310600000001</v>
      </c>
      <c r="BX45" s="111"/>
      <c r="BY45" s="111">
        <v>11217.2821</v>
      </c>
      <c r="BZ45" s="111">
        <v>11236.532800000001</v>
      </c>
      <c r="CA45" s="108">
        <v>11205.9244</v>
      </c>
    </row>
    <row r="46" spans="1:79"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9">
        <v>10083.471399999999</v>
      </c>
      <c r="BO46" s="112">
        <v>10324.542799999999</v>
      </c>
      <c r="BP46" s="112">
        <v>10324.542799999999</v>
      </c>
      <c r="BQ46" s="112">
        <v>10324.542799999999</v>
      </c>
      <c r="BR46" s="22"/>
      <c r="BS46" s="112"/>
      <c r="BT46" s="112"/>
      <c r="BU46" s="112"/>
      <c r="BV46" s="112"/>
      <c r="BW46" s="112"/>
      <c r="BX46" s="112"/>
      <c r="BY46" s="112">
        <v>11210.440399999999</v>
      </c>
      <c r="BZ46" s="112">
        <v>11234.239000000001</v>
      </c>
      <c r="CA46" s="112"/>
    </row>
    <row r="47" spans="1:79"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row>
    <row r="48" spans="1:79"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row>
    <row r="49" spans="1:79" ht="14.55" customHeight="1" x14ac:dyDescent="0.3">
      <c r="A49" s="217" t="s">
        <v>45</v>
      </c>
      <c r="B49" s="218"/>
      <c r="C49" s="218"/>
      <c r="D49" s="21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row>
    <row r="50" spans="1:79"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A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row>
    <row r="51" spans="1:79"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A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row>
    <row r="52" spans="1:79"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A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row>
    <row r="53" spans="1:79"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A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row>
    <row r="54" spans="1:79"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A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row>
    <row r="55" spans="1:79"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A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row>
    <row r="56" spans="1:79"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A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row>
    <row r="57" spans="1:79"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A57" si="112">ABS(BW54-BW56)</f>
        <v>31.783333333336486</v>
      </c>
      <c r="BX57" s="31">
        <f t="shared" si="112"/>
        <v>18.333333333335759</v>
      </c>
      <c r="BY57" s="31">
        <f t="shared" si="112"/>
        <v>18.166666666667879</v>
      </c>
      <c r="BZ57" s="31">
        <f t="shared" si="112"/>
        <v>3.5666666666693345</v>
      </c>
      <c r="CA57" s="31">
        <f t="shared" si="112"/>
        <v>1.3666666666649689</v>
      </c>
    </row>
    <row r="58" spans="1:7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2019-03-17T19:39:09Z</dcterms:modified>
</cp:coreProperties>
</file>