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3"/>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2" i="2"/>
  <c r="H50" i="2"/>
  <c r="H51" i="2" s="1"/>
  <c r="H43" i="2"/>
  <c r="H30" i="2"/>
  <c r="H24" i="2"/>
  <c r="H36" i="2" s="1"/>
  <c r="H14" i="2"/>
  <c r="H18" i="2" s="1"/>
  <c r="H10" i="2" l="1"/>
  <c r="H11" i="2" s="1"/>
  <c r="H6" i="2"/>
  <c r="H20" i="2"/>
  <c r="H19" i="2" s="1"/>
  <c r="H17" i="2"/>
  <c r="H54" i="2"/>
  <c r="H57" i="2" s="1"/>
  <c r="H13" i="2"/>
  <c r="H15" i="2"/>
  <c r="H32" i="2"/>
  <c r="H28" i="2"/>
  <c r="H31" i="2"/>
  <c r="H27" i="2"/>
  <c r="H34" i="2"/>
  <c r="H26" i="2"/>
  <c r="H33" i="2"/>
  <c r="H29" i="2"/>
  <c r="H7" i="2"/>
  <c r="H8" i="2"/>
  <c r="H9" i="2" s="1"/>
  <c r="H22" i="2"/>
  <c r="G55" i="2"/>
  <c r="G53" i="2"/>
  <c r="G56" i="2" s="1"/>
  <c r="G54" i="2" s="1"/>
  <c r="G57" i="2" s="1"/>
  <c r="G52" i="2"/>
  <c r="G50" i="2"/>
  <c r="G51" i="2" s="1"/>
  <c r="G43" i="2"/>
  <c r="G30" i="2"/>
  <c r="G24" i="2"/>
  <c r="G36" i="2" s="1"/>
  <c r="G14" i="2"/>
  <c r="G18" i="2" s="1"/>
  <c r="H35" i="2" l="1"/>
  <c r="G10" i="2"/>
  <c r="G11" i="2" s="1"/>
  <c r="H21" i="2"/>
  <c r="H25" i="2"/>
  <c r="G17" i="2"/>
  <c r="G20" i="2"/>
  <c r="G19" i="2" s="1"/>
  <c r="G6" i="2"/>
  <c r="G32" i="2"/>
  <c r="G28" i="2"/>
  <c r="G31" i="2"/>
  <c r="G27" i="2"/>
  <c r="G34" i="2"/>
  <c r="G26" i="2"/>
  <c r="G33" i="2"/>
  <c r="G29" i="2"/>
  <c r="G13" i="2"/>
  <c r="G15" i="2"/>
  <c r="G8" i="2"/>
  <c r="G9" i="2" s="1"/>
  <c r="G22" i="2"/>
  <c r="G21" i="2" s="1"/>
  <c r="J20" i="8"/>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G7" i="2" l="1"/>
  <c r="G25" i="2"/>
  <c r="G35" i="2"/>
  <c r="EJ13" i="6"/>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<sst xmlns="http://schemas.openxmlformats.org/spreadsheetml/2006/main" count="156" uniqueCount="70">
  <si>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</si>
  <si>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</si>
  <si>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</si>
  <si>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</si>
  <si>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</si>
  <si>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</si>
  <si>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</si>
  <si>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</si>
  <si>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</si>
  <si>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</si>
  <si>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</si>
  <si>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</si>
  <si>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</si>
  <si>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</si>
  <si>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</si>
  <si>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</si>
  <si>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</si>
  <si>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</si>
  <si>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</si>
  <si>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</si>
  <si>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</si>
  <si>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</si>
  <si>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</si>
  <si>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</si>
  <si>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</si>
  <si>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</si>
  <si>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</si>
  <si>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</si>
  <si>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</si>
  <si>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</si>
  <si>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</si>
  <si>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</si>
  <si>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</si>
  <si>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</si>
  <si>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</si>
  <si>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</si>
  <si>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</si>
  <si>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</si>
  <si>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</si>
  <si>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</si>
  <si>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</si>
  <si>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</si>
  <si>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</si>
  <si>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</si>
  <si>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</si>
  <si>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</si>
  <si>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</si>
  <si>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</si>
  <si>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</si>
  <si>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</si>
  <si>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</si>
  <si>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</si>
  <si>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</si>
  <si>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</si>
  <si>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</si>
  <si>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</si>
  <si>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</si>
  <si>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</si>
  <si>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</si>
  <si>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</si>
  <si>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</si>
  <si>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</si>
  <si>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</si>
  <si>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</si>
  <si>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</si>
  <si>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</si>
  <si>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</si>
  <si>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</si>
  <si>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</si>
  <si>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for-Jun/26/2019 Nifty closed on a bear note at 11700 level .So today on upside first intra resistance is at 11841-46 .Next resistance are 11886-91,11932-37,11961-66,12003-08,12044-49,12096-00,12128-33,12180-85,12235-40,12274-79,12320-25,12366-71 level.On downside first support is at 11751-46 next support are at 11706-01,11660-55,11630-25,11573-68,11590-85,11548-43,11490-85,11423-18,11392-87,11312-07,11272-67,11235-30,11180-75,11152-47,11117-12,11082-78,11047-42,11010-05,10970-65,10930-25,10885-80,10830-25,10783-78,10734-29,10705-00,10656-51 level. Market is in bull zone .So today for intraday on upside intra resistance are at 11846 and 11891 level and On downside be alert below 11746 and avoid all longs below 11701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</si>
</sst>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opLeftCell="A15" zoomScale="110" zoomScaleNormal="110" workbookViewId="0">
      <selection activeCell="I43" sqref="I43"/>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11" style="207" bestFit="1" customWidth="1"/>
    <col min="13" max="13" width="9.33203125" style="1" bestFit="1" customWidth="1"/>
    <col min="14" max="254" width="8.6640625" style="1" customWidth="1"/>
  </cols>
  <sheetData>
    <row r="1" spans="1:10" ht="14.7" customHeight="1" x14ac:dyDescent="0.3">
      <c r="A1" s="213"/>
      <c r="B1" s="214"/>
      <c r="C1" s="214"/>
      <c r="D1" s="214"/>
      <c r="E1" s="2" t="s">
        <v>67</v>
      </c>
      <c r="F1" s="2" t="s">
        <v>1</v>
      </c>
      <c r="G1" s="3">
        <v>43640</v>
      </c>
      <c r="H1" s="3">
        <v>43641</v>
      </c>
      <c r="I1" s="3"/>
      <c r="J1" s="3"/>
    </row>
    <row r="2" spans="1:10" ht="14.7" customHeight="1" x14ac:dyDescent="0.3">
      <c r="A2" s="4"/>
      <c r="B2" s="5"/>
      <c r="C2" s="5"/>
      <c r="D2" s="6" t="s">
        <v>2</v>
      </c>
      <c r="E2" s="7">
        <v>12041.15</v>
      </c>
      <c r="F2" s="7">
        <v>11844.05</v>
      </c>
      <c r="G2" s="7">
        <v>11754</v>
      </c>
      <c r="H2" s="7">
        <v>11814.4</v>
      </c>
      <c r="I2" s="7"/>
      <c r="J2" s="7"/>
    </row>
    <row r="3" spans="1:10" ht="14.7" customHeight="1" x14ac:dyDescent="0.3">
      <c r="A3" s="4"/>
      <c r="B3" s="8"/>
      <c r="C3" s="9"/>
      <c r="D3" s="6" t="s">
        <v>3</v>
      </c>
      <c r="E3" s="10">
        <v>11108.3</v>
      </c>
      <c r="F3" s="10">
        <v>11625.1</v>
      </c>
      <c r="G3" s="10">
        <v>11670.2</v>
      </c>
      <c r="H3" s="10">
        <v>11651</v>
      </c>
      <c r="I3" s="10"/>
      <c r="J3" s="10"/>
    </row>
    <row r="4" spans="1:10" ht="14.7" customHeight="1" x14ac:dyDescent="0.3">
      <c r="A4" s="4"/>
      <c r="B4" s="8"/>
      <c r="C4" s="9"/>
      <c r="D4" s="6" t="s">
        <v>4</v>
      </c>
      <c r="E4" s="11">
        <v>11922.8</v>
      </c>
      <c r="F4" s="11">
        <v>11724.1</v>
      </c>
      <c r="G4" s="11">
        <v>11699.65</v>
      </c>
      <c r="H4" s="11">
        <v>11796.45</v>
      </c>
      <c r="I4" s="11"/>
      <c r="J4" s="11"/>
    </row>
    <row r="5" spans="1:10" ht="14.7" customHeight="1" x14ac:dyDescent="0.3">
      <c r="A5" s="211" t="s">
        <v>5</v>
      </c>
      <c r="B5" s="212"/>
      <c r="C5" s="212"/>
      <c r="D5" s="212"/>
      <c r="E5" s="5"/>
      <c r="F5" s="5"/>
      <c r="G5" s="5"/>
      <c r="H5" s="5"/>
      <c r="I5" s="5"/>
      <c r="J5" s="5"/>
    </row>
    <row r="6" spans="1:10" ht="14.7" customHeight="1" x14ac:dyDescent="0.3">
      <c r="A6" s="12"/>
      <c r="B6" s="13"/>
      <c r="C6" s="13"/>
      <c r="D6" s="14" t="s">
        <v>6</v>
      </c>
      <c r="E6" s="15">
        <f>E10+E50</f>
        <v>13206.050000000001</v>
      </c>
      <c r="F6" s="15">
        <f>F10+F50</f>
        <v>12056.016666666666</v>
      </c>
      <c r="G6" s="15">
        <f>G10+G50</f>
        <v>11829.499999999996</v>
      </c>
      <c r="H6" s="15">
        <f>H10+H50</f>
        <v>12020.300000000005</v>
      </c>
      <c r="I6" s="15"/>
      <c r="J6" s="15"/>
    </row>
    <row r="7" spans="1:10" ht="14.7" hidden="1" customHeight="1" x14ac:dyDescent="0.3">
      <c r="A7" s="12"/>
      <c r="B7" s="13"/>
      <c r="C7" s="13"/>
      <c r="D7" s="14" t="s">
        <v>7</v>
      </c>
      <c r="E7" s="16">
        <f>(E6+E8)/2</f>
        <v>12914.825000000001</v>
      </c>
      <c r="F7" s="16">
        <f>(F6+F8)/2</f>
        <v>12003.025</v>
      </c>
      <c r="G7" s="16">
        <f>(G6+G8)/2</f>
        <v>11810.624999999996</v>
      </c>
      <c r="H7" s="16">
        <f>(H6+H8)/2</f>
        <v>11968.825000000004</v>
      </c>
      <c r="I7" s="16"/>
      <c r="J7" s="16"/>
    </row>
    <row r="8" spans="1:10" ht="14.7" customHeight="1" x14ac:dyDescent="0.3">
      <c r="A8" s="12"/>
      <c r="B8" s="13"/>
      <c r="C8" s="13"/>
      <c r="D8" s="14" t="s">
        <v>8</v>
      </c>
      <c r="E8" s="17">
        <f>E14+E50</f>
        <v>12623.6</v>
      </c>
      <c r="F8" s="17">
        <f>F14+F50</f>
        <v>11950.033333333333</v>
      </c>
      <c r="G8" s="17">
        <f>G14+G50</f>
        <v>11791.749999999998</v>
      </c>
      <c r="H8" s="17">
        <f>H14+H50</f>
        <v>11917.350000000002</v>
      </c>
      <c r="I8" s="17"/>
      <c r="J8" s="17"/>
    </row>
    <row r="9" spans="1:10" ht="14.7" hidden="1" customHeight="1" x14ac:dyDescent="0.3">
      <c r="A9" s="12"/>
      <c r="B9" s="13"/>
      <c r="C9" s="13"/>
      <c r="D9" s="14" t="s">
        <v>9</v>
      </c>
      <c r="E9" s="16">
        <f>(E8+E10)/2</f>
        <v>12448.400000000001</v>
      </c>
      <c r="F9" s="16">
        <f>(F8+F10)/2</f>
        <v>11893.55</v>
      </c>
      <c r="G9" s="16">
        <f>(G8+G10)/2</f>
        <v>11768.724999999999</v>
      </c>
      <c r="H9" s="16">
        <f>(H8+H10)/2</f>
        <v>11887.125000000004</v>
      </c>
      <c r="I9" s="16"/>
      <c r="J9" s="16"/>
    </row>
    <row r="10" spans="1:10" ht="14.7" customHeight="1" x14ac:dyDescent="0.3">
      <c r="A10" s="12"/>
      <c r="B10" s="13"/>
      <c r="C10" s="13"/>
      <c r="D10" s="14" t="s">
        <v>10</v>
      </c>
      <c r="E10" s="18">
        <f>(2*E14)-E3</f>
        <v>12273.2</v>
      </c>
      <c r="F10" s="18">
        <f>(2*F14)-F3</f>
        <v>11837.066666666668</v>
      </c>
      <c r="G10" s="18">
        <f>(2*G14)-G3</f>
        <v>11745.699999999997</v>
      </c>
      <c r="H10" s="18">
        <f>(2*H14)-H3</f>
        <v>11856.900000000005</v>
      </c>
      <c r="I10" s="18"/>
      <c r="J10" s="18"/>
    </row>
    <row r="11" spans="1:10" ht="14.7" hidden="1" customHeight="1" x14ac:dyDescent="0.3">
      <c r="A11" s="12"/>
      <c r="B11" s="13"/>
      <c r="C11" s="13"/>
      <c r="D11" s="14" t="s">
        <v>11</v>
      </c>
      <c r="E11" s="16">
        <f>(E10+E14)/2</f>
        <v>11981.975</v>
      </c>
      <c r="F11" s="16">
        <f>(F10+F14)/2</f>
        <v>11784.075000000001</v>
      </c>
      <c r="G11" s="16">
        <f>(G10+G14)/2</f>
        <v>11726.824999999997</v>
      </c>
      <c r="H11" s="16">
        <f>(H10+H14)/2</f>
        <v>11805.425000000003</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E14+E57/2</f>
        <v>11806.775000000001</v>
      </c>
      <c r="F13" s="20">
        <f>F14+F57/2</f>
        <v>11734.575000000001</v>
      </c>
      <c r="G13" s="20">
        <f>G14+G57/2</f>
        <v>11712.1</v>
      </c>
      <c r="H13" s="20">
        <f>H14+H57/2</f>
        <v>11775.200000000004</v>
      </c>
      <c r="I13" s="20"/>
      <c r="J13" s="20"/>
    </row>
    <row r="14" spans="1:10" ht="14.7" customHeight="1" x14ac:dyDescent="0.3">
      <c r="A14" s="12"/>
      <c r="B14" s="13"/>
      <c r="C14" s="13"/>
      <c r="D14" s="14" t="s">
        <v>13</v>
      </c>
      <c r="E14" s="11">
        <f>(E2+E3+E4)/3</f>
        <v>11690.75</v>
      </c>
      <c r="F14" s="11">
        <f>(F2+F3+F4)/3</f>
        <v>11731.083333333334</v>
      </c>
      <c r="G14" s="11">
        <f>(G2+G3+G4)/3</f>
        <v>11707.949999999999</v>
      </c>
      <c r="H14" s="11">
        <f>(H2+H3+H4)/3</f>
        <v>11753.950000000003</v>
      </c>
      <c r="I14" s="11"/>
      <c r="J14" s="11"/>
    </row>
    <row r="15" spans="1:10" ht="14.7" customHeight="1" x14ac:dyDescent="0.3">
      <c r="A15" s="12"/>
      <c r="B15" s="13"/>
      <c r="C15" s="13"/>
      <c r="D15" s="14" t="s">
        <v>14</v>
      </c>
      <c r="E15" s="21">
        <f>E14-E57/2</f>
        <v>11574.724999999999</v>
      </c>
      <c r="F15" s="21">
        <f>F14-F57/2</f>
        <v>11727.591666666667</v>
      </c>
      <c r="G15" s="21">
        <f>G14-G57/2</f>
        <v>11703.799999999997</v>
      </c>
      <c r="H15" s="21">
        <f>H14-H57/2</f>
        <v>11732.7</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(E14+E18)/2</f>
        <v>11515.55</v>
      </c>
      <c r="F17" s="16">
        <f>(F14+F18)/2</f>
        <v>11674.600000000002</v>
      </c>
      <c r="G17" s="16">
        <f>(G14+G18)/2</f>
        <v>11684.924999999999</v>
      </c>
      <c r="H17" s="16">
        <f>(H14+H18)/2</f>
        <v>11723.725000000004</v>
      </c>
      <c r="I17" s="16"/>
      <c r="J17" s="16"/>
    </row>
    <row r="18" spans="1:10" ht="14.7" customHeight="1" x14ac:dyDescent="0.3">
      <c r="A18" s="12"/>
      <c r="B18" s="13"/>
      <c r="C18" s="13"/>
      <c r="D18" s="14" t="s">
        <v>16</v>
      </c>
      <c r="E18" s="22">
        <f>2*E14-E2</f>
        <v>11340.35</v>
      </c>
      <c r="F18" s="22">
        <f>2*F14-F2</f>
        <v>11618.116666666669</v>
      </c>
      <c r="G18" s="22">
        <f>2*G14-G2</f>
        <v>11661.899999999998</v>
      </c>
      <c r="H18" s="22">
        <f>2*H14-H2</f>
        <v>11693.500000000005</v>
      </c>
      <c r="I18" s="22"/>
      <c r="J18" s="22"/>
    </row>
    <row r="19" spans="1:10" ht="14.7" hidden="1" customHeight="1" x14ac:dyDescent="0.3">
      <c r="A19" s="12"/>
      <c r="B19" s="13"/>
      <c r="C19" s="13"/>
      <c r="D19" s="14" t="s">
        <v>17</v>
      </c>
      <c r="E19" s="16">
        <f>(E18+E20)/2</f>
        <v>11049.125</v>
      </c>
      <c r="F19" s="16">
        <f>(F18+F20)/2</f>
        <v>11565.125000000002</v>
      </c>
      <c r="G19" s="16">
        <f>(G18+G20)/2</f>
        <v>11643.024999999998</v>
      </c>
      <c r="H19" s="16">
        <f>(H18+H20)/2</f>
        <v>11642.025000000005</v>
      </c>
      <c r="I19" s="16"/>
      <c r="J19" s="16"/>
    </row>
    <row r="20" spans="1:10" ht="14.7" customHeight="1" x14ac:dyDescent="0.3">
      <c r="A20" s="12"/>
      <c r="B20" s="13"/>
      <c r="C20" s="13"/>
      <c r="D20" s="14" t="s">
        <v>18</v>
      </c>
      <c r="E20" s="23">
        <f>E14-E50</f>
        <v>10757.9</v>
      </c>
      <c r="F20" s="23">
        <f>F14-F50</f>
        <v>11512.133333333335</v>
      </c>
      <c r="G20" s="23">
        <f>G14-G50</f>
        <v>11624.15</v>
      </c>
      <c r="H20" s="23">
        <f>H14-H50</f>
        <v>11590.550000000003</v>
      </c>
      <c r="I20" s="23"/>
      <c r="J20" s="23"/>
    </row>
    <row r="21" spans="1:10" ht="14.7" hidden="1" customHeight="1" x14ac:dyDescent="0.3">
      <c r="A21" s="12"/>
      <c r="B21" s="13"/>
      <c r="C21" s="13"/>
      <c r="D21" s="14" t="s">
        <v>19</v>
      </c>
      <c r="E21" s="16">
        <f>(E20+E22)/2</f>
        <v>10582.7</v>
      </c>
      <c r="F21" s="16">
        <f>(F20+F22)/2</f>
        <v>11455.650000000001</v>
      </c>
      <c r="G21" s="16">
        <f>(G20+G22)/2</f>
        <v>11601.125</v>
      </c>
      <c r="H21" s="16">
        <f>(H20+H22)/2</f>
        <v>11560.325000000004</v>
      </c>
      <c r="I21" s="16"/>
      <c r="J21" s="16"/>
    </row>
    <row r="22" spans="1:10" ht="14.7" customHeight="1" x14ac:dyDescent="0.3">
      <c r="A22" s="12"/>
      <c r="B22" s="13"/>
      <c r="C22" s="13"/>
      <c r="D22" s="14" t="s">
        <v>20</v>
      </c>
      <c r="E22" s="24">
        <f>E18-E50</f>
        <v>10407.5</v>
      </c>
      <c r="F22" s="24">
        <f>F18-F50</f>
        <v>11399.16666666667</v>
      </c>
      <c r="G22" s="24">
        <f>G18-G50</f>
        <v>11578.099999999999</v>
      </c>
      <c r="H22" s="24">
        <f>H18-H50</f>
        <v>11530.100000000006</v>
      </c>
      <c r="I22" s="24"/>
      <c r="J22" s="24"/>
    </row>
    <row r="23" spans="1:10" ht="14.7" customHeight="1" x14ac:dyDescent="0.3">
      <c r="A23" s="211" t="s">
        <v>21</v>
      </c>
      <c r="B23" s="212"/>
      <c r="C23" s="212"/>
      <c r="D23" s="212"/>
      <c r="E23" s="25"/>
      <c r="F23" s="25"/>
      <c r="G23" s="25"/>
      <c r="H23" s="25"/>
      <c r="I23" s="25"/>
      <c r="J23" s="25"/>
    </row>
    <row r="24" spans="1:10" ht="14.7" customHeight="1" x14ac:dyDescent="0.3">
      <c r="A24" s="12"/>
      <c r="B24" s="13"/>
      <c r="C24" s="13"/>
      <c r="D24" s="14" t="s">
        <v>22</v>
      </c>
      <c r="E24" s="17">
        <f>(E2/E3)*E4</f>
        <v>12924.049874418228</v>
      </c>
      <c r="F24" s="17">
        <f>(F2/F3)*F4</f>
        <v>11944.914590412125</v>
      </c>
      <c r="G24" s="17">
        <f>(G2/G3)*G4</f>
        <v>11783.661471097323</v>
      </c>
      <c r="H24" s="17">
        <f>(H2/H3)*H4</f>
        <v>11961.889870397392</v>
      </c>
      <c r="I24" s="17"/>
      <c r="J24" s="17"/>
    </row>
    <row r="25" spans="1:10" ht="14.7" hidden="1" customHeight="1" x14ac:dyDescent="0.3">
      <c r="A25" s="12"/>
      <c r="B25" s="13"/>
      <c r="C25" s="13"/>
      <c r="D25" s="14" t="s">
        <v>23</v>
      </c>
      <c r="E25" s="16">
        <f>E26+1.168*(E26-E27)</f>
        <v>12735.49892</v>
      </c>
      <c r="F25" s="16">
        <f>F26+1.168*(F26-F27)</f>
        <v>11914.849239999998</v>
      </c>
      <c r="G25" s="16">
        <f>G26+1.168*(G26-G27)</f>
        <v>11772.656559999999</v>
      </c>
      <c r="H25" s="16">
        <f>H26+1.168*(H26-H27)</f>
        <v>11938.80408</v>
      </c>
      <c r="I25" s="16"/>
      <c r="J25" s="16"/>
    </row>
    <row r="26" spans="1:10" ht="14.7" customHeight="1" x14ac:dyDescent="0.3">
      <c r="A26" s="12"/>
      <c r="B26" s="13"/>
      <c r="C26" s="13"/>
      <c r="D26" s="14" t="s">
        <v>24</v>
      </c>
      <c r="E26" s="18">
        <f>E4+E51/2</f>
        <v>12435.8675</v>
      </c>
      <c r="F26" s="18">
        <f>F4+F51/2</f>
        <v>11844.522499999999</v>
      </c>
      <c r="G26" s="18">
        <f>G4+G51/2</f>
        <v>11745.74</v>
      </c>
      <c r="H26" s="18">
        <f>H4+H51/2</f>
        <v>11886.32</v>
      </c>
      <c r="I26" s="18"/>
      <c r="J26" s="18"/>
    </row>
    <row r="27" spans="1:10" ht="14.7" customHeight="1" x14ac:dyDescent="0.3">
      <c r="A27" s="12"/>
      <c r="B27" s="13"/>
      <c r="C27" s="13"/>
      <c r="D27" s="14" t="s">
        <v>25</v>
      </c>
      <c r="E27" s="7">
        <f>E4+E51/4</f>
        <v>12179.33375</v>
      </c>
      <c r="F27" s="7">
        <f>F4+F51/4</f>
        <v>11784.311250000001</v>
      </c>
      <c r="G27" s="7">
        <f>G4+G51/4</f>
        <v>11722.695</v>
      </c>
      <c r="H27" s="7">
        <f>H4+H51/4</f>
        <v>11841.385</v>
      </c>
      <c r="I27" s="7"/>
      <c r="J27" s="7"/>
    </row>
    <row r="28" spans="1:10" ht="14.7" hidden="1" customHeight="1" x14ac:dyDescent="0.3">
      <c r="A28" s="12"/>
      <c r="B28" s="13"/>
      <c r="C28" s="13"/>
      <c r="D28" s="14" t="s">
        <v>26</v>
      </c>
      <c r="E28" s="16">
        <f>E4+E51/6</f>
        <v>12093.8225</v>
      </c>
      <c r="F28" s="16">
        <f>F4+F51/6</f>
        <v>11764.240833333333</v>
      </c>
      <c r="G28" s="16">
        <f>G4+G51/6</f>
        <v>11715.013333333332</v>
      </c>
      <c r="H28" s="16">
        <f>H4+H51/6</f>
        <v>11826.406666666668</v>
      </c>
      <c r="I28" s="16"/>
      <c r="J28" s="16"/>
    </row>
    <row r="29" spans="1:10" ht="14.7" hidden="1" customHeight="1" x14ac:dyDescent="0.3">
      <c r="A29" s="12"/>
      <c r="B29" s="13"/>
      <c r="C29" s="13"/>
      <c r="D29" s="14" t="s">
        <v>27</v>
      </c>
      <c r="E29" s="16">
        <f>E4+E51/12</f>
        <v>12008.311249999999</v>
      </c>
      <c r="F29" s="16">
        <f>F4+F51/12</f>
        <v>11744.170416666668</v>
      </c>
      <c r="G29" s="16">
        <f>G4+G51/12</f>
        <v>11707.331666666667</v>
      </c>
      <c r="H29" s="16">
        <f>H4+H51/12</f>
        <v>11811.428333333333</v>
      </c>
      <c r="I29" s="16"/>
      <c r="J29" s="16"/>
    </row>
    <row r="30" spans="1:10" ht="14.7" customHeight="1" x14ac:dyDescent="0.3">
      <c r="A30" s="12"/>
      <c r="B30" s="13"/>
      <c r="C30" s="13"/>
      <c r="D30" s="14" t="s">
        <v>4</v>
      </c>
      <c r="E30" s="11">
        <f>E4</f>
        <v>11922.8</v>
      </c>
      <c r="F30" s="11">
        <f>F4</f>
        <v>11724.1</v>
      </c>
      <c r="G30" s="11">
        <f>G4</f>
        <v>11699.65</v>
      </c>
      <c r="H30" s="11">
        <f>H4</f>
        <v>11796.45</v>
      </c>
      <c r="I30" s="11"/>
      <c r="J30" s="11"/>
    </row>
    <row r="31" spans="1:10" ht="14.7" hidden="1" customHeight="1" x14ac:dyDescent="0.3">
      <c r="A31" s="12"/>
      <c r="B31" s="13"/>
      <c r="C31" s="13"/>
      <c r="D31" s="14" t="s">
        <v>28</v>
      </c>
      <c r="E31" s="16">
        <f>E4-E51/12</f>
        <v>11837.28875</v>
      </c>
      <c r="F31" s="16">
        <f>F4-F51/12</f>
        <v>11704.029583333333</v>
      </c>
      <c r="G31" s="16">
        <f>G4-G51/12</f>
        <v>11691.968333333332</v>
      </c>
      <c r="H31" s="16">
        <f>H4-H51/12</f>
        <v>11781.471666666668</v>
      </c>
      <c r="I31" s="16"/>
      <c r="J31" s="16"/>
    </row>
    <row r="32" spans="1:10" ht="14.7" hidden="1" customHeight="1" x14ac:dyDescent="0.3">
      <c r="A32" s="12"/>
      <c r="B32" s="13"/>
      <c r="C32" s="13"/>
      <c r="D32" s="14" t="s">
        <v>29</v>
      </c>
      <c r="E32" s="16">
        <f>E4-E51/6</f>
        <v>11751.777499999998</v>
      </c>
      <c r="F32" s="16">
        <f>F4-F51/6</f>
        <v>11683.959166666667</v>
      </c>
      <c r="G32" s="16">
        <f>G4-G51/6</f>
        <v>11684.286666666667</v>
      </c>
      <c r="H32" s="16">
        <f>H4-H51/6</f>
        <v>11766.493333333334</v>
      </c>
      <c r="I32" s="16"/>
      <c r="J32" s="16"/>
    </row>
    <row r="33" spans="1:13" ht="14.7" customHeight="1" x14ac:dyDescent="0.3">
      <c r="A33" s="12"/>
      <c r="B33" s="13"/>
      <c r="C33" s="13"/>
      <c r="D33" s="14" t="s">
        <v>30</v>
      </c>
      <c r="E33" s="10">
        <f>E4-E51/4</f>
        <v>11666.266249999999</v>
      </c>
      <c r="F33" s="10">
        <f>F4-F51/4</f>
        <v>11663.88875</v>
      </c>
      <c r="G33" s="10">
        <f>G4-G51/4</f>
        <v>11676.605</v>
      </c>
      <c r="H33" s="10">
        <f>H4-H51/4</f>
        <v>11751.515000000001</v>
      </c>
      <c r="I33" s="10"/>
      <c r="J33" s="10"/>
    </row>
    <row r="34" spans="1:13" ht="14.7" customHeight="1" x14ac:dyDescent="0.3">
      <c r="A34" s="12"/>
      <c r="B34" s="13"/>
      <c r="C34" s="13"/>
      <c r="D34" s="14" t="s">
        <v>31</v>
      </c>
      <c r="E34" s="22">
        <f>E4-E51/2</f>
        <v>11409.732499999998</v>
      </c>
      <c r="F34" s="22">
        <f>F4-F51/2</f>
        <v>11603.677500000002</v>
      </c>
      <c r="G34" s="22">
        <f>G4-G51/2</f>
        <v>11653.56</v>
      </c>
      <c r="H34" s="22">
        <f>H4-H51/2</f>
        <v>11706.580000000002</v>
      </c>
      <c r="I34" s="22"/>
      <c r="J34" s="22"/>
      <c r="M34" s="96"/>
    </row>
    <row r="35" spans="1:13" ht="14.7" hidden="1" customHeight="1" x14ac:dyDescent="0.3">
      <c r="A35" s="12"/>
      <c r="B35" s="13"/>
      <c r="C35" s="13"/>
      <c r="D35" s="14" t="s">
        <v>32</v>
      </c>
      <c r="E35" s="16">
        <f>E34-1.168*(E33-E34)</f>
        <v>11110.101079999999</v>
      </c>
      <c r="F35" s="16">
        <f>F34-1.168*(F33-F34)</f>
        <v>11533.350760000003</v>
      </c>
      <c r="G35" s="16">
        <f>G34-1.168*(G33-G34)</f>
        <v>11626.64344</v>
      </c>
      <c r="H35" s="16">
        <f>H34-1.168*(H33-H34)</f>
        <v>11654.095920000002</v>
      </c>
      <c r="I35" s="16"/>
      <c r="J35" s="16"/>
    </row>
    <row r="36" spans="1:13" ht="14.7" customHeight="1" x14ac:dyDescent="0.3">
      <c r="A36" s="12"/>
      <c r="B36" s="13"/>
      <c r="C36" s="13"/>
      <c r="D36" s="14" t="s">
        <v>33</v>
      </c>
      <c r="E36" s="23">
        <f>E4-(E24-E4)</f>
        <v>10921.550125581771</v>
      </c>
      <c r="F36" s="23">
        <f>F4-(F24-F4)</f>
        <v>11503.285409587876</v>
      </c>
      <c r="G36" s="23">
        <f>G4-(G24-G4)</f>
        <v>11615.638528902677</v>
      </c>
      <c r="H36" s="23">
        <f>H4-(H24-H4)</f>
        <v>11631.01012960261</v>
      </c>
      <c r="I36" s="23"/>
      <c r="J36" s="23"/>
      <c r="M36" s="96"/>
    </row>
    <row r="37" spans="1:13" ht="14.7" customHeight="1" x14ac:dyDescent="0.3">
      <c r="A37" s="211" t="s">
        <v>34</v>
      </c>
      <c r="B37" s="212"/>
      <c r="C37" s="212"/>
      <c r="D37" s="212"/>
      <c r="E37" s="26" t="s">
        <v>35</v>
      </c>
      <c r="F37" s="9"/>
      <c r="G37" s="9"/>
      <c r="H37" s="9"/>
      <c r="I37" s="9"/>
      <c r="J37" s="9"/>
    </row>
    <row r="38" spans="1:13" ht="14.7" customHeight="1" x14ac:dyDescent="0.3">
      <c r="A38" s="30"/>
      <c r="B38" s="19"/>
      <c r="C38" s="19"/>
      <c r="D38" s="14" t="s">
        <v>36</v>
      </c>
      <c r="E38" s="15"/>
      <c r="F38" s="15"/>
      <c r="G38" s="15"/>
      <c r="H38" s="15"/>
      <c r="I38" s="15"/>
      <c r="J38" s="15"/>
    </row>
    <row r="39" spans="1:13" ht="14.7" customHeight="1" x14ac:dyDescent="0.3">
      <c r="A39" s="30"/>
      <c r="B39" s="19"/>
      <c r="C39" s="19"/>
      <c r="D39" s="14" t="s">
        <v>37</v>
      </c>
      <c r="E39" s="17"/>
      <c r="F39" s="17"/>
      <c r="G39" s="77"/>
      <c r="H39" s="77">
        <v>12004.3712</v>
      </c>
      <c r="I39" s="77">
        <v>161</v>
      </c>
      <c r="J39" s="77"/>
      <c r="K39" s="208"/>
      <c r="L39" s="205"/>
      <c r="M39" s="169"/>
    </row>
    <row r="40" spans="1:13" ht="14.7" customHeight="1" x14ac:dyDescent="0.3">
      <c r="A40" s="12"/>
      <c r="B40" s="19"/>
      <c r="C40" s="13"/>
      <c r="D40" s="14" t="s">
        <v>38</v>
      </c>
      <c r="E40" s="18"/>
      <c r="F40" s="18"/>
      <c r="G40" s="18"/>
      <c r="H40" s="18">
        <v>11920.9424</v>
      </c>
      <c r="I40" s="18">
        <v>123</v>
      </c>
      <c r="J40" s="18"/>
      <c r="K40" s="208"/>
      <c r="L40" s="205"/>
    </row>
    <row r="41" spans="1:13" ht="14.7" customHeight="1" x14ac:dyDescent="0.3">
      <c r="A41" s="12"/>
      <c r="B41" s="13"/>
      <c r="C41" s="13"/>
      <c r="D41" s="14" t="s">
        <v>39</v>
      </c>
      <c r="E41" s="7"/>
      <c r="F41" s="7"/>
      <c r="G41" s="80"/>
      <c r="H41" s="7">
        <v>11869.4</v>
      </c>
      <c r="I41" s="7">
        <v>100</v>
      </c>
      <c r="J41" s="7"/>
      <c r="K41" s="208"/>
      <c r="L41" s="205"/>
    </row>
    <row r="42" spans="1:13" ht="14.7" customHeight="1" x14ac:dyDescent="0.3">
      <c r="A42" s="12"/>
      <c r="B42" s="13"/>
      <c r="C42" s="13"/>
      <c r="D42" s="138" t="s">
        <v>64</v>
      </c>
      <c r="E42" s="20"/>
      <c r="F42" s="20"/>
      <c r="G42" s="20"/>
      <c r="H42" s="20" t="s">
        <v>68</v>
      </c>
      <c r="I42" s="20">
        <v>11843.5</v>
      </c>
      <c r="J42" s="20"/>
      <c r="M42" s="91"/>
    </row>
    <row r="43" spans="1:13" ht="14.7" customHeight="1" x14ac:dyDescent="0.3">
      <c r="A43" s="12"/>
      <c r="B43" s="13"/>
      <c r="C43" s="13"/>
      <c r="D43" s="14" t="s">
        <v>4</v>
      </c>
      <c r="E43" s="11">
        <f>E4</f>
        <v>11922.8</v>
      </c>
      <c r="F43" s="11">
        <f>F4</f>
        <v>11724.1</v>
      </c>
      <c r="G43" s="11">
        <f>G4</f>
        <v>11699.65</v>
      </c>
      <c r="H43" s="11">
        <f>H4</f>
        <v>11796.45</v>
      </c>
      <c r="I43" s="11"/>
      <c r="J43" s="11"/>
    </row>
    <row r="44" spans="1:13" ht="14.7" customHeight="1" x14ac:dyDescent="0.3">
      <c r="A44" s="12"/>
      <c r="B44" s="13"/>
      <c r="C44" s="13"/>
      <c r="D44" s="14" t="s">
        <v>40</v>
      </c>
      <c r="E44" s="21"/>
      <c r="F44" s="21"/>
      <c r="G44" s="21"/>
      <c r="H44" s="21">
        <v>11775.837599999999</v>
      </c>
      <c r="I44" s="21">
        <v>23</v>
      </c>
      <c r="J44" s="21"/>
      <c r="K44" s="209"/>
    </row>
    <row r="45" spans="1:13" ht="14.7" customHeight="1" x14ac:dyDescent="0.3">
      <c r="A45" s="12"/>
      <c r="B45" s="13"/>
      <c r="C45" s="13"/>
      <c r="D45" s="14" t="s">
        <v>41</v>
      </c>
      <c r="E45" s="10"/>
      <c r="F45" s="10"/>
      <c r="G45" s="10"/>
      <c r="H45" s="10">
        <v>11751.9812</v>
      </c>
      <c r="I45" s="10">
        <v>38</v>
      </c>
      <c r="J45" s="10"/>
      <c r="K45" s="210"/>
      <c r="M45" s="91"/>
    </row>
    <row r="46" spans="1:13" ht="14.7" customHeight="1" x14ac:dyDescent="0.3">
      <c r="A46" s="12"/>
      <c r="B46" s="13"/>
      <c r="C46" s="13"/>
      <c r="D46" s="14" t="s">
        <v>42</v>
      </c>
      <c r="E46" s="22"/>
      <c r="F46" s="22"/>
      <c r="G46" s="22"/>
      <c r="H46" s="22"/>
      <c r="I46" s="22"/>
      <c r="J46" s="22"/>
      <c r="K46" s="208"/>
      <c r="L46" s="170"/>
      <c r="M46" s="91"/>
    </row>
    <row r="47" spans="1:13" ht="14.7" customHeight="1" x14ac:dyDescent="0.3">
      <c r="A47" s="12"/>
      <c r="B47" s="13"/>
      <c r="C47" s="13"/>
      <c r="D47" s="14" t="s">
        <v>43</v>
      </c>
      <c r="E47" s="23"/>
      <c r="F47" s="23"/>
      <c r="G47" s="23"/>
      <c r="H47" s="23"/>
      <c r="I47" s="206"/>
      <c r="J47" s="206"/>
      <c r="K47" s="208"/>
      <c r="L47" s="170"/>
    </row>
    <row r="48" spans="1:13" ht="14.7" customHeight="1" x14ac:dyDescent="0.3">
      <c r="A48" s="12"/>
      <c r="B48" s="13"/>
      <c r="C48" s="13"/>
      <c r="D48" s="14" t="s">
        <v>44</v>
      </c>
      <c r="E48" s="24"/>
      <c r="F48" s="24"/>
      <c r="G48" s="24"/>
      <c r="H48" s="24"/>
      <c r="I48" s="24"/>
      <c r="J48" s="24"/>
    </row>
    <row r="49" spans="1:10" ht="14.7" customHeight="1" x14ac:dyDescent="0.3">
      <c r="A49" s="211" t="s">
        <v>45</v>
      </c>
      <c r="B49" s="212"/>
      <c r="C49" s="212"/>
      <c r="D49" s="212"/>
      <c r="E49" s="25"/>
      <c r="F49" s="25"/>
      <c r="G49" s="25"/>
      <c r="H49" s="25"/>
      <c r="I49" s="25"/>
      <c r="J49" s="25"/>
    </row>
    <row r="50" spans="1:10" ht="14.7" customHeight="1" x14ac:dyDescent="0.3">
      <c r="A50" s="12"/>
      <c r="B50" s="13"/>
      <c r="C50" s="13"/>
      <c r="D50" s="14" t="s">
        <v>46</v>
      </c>
      <c r="E50" s="16">
        <f>ABS(E2-E3)</f>
        <v>932.85000000000036</v>
      </c>
      <c r="F50" s="16">
        <f>ABS(F2-F3)</f>
        <v>218.94999999999891</v>
      </c>
      <c r="G50" s="16">
        <f>ABS(G2-G3)</f>
        <v>83.799999999999272</v>
      </c>
      <c r="H50" s="16">
        <f>ABS(H2-H3)</f>
        <v>163.39999999999964</v>
      </c>
      <c r="I50" s="16"/>
      <c r="J50" s="16"/>
    </row>
    <row r="51" spans="1:10" ht="14.7" customHeight="1" x14ac:dyDescent="0.3">
      <c r="A51" s="12"/>
      <c r="B51" s="13"/>
      <c r="C51" s="13"/>
      <c r="D51" s="14" t="s">
        <v>47</v>
      </c>
      <c r="E51" s="16">
        <f>E50*1.1</f>
        <v>1026.1350000000004</v>
      </c>
      <c r="F51" s="16">
        <f>F50*1.1</f>
        <v>240.84499999999881</v>
      </c>
      <c r="G51" s="16">
        <f>G50*1.1</f>
        <v>92.179999999999211</v>
      </c>
      <c r="H51" s="16">
        <f>H50*1.1</f>
        <v>179.73999999999961</v>
      </c>
      <c r="I51" s="16"/>
      <c r="J51" s="16"/>
    </row>
    <row r="52" spans="1:10" ht="14.7" customHeight="1" x14ac:dyDescent="0.3">
      <c r="A52" s="12"/>
      <c r="B52" s="13"/>
      <c r="C52" s="13"/>
      <c r="D52" s="14" t="s">
        <v>48</v>
      </c>
      <c r="E52" s="16">
        <f>(E2+E3)</f>
        <v>23149.449999999997</v>
      </c>
      <c r="F52" s="16">
        <f>(F2+F3)</f>
        <v>23469.15</v>
      </c>
      <c r="G52" s="16">
        <f>(G2+G3)</f>
        <v>23424.2</v>
      </c>
      <c r="H52" s="16">
        <f>(H2+H3)</f>
        <v>23465.4</v>
      </c>
      <c r="I52" s="16"/>
      <c r="J52" s="16"/>
    </row>
    <row r="53" spans="1:10" ht="14.7" customHeight="1" x14ac:dyDescent="0.3">
      <c r="A53" s="12"/>
      <c r="B53" s="13"/>
      <c r="C53" s="13"/>
      <c r="D53" s="14" t="s">
        <v>49</v>
      </c>
      <c r="E53" s="16">
        <f>(E2+E3)/2</f>
        <v>11574.724999999999</v>
      </c>
      <c r="F53" s="16">
        <f>(F2+F3)/2</f>
        <v>11734.575000000001</v>
      </c>
      <c r="G53" s="16">
        <f>(G2+G3)/2</f>
        <v>11712.1</v>
      </c>
      <c r="H53" s="16">
        <f>(H2+H3)/2</f>
        <v>11732.7</v>
      </c>
      <c r="I53" s="16"/>
      <c r="J53" s="16"/>
    </row>
    <row r="54" spans="1:10" ht="14.7" customHeight="1" x14ac:dyDescent="0.3">
      <c r="A54" s="12"/>
      <c r="B54" s="13"/>
      <c r="C54" s="13"/>
      <c r="D54" s="14" t="s">
        <v>12</v>
      </c>
      <c r="E54" s="16">
        <f>E55-E56+E55</f>
        <v>11806.775000000001</v>
      </c>
      <c r="F54" s="16">
        <f>F55-F56+F55</f>
        <v>11727.591666666667</v>
      </c>
      <c r="G54" s="16">
        <f>G55-G56+G55</f>
        <v>11703.799999999997</v>
      </c>
      <c r="H54" s="16">
        <f>H55-H56+H55</f>
        <v>11775.200000000004</v>
      </c>
      <c r="I54" s="16"/>
      <c r="J54" s="16"/>
    </row>
    <row r="55" spans="1:10" ht="14.7" customHeight="1" x14ac:dyDescent="0.3">
      <c r="A55" s="12"/>
      <c r="B55" s="13"/>
      <c r="C55" s="13"/>
      <c r="D55" s="14" t="s">
        <v>50</v>
      </c>
      <c r="E55" s="16">
        <f>(E2+E3+E4)/3</f>
        <v>11690.75</v>
      </c>
      <c r="F55" s="16">
        <f>(F2+F3+F4)/3</f>
        <v>11731.083333333334</v>
      </c>
      <c r="G55" s="16">
        <f>(G2+G3+G4)/3</f>
        <v>11707.949999999999</v>
      </c>
      <c r="H55" s="16">
        <f>(H2+H3+H4)/3</f>
        <v>11753.950000000003</v>
      </c>
      <c r="I55" s="16"/>
      <c r="J55" s="16"/>
    </row>
    <row r="56" spans="1:10" ht="14.7" customHeight="1" x14ac:dyDescent="0.3">
      <c r="A56" s="12"/>
      <c r="B56" s="13"/>
      <c r="C56" s="13"/>
      <c r="D56" s="14" t="s">
        <v>14</v>
      </c>
      <c r="E56" s="16">
        <f>E53</f>
        <v>11574.724999999999</v>
      </c>
      <c r="F56" s="16">
        <f>F53</f>
        <v>11734.575000000001</v>
      </c>
      <c r="G56" s="16">
        <f>G53</f>
        <v>11712.1</v>
      </c>
      <c r="H56" s="16">
        <f>H53</f>
        <v>11732.7</v>
      </c>
      <c r="I56" s="16"/>
      <c r="J56" s="16"/>
    </row>
    <row r="57" spans="1:10" ht="14.7" customHeight="1" x14ac:dyDescent="0.3">
      <c r="A57" s="12"/>
      <c r="B57" s="13"/>
      <c r="C57" s="13"/>
      <c r="D57" s="14" t="s">
        <v>51</v>
      </c>
      <c r="E57" s="31">
        <f>(E54-E56)</f>
        <v>232.05000000000291</v>
      </c>
      <c r="F57" s="31">
        <f>ABS(F54-F56)</f>
        <v>6.9833333333335759</v>
      </c>
      <c r="G57" s="31">
        <f>ABS(G54-G56)</f>
        <v>8.3000000000029104</v>
      </c>
      <c r="H57" s="31">
        <f>ABS(H54-H56)</f>
        <v>42.500000000003638</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A4" zoomScaleNormal="100" workbookViewId="0">
      <selection activeCell="J12" sqref="J12"/>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12103.05</v>
      </c>
      <c r="G6" s="111"/>
      <c r="H6" s="180">
        <v>11625.1</v>
      </c>
      <c r="I6" s="112"/>
      <c r="J6" s="181">
        <v>11651</v>
      </c>
      <c r="K6" s="113"/>
      <c r="L6" s="182"/>
      <c r="M6" s="111"/>
      <c r="N6" s="180"/>
      <c r="O6" s="112"/>
      <c r="P6" s="180"/>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11843.5</v>
      </c>
      <c r="I9" s="112"/>
      <c r="J9" s="181">
        <v>11814.4</v>
      </c>
      <c r="K9" s="113"/>
      <c r="L9" s="182"/>
      <c r="M9" s="111"/>
      <c r="N9" s="180"/>
      <c r="O9" s="112"/>
      <c r="P9" s="181"/>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c r="G12" s="111"/>
      <c r="H12" s="180">
        <v>11651</v>
      </c>
      <c r="I12" s="112"/>
      <c r="J12" s="181">
        <v>11774</v>
      </c>
      <c r="K12" s="113"/>
      <c r="L12" s="182"/>
      <c r="M12" s="111"/>
      <c r="N12" s="180"/>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11737.896199999999</v>
      </c>
      <c r="G16" s="190"/>
      <c r="H16" s="190">
        <f>VALUE(23.6/100*(H6-H9)+H9)</f>
        <v>11791.9576</v>
      </c>
      <c r="I16" s="191"/>
      <c r="J16" s="190">
        <f>VALUE(23.6/100*(J6-J9)+J9)</f>
        <v>11775.837599999999</v>
      </c>
      <c r="K16" s="190"/>
      <c r="L16" s="190">
        <f>VALUE(23.6/100*(L6-L9)+L9)</f>
        <v>0</v>
      </c>
      <c r="M16" s="190"/>
      <c r="N16" s="190">
        <f>VALUE(23.6/100*(N6-N9)+N9)</f>
        <v>0</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11807.6769</v>
      </c>
      <c r="G17" s="192"/>
      <c r="H17" s="192">
        <f>38.2/100*(H6-H9)+H9</f>
        <v>11760.0712</v>
      </c>
      <c r="I17" s="193"/>
      <c r="J17" s="192">
        <f>VALUE(38.2/100*(J6-J9)+J9)</f>
        <v>11751.9812</v>
      </c>
      <c r="K17" s="192"/>
      <c r="L17" s="192">
        <f>VALUE(38.2/100*(L6-L9)+L9)</f>
        <v>0</v>
      </c>
      <c r="M17" s="192"/>
      <c r="N17" s="192">
        <f>38.2/100*(N6-N9)+N9</f>
        <v>0</v>
      </c>
      <c r="O17" s="193"/>
      <c r="P17" s="192">
        <f>VALUE(38.2/100*(P6-P9)+P9)</f>
        <v>0</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11864.075000000001</v>
      </c>
      <c r="G18" s="190"/>
      <c r="H18" s="190">
        <f>VALUE(50/100*(H6-H9)+H9)</f>
        <v>11734.3</v>
      </c>
      <c r="I18" s="191"/>
      <c r="J18" s="190">
        <f>VALUE(50/100*(J6-J9)+J9)</f>
        <v>11732.7</v>
      </c>
      <c r="K18" s="190"/>
      <c r="L18" s="190">
        <f>VALUE(50/100*(L6-L9)+L9)</f>
        <v>0</v>
      </c>
      <c r="M18" s="190"/>
      <c r="N18" s="190">
        <f>VALUE(50/100*(N6-N9)+N9)</f>
        <v>0</v>
      </c>
      <c r="O18" s="191"/>
      <c r="P18" s="190">
        <f>VALUE(50/100*(P6-P9)+P9)</f>
        <v>0</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11920.473099999999</v>
      </c>
      <c r="G19" s="190"/>
      <c r="H19" s="190">
        <f>VALUE(61.8/100*(H6-H9)+H9)</f>
        <v>11708.5288</v>
      </c>
      <c r="I19" s="191"/>
      <c r="J19" s="190">
        <f>VALUE(61.8/100*(J6-J9)+J9)</f>
        <v>11713.418799999999</v>
      </c>
      <c r="K19" s="190"/>
      <c r="L19" s="190">
        <f>VALUE(61.8/100*(L6-L9)+L9)</f>
        <v>0</v>
      </c>
      <c r="M19" s="190"/>
      <c r="N19" s="190">
        <f>VALUE(61.8/100*(N6-N9)+N9)</f>
        <v>0</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11963.01065</v>
      </c>
      <c r="G20" s="194"/>
      <c r="H20" s="194">
        <f>VALUE(70.7/100*(H6-H9)+H9)</f>
        <v>11689.091200000001</v>
      </c>
      <c r="I20" s="171"/>
      <c r="J20" s="194">
        <f>VALUE(70.7/100*(J6-J9)+J9)</f>
        <v>11698.876200000001</v>
      </c>
      <c r="K20" s="195"/>
      <c r="L20" s="194">
        <f>VALUE(70.7/100*(L6-L9)+L9)</f>
        <v>0</v>
      </c>
      <c r="M20" s="194"/>
      <c r="N20" s="194">
        <f>VALUE(70.7/100*(N6-N9)+N9)</f>
        <v>0</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12000.768699999999</v>
      </c>
      <c r="G21" s="190"/>
      <c r="H21" s="190">
        <f>VALUE(78.6/100*(H6-H9)+H9)</f>
        <v>11671.837600000001</v>
      </c>
      <c r="I21" s="191"/>
      <c r="J21" s="190">
        <f>VALUE(78.6/100*(J6-J9)+J9)</f>
        <v>11685.9676</v>
      </c>
      <c r="K21" s="190"/>
      <c r="L21" s="190">
        <f>VALUE(78.6/100*(L6-L9)+L9)</f>
        <v>0</v>
      </c>
      <c r="M21" s="190"/>
      <c r="N21" s="190">
        <f>VALUE(78.6/100*(N6-N9)+N9)</f>
        <v>0</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12103.05</v>
      </c>
      <c r="G22" s="194"/>
      <c r="H22" s="194">
        <f>VALUE(100/100*(H6-H9)+H9)</f>
        <v>11625.1</v>
      </c>
      <c r="I22" s="171"/>
      <c r="J22" s="194">
        <f>VALUE(100/100*(J6-J9)+J9)</f>
        <v>11651</v>
      </c>
      <c r="K22" s="195"/>
      <c r="L22" s="194">
        <f>VALUE(100/100*(L6-L9)+L9)</f>
        <v>0</v>
      </c>
      <c r="M22" s="194"/>
      <c r="N22" s="194">
        <f>VALUE(100/100*(N6-N9)+N9)</f>
        <v>0</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-182.5768999999996</v>
      </c>
      <c r="G25" s="197"/>
      <c r="H25" s="197">
        <f>VALUE(H12-38.2/100*(H6-H9))</f>
        <v>11734.4288</v>
      </c>
      <c r="I25" s="198"/>
      <c r="J25" s="197">
        <f>VALUE(J12-38.2/100*(J6-J9))</f>
        <v>11836.418799999999</v>
      </c>
      <c r="K25" s="197"/>
      <c r="L25" s="199">
        <f>VALUE(L12-38.2/100*(L6-L9))</f>
        <v>0</v>
      </c>
      <c r="M25" s="197"/>
      <c r="N25" s="197">
        <f>VALUE(N12-38.2/100*(N6-N9))</f>
        <v>0</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-238.97499999999945</v>
      </c>
      <c r="G26" s="197"/>
      <c r="H26" s="197">
        <f>VALUE(H12-50/100*(H6-H9))</f>
        <v>11760.2</v>
      </c>
      <c r="I26" s="198"/>
      <c r="J26" s="197">
        <f>VALUE(J12-50/100*(J6-J9))</f>
        <v>11855.7</v>
      </c>
      <c r="K26" s="197"/>
      <c r="L26" s="197">
        <f>VALUE(L12-50/100*(L6-L9))</f>
        <v>0</v>
      </c>
      <c r="M26" s="197"/>
      <c r="N26" s="197">
        <f>VALUE(N12-50/100*(N6-N9))</f>
        <v>0</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-295.37309999999934</v>
      </c>
      <c r="G27" s="200"/>
      <c r="H27" s="200">
        <f>VALUE(H12-61.8/100*(H6-H9))</f>
        <v>11785.9712</v>
      </c>
      <c r="I27" s="201"/>
      <c r="J27" s="200">
        <f>VALUE(J12-61.8/100*(J6-J9))</f>
        <v>11874.9812</v>
      </c>
      <c r="K27" s="200"/>
      <c r="L27" s="200">
        <f>VALUE(L12-61.8/100*(L6-L9))</f>
        <v>0</v>
      </c>
      <c r="M27" s="200"/>
      <c r="N27" s="200">
        <f>VALUE(N12-61.8/100*(N6-N9))</f>
        <v>0</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-334.8995649999992</v>
      </c>
      <c r="G28" s="194"/>
      <c r="H28" s="194">
        <f>VALUE(H12-70.07/100*(H6-H9))</f>
        <v>11804.032879999999</v>
      </c>
      <c r="I28" s="171"/>
      <c r="J28" s="194">
        <f>VALUE(J12-70.07/100*(J6-J9))</f>
        <v>11888.49438</v>
      </c>
      <c r="K28" s="195"/>
      <c r="L28" s="194">
        <f>VALUE(L12-70.07/100*(L6-L9))</f>
        <v>0</v>
      </c>
      <c r="M28" s="194"/>
      <c r="N28" s="194">
        <f>VALUE(N12-70.07/100*(N6-N9))</f>
        <v>0</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-477.94999999999891</v>
      </c>
      <c r="G29" s="197"/>
      <c r="H29" s="197">
        <f>VALUE(H12-100/100*(H6-H9))</f>
        <v>11869.4</v>
      </c>
      <c r="I29" s="198"/>
      <c r="J29" s="197">
        <f>VALUE(J12-100/100*(J6-J9))</f>
        <v>11937.4</v>
      </c>
      <c r="K29" s="197"/>
      <c r="L29" s="197">
        <f>VALUE(L12-100/100*(L6-L9))</f>
        <v>0</v>
      </c>
      <c r="M29" s="197"/>
      <c r="N29" s="197">
        <f>VALUE(N12-100/100*(N6-N9))</f>
        <v>0</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-590.74619999999868</v>
      </c>
      <c r="G30" s="202"/>
      <c r="H30" s="202">
        <f>VALUE(H12-123.6/100*(H6-H9))</f>
        <v>11920.9424</v>
      </c>
      <c r="I30" s="203"/>
      <c r="J30" s="202">
        <f>VALUE(J12-123.6/100*(J6-J9))</f>
        <v>11975.9624</v>
      </c>
      <c r="K30" s="202"/>
      <c r="L30" s="202">
        <f>VALUE(L12-123.6/100*(L6-L9))</f>
        <v>0</v>
      </c>
      <c r="M30" s="202"/>
      <c r="N30" s="202">
        <f>VALUE(N12-123.6/100*(N6-N9))</f>
        <v>0</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-660.52689999999848</v>
      </c>
      <c r="G31" s="194"/>
      <c r="H31" s="194">
        <f>VALUE(H12-138.2/100*(H6-H9))</f>
        <v>11952.828799999999</v>
      </c>
      <c r="I31" s="171"/>
      <c r="J31" s="194">
        <f>VALUE(J12-138.2/100*(J6-J9))</f>
        <v>11999.818799999999</v>
      </c>
      <c r="K31" s="195"/>
      <c r="L31" s="194">
        <f>VALUE(L12-138.2/100*(L6-L9))</f>
        <v>0</v>
      </c>
      <c r="M31" s="194"/>
      <c r="N31" s="194">
        <f>VALUE(N12-138.2/100*(N6-N9))</f>
        <v>0</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-716.92499999999836</v>
      </c>
      <c r="G32" s="194"/>
      <c r="H32" s="194">
        <f>VALUE(H12-150/100*(H6-H9))</f>
        <v>11978.599999999999</v>
      </c>
      <c r="I32" s="171"/>
      <c r="J32" s="194">
        <f>VALUE(J12-150/100*(J6-J9))</f>
        <v>12019.099999999999</v>
      </c>
      <c r="K32" s="195"/>
      <c r="L32" s="194">
        <f>VALUE(L12-150/100*(L6-L9))</f>
        <v>0</v>
      </c>
      <c r="M32" s="194"/>
      <c r="N32" s="194">
        <f>VALUE(N12-150/100*(N6-N9))</f>
        <v>0</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-773.32309999999825</v>
      </c>
      <c r="G33" s="200"/>
      <c r="H33" s="200">
        <f>VALUE(H12-161.8/100*(H6-H9))</f>
        <v>12004.3712</v>
      </c>
      <c r="I33" s="201"/>
      <c r="J33" s="200">
        <f>VALUE(J12-161.8/100*(J6-J9))</f>
        <v>12038.3812</v>
      </c>
      <c r="K33" s="200"/>
      <c r="L33" s="200">
        <f>VALUE(L12-161.8/100*(L6-L9))</f>
        <v>0</v>
      </c>
      <c r="M33" s="200"/>
      <c r="N33" s="200">
        <f>VALUE(N12-161.8/100*(N6-N9))</f>
        <v>0</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-812.84956499999805</v>
      </c>
      <c r="G34" s="194"/>
      <c r="H34" s="194">
        <f>VALUE(H12-170.07/100*(H6-H9))</f>
        <v>12022.432879999998</v>
      </c>
      <c r="I34" s="171"/>
      <c r="J34" s="194">
        <f>VALUE(J12-170.07/100*(J6-J9))</f>
        <v>12051.89438</v>
      </c>
      <c r="K34" s="195"/>
      <c r="L34" s="194">
        <f>VALUE(L12-170.07/100*(L6-L9))</f>
        <v>0</v>
      </c>
      <c r="M34" s="194"/>
      <c r="N34" s="194">
        <f>VALUE(N12-170.07/100*(N6-N9))</f>
        <v>0</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-955.89999999999782</v>
      </c>
      <c r="G35" s="197"/>
      <c r="H35" s="197">
        <f>VALUE(H12-200/100*(H6-H9))</f>
        <v>12087.8</v>
      </c>
      <c r="I35" s="198"/>
      <c r="J35" s="197">
        <f>VALUE(J12-200/100*(J6-J9))</f>
        <v>12100.8</v>
      </c>
      <c r="K35" s="197"/>
      <c r="L35" s="197">
        <f>VALUE(L12-200/100*(L6-L9))</f>
        <v>0</v>
      </c>
      <c r="M35" s="197"/>
      <c r="N35" s="197">
        <f>VALUE(N12-200/100*(N6-N9))</f>
        <v>0</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-1068.6961999999974</v>
      </c>
      <c r="G36" s="194"/>
      <c r="H36" s="194">
        <f>VALUE(H12-223.6/100*(H6-H9))</f>
        <v>12139.3424</v>
      </c>
      <c r="I36" s="171"/>
      <c r="J36" s="194">
        <f>VALUE(J12-223.6/100*(J6-J9))</f>
        <v>12139.3624</v>
      </c>
      <c r="K36" s="195"/>
      <c r="L36" s="194">
        <f>VALUE(L12-223.6/100*(L6-L9))</f>
        <v>0</v>
      </c>
      <c r="M36" s="194"/>
      <c r="N36" s="194">
        <f>VALUE(N12-223.6/100*(N6-N9))</f>
        <v>0</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-1138.4768999999972</v>
      </c>
      <c r="G37" s="197"/>
      <c r="H37" s="197">
        <f>VALUE(H12-238.2/100*(H6-H9))</f>
        <v>12171.228799999999</v>
      </c>
      <c r="I37" s="198"/>
      <c r="J37" s="197">
        <f>VALUE(J12-238.2/100*(J6-J9))</f>
        <v>12163.218799999999</v>
      </c>
      <c r="K37" s="197"/>
      <c r="L37" s="197">
        <f>VALUE(L12-238.2/100*(L6-L9))</f>
        <v>0</v>
      </c>
      <c r="M37" s="197"/>
      <c r="N37" s="197">
        <f>VALUE(N12-238.2/100*(N6-N9))</f>
        <v>0</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-1251.2730999999974</v>
      </c>
      <c r="G38" s="197"/>
      <c r="H38" s="197">
        <f>VALUE(H12-261.8/100*(H6-H9))</f>
        <v>12222.771199999999</v>
      </c>
      <c r="I38" s="198"/>
      <c r="J38" s="197">
        <f>VALUE(J12-261.8/100*(J6-J9))</f>
        <v>12201.781199999999</v>
      </c>
      <c r="K38" s="197"/>
      <c r="L38" s="197">
        <f>VALUE(L12-261.8/100*(L6-L9))</f>
        <v>0</v>
      </c>
      <c r="M38" s="197"/>
      <c r="N38" s="197">
        <f>VALUE(N12-261.8/100*(N6-N9))</f>
        <v>0</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-1433.8499999999967</v>
      </c>
      <c r="G39" s="197"/>
      <c r="H39" s="197">
        <f>VALUE(H12-300/100*(H6-H9))</f>
        <v>12306.199999999999</v>
      </c>
      <c r="I39" s="198"/>
      <c r="J39" s="197">
        <f>VALUE(J12-300/100*(J6-J9))</f>
        <v>12264.199999999999</v>
      </c>
      <c r="K39" s="197"/>
      <c r="L39" s="197">
        <f>VALUE(L12-300/100*(L6-L9))</f>
        <v>0</v>
      </c>
      <c r="M39" s="197"/>
      <c r="N39" s="197">
        <f>VALUE(N12-300/100*(N6-N9))</f>
        <v>0</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-1546.6461999999965</v>
      </c>
      <c r="G40" s="194"/>
      <c r="H40" s="194">
        <f>VALUE(H12-323.6/100*(H6-H9))</f>
        <v>12357.742399999999</v>
      </c>
      <c r="I40" s="171"/>
      <c r="J40" s="194">
        <f>VALUE(J12-323.6/100*(J6-J9))</f>
        <v>12302.7624</v>
      </c>
      <c r="K40" s="195"/>
      <c r="L40" s="194">
        <f>VALUE(L12-323.6/100*(L6-L9))</f>
        <v>0</v>
      </c>
      <c r="M40" s="194"/>
      <c r="N40" s="194">
        <f>VALUE(N12-323.6/100*(N6-N9))</f>
        <v>0</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-1616.4268999999961</v>
      </c>
      <c r="G41" s="197"/>
      <c r="H41" s="197">
        <f>VALUE(H12-338.2/100*(H6-H9))</f>
        <v>12389.628799999999</v>
      </c>
      <c r="I41" s="198"/>
      <c r="J41" s="197">
        <f>VALUE(J12-338.2/100*(J6-J9))</f>
        <v>12326.618799999998</v>
      </c>
      <c r="K41" s="197"/>
      <c r="L41" s="197">
        <f>VALUE(L12-338.2/100*(L6-L9))</f>
        <v>0</v>
      </c>
      <c r="M41" s="197"/>
      <c r="N41" s="197">
        <f>VALUE(N12-338.2/100*(N6-N9))</f>
        <v>0</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-1729.2230999999963</v>
      </c>
      <c r="G42" s="197"/>
      <c r="H42" s="197">
        <f>VALUE(H12-361.8/100*(H6-H9))</f>
        <v>12441.171199999999</v>
      </c>
      <c r="I42" s="198"/>
      <c r="J42" s="197">
        <f>VALUE(J12-361.8/100*(J6-J9))</f>
        <v>12365.181199999999</v>
      </c>
      <c r="K42" s="197"/>
      <c r="L42" s="197">
        <f>VALUE(L12-361.8/100*(L6-L9))</f>
        <v>0</v>
      </c>
      <c r="M42" s="197"/>
      <c r="N42" s="197">
        <f>VALUE(N12-361.8/100*(N6-N9))</f>
        <v>0</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-1911.7999999999956</v>
      </c>
      <c r="G43" s="197"/>
      <c r="H43" s="197">
        <f>VALUE(H12-400/100*(H6-H9))</f>
        <v>12524.599999999999</v>
      </c>
      <c r="I43" s="198"/>
      <c r="J43" s="197">
        <f>VALUE(J12-400/100*(J6-J9))</f>
        <v>12427.599999999999</v>
      </c>
      <c r="K43" s="197"/>
      <c r="L43" s="197">
        <f>VALUE(L12-400/100*(L6-L9))</f>
        <v>0</v>
      </c>
      <c r="M43" s="197"/>
      <c r="N43" s="197">
        <f>VALUE(N12-400/100*(N6-N9))</f>
        <v>0</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-2024.5961999999956</v>
      </c>
      <c r="G44" s="194"/>
      <c r="H44" s="194">
        <f>VALUE(H12-423.6/100*(H6-H9))</f>
        <v>12576.142399999999</v>
      </c>
      <c r="I44" s="171"/>
      <c r="J44" s="194">
        <f>VALUE(J12-423.6/100*(J6-J9))</f>
        <v>12466.162399999999</v>
      </c>
      <c r="K44" s="195"/>
      <c r="L44" s="194">
        <f>VALUE(L12-423.6/100*(L6-L9))</f>
        <v>0</v>
      </c>
      <c r="M44" s="194"/>
      <c r="N44" s="194">
        <f>VALUE(N12-423.6/100*(N6-N9))</f>
        <v>0</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-2094.3768999999952</v>
      </c>
      <c r="G45" s="194"/>
      <c r="H45" s="194">
        <f>VALUE(H12-438.2/100*(H6-H9))</f>
        <v>12608.028799999998</v>
      </c>
      <c r="I45" s="171"/>
      <c r="J45" s="194">
        <f>VALUE(J12-438.2/100*(J6-J9))</f>
        <v>12490.018799999998</v>
      </c>
      <c r="K45" s="195"/>
      <c r="L45" s="194">
        <f>VALUE(L12-438.2/100*(L6-L9))</f>
        <v>0</v>
      </c>
      <c r="M45" s="194"/>
      <c r="N45" s="194">
        <f>VALUE(N12-438.2/100*(N6-N9))</f>
        <v>0</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-2207.173099999995</v>
      </c>
      <c r="G46" s="194"/>
      <c r="H46" s="194">
        <f>VALUE(H12-461.8/100*(H6-H9))</f>
        <v>12659.571199999998</v>
      </c>
      <c r="I46" s="171"/>
      <c r="J46" s="194">
        <f>VALUE(J12-461.8/100*(J6-J9))</f>
        <v>12528.581199999999</v>
      </c>
      <c r="K46" s="195"/>
      <c r="L46" s="194">
        <f>VALUE(L12-461.8/100*(L6-L9))</f>
        <v>0</v>
      </c>
      <c r="M46" s="194"/>
      <c r="N46" s="194">
        <f>VALUE(N12-461.8/100*(N6-N9))</f>
        <v>0</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-2389.7499999999945</v>
      </c>
      <c r="G47" s="194"/>
      <c r="H47" s="194">
        <f>VALUE(H12-500/100*(H6-H9))</f>
        <v>12742.999999999998</v>
      </c>
      <c r="I47" s="171"/>
      <c r="J47" s="194">
        <f>VALUE(J12-500/100*(J6-J9))</f>
        <v>12590.999999999998</v>
      </c>
      <c r="K47" s="195"/>
      <c r="L47" s="194">
        <f>VALUE(L12-500/100*(L6-L9))</f>
        <v>0</v>
      </c>
      <c r="M47" s="194"/>
      <c r="N47" s="194">
        <f>VALUE(N12-500/100*(N6-N9))</f>
        <v>0</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-2502.5461999999948</v>
      </c>
      <c r="G48" s="194"/>
      <c r="H48" s="194">
        <f>VALUE(H12-523.6/100*(H6-H9))</f>
        <v>12794.542399999998</v>
      </c>
      <c r="I48" s="171"/>
      <c r="J48" s="194">
        <f>VALUE(J12-523.6/100*(J6-J9))</f>
        <v>12629.562399999999</v>
      </c>
      <c r="K48" s="195"/>
      <c r="L48" s="194">
        <f>VALUE(L12-523.6/100*(L6-L9))</f>
        <v>0</v>
      </c>
      <c r="M48" s="194"/>
      <c r="N48" s="194">
        <f>VALUE(N12-523.6/100*(N6-N9))</f>
        <v>0</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-2572.3268999999946</v>
      </c>
      <c r="G49" s="194"/>
      <c r="H49" s="194">
        <f>VALUE(H12-538.2/100*(H6-H9))</f>
        <v>12826.428799999998</v>
      </c>
      <c r="I49" s="171"/>
      <c r="J49" s="194">
        <f>VALUE(J12-538.2/100*(J6-J9))</f>
        <v>12653.418799999998</v>
      </c>
      <c r="K49" s="195"/>
      <c r="L49" s="194">
        <f>VALUE(L12-538.2/100*(L6-L9))</f>
        <v>0</v>
      </c>
      <c r="M49" s="194"/>
      <c r="N49" s="194">
        <f>VALUE(N12-538.2/100*(N6-N9))</f>
        <v>0</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-2685.1230999999934</v>
      </c>
      <c r="G50" s="194"/>
      <c r="H50" s="194">
        <f>VALUE(H12-561.8/100*(H6-H9))</f>
        <v>12877.971199999998</v>
      </c>
      <c r="I50" s="171"/>
      <c r="J50" s="194">
        <f>VALUE(J12-561.8/100*(J6-J9))</f>
        <v>12691.981199999998</v>
      </c>
      <c r="K50" s="195"/>
      <c r="L50" s="194">
        <f>VALUE(L12-561.8/100*(L6-L9))</f>
        <v>0</v>
      </c>
      <c r="M50" s="194"/>
      <c r="N50" s="194">
        <f>VALUE(N12-561.8/100*(N6-N9))</f>
        <v>0</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tabSelected="1" zoomScaleNormal="100" workbookViewId="0">
      <selection activeCell="A6" sqref="A6"/>
    </sheetView>
  </sheetViews>
  <sheetFormatPr defaultColWidth="8.6640625" defaultRowHeight="14.7" customHeight="1" x14ac:dyDescent="0.3"/>
  <cols>
    <col min="1" max="1" width="112.6640625" style="91" customWidth="1"/>
    <col min="2" max="252" width="8.6640625" style="91" customWidth="1"/>
  </cols>
  <sheetData>
    <row r="1" spans="1:1" ht="100.8" x14ac:dyDescent="0.3">
      <c r="A1" s="100"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L75"/>
  <sheetViews>
    <sheetView showGridLines="0" topLeftCell="DW1" zoomScaleNormal="100" workbookViewId="0">
      <selection activeCell="EL2" sqref="EL2"/>
    </sheetView>
  </sheetViews>
  <sheetFormatPr defaultColWidth="8.6640625" defaultRowHeight="14.7" customHeight="1" x14ac:dyDescent="0.3"/>
  <cols>
    <col min="1" max="4" width="8.6640625" style="33" customWidth="1"/>
    <col min="5" max="49" width="10.6640625" style="33" customWidth="1"/>
    <col min="50" max="143" width="10.6640625" style="91" customWidth="1"/>
    <col min="144" max="350" width="8.6640625" style="33" customWidth="1"/>
  </cols>
  <sheetData>
    <row r="1" spans="1:143"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row>
    <row r="2" spans="1:14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row>
    <row r="3" spans="1:14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row>
    <row r="4" spans="1:14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row>
    <row r="5" spans="1:143"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row>
    <row r="6" spans="1:14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M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row>
    <row r="7" spans="1:143"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M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row>
    <row r="8" spans="1:143"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M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row>
    <row r="9" spans="1:143"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M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row>
    <row r="10" spans="1:143"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M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row>
    <row r="11" spans="1:143"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M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row>
    <row r="12" spans="1:14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row>
    <row r="13" spans="1:143"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M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row>
    <row r="14" spans="1:143"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M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row>
    <row r="15" spans="1:143"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M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row>
    <row r="16" spans="1:14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row>
    <row r="17" spans="1:143"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M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row>
    <row r="18" spans="1:143"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M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row>
    <row r="19" spans="1:143"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M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row>
    <row r="20" spans="1:143"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M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row>
    <row r="21" spans="1:143"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M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row>
    <row r="22" spans="1:143"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M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row>
    <row r="23" spans="1:143"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row>
    <row r="24" spans="1:143"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M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row>
    <row r="25" spans="1:143"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M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row>
    <row r="26" spans="1:143"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M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row>
    <row r="27" spans="1:143"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M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row>
    <row r="28" spans="1:143"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M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row>
    <row r="29" spans="1:143"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M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row>
    <row r="30" spans="1:143"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M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row>
    <row r="31" spans="1:143"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M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row>
    <row r="32" spans="1:143"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M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row>
    <row r="33" spans="1:143"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M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row>
    <row r="34" spans="1:143"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M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row>
    <row r="35" spans="1:143"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M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row>
    <row r="36" spans="1:143"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M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row>
    <row r="37" spans="1:143"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row>
    <row r="38" spans="1:14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row>
    <row r="39" spans="1:14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row>
    <row r="40" spans="1:14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row>
    <row r="41" spans="1:14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row>
    <row r="42" spans="1:14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row>
    <row r="43" spans="1:143"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M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row>
    <row r="44" spans="1:14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row>
    <row r="45" spans="1:14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row>
    <row r="46" spans="1:14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row>
    <row r="47" spans="1:14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row>
    <row r="48" spans="1:14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row>
    <row r="49" spans="1:143"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row>
    <row r="50" spans="1:143"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M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row>
    <row r="51" spans="1:143"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M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row>
    <row r="52" spans="1:143"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M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row>
    <row r="53" spans="1:143"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M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row>
    <row r="54" spans="1:143"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M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row>
    <row r="55" spans="1:143"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M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row>
    <row r="56" spans="1:143"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M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row>
    <row r="57" spans="1:143"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row>
    <row r="58" spans="1:14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2019-06-25T19:53:30Z</dcterms:modified>
</cp:coreProperties>
</file>