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4328\Desktop\"/>
    </mc:Choice>
  </mc:AlternateContent>
  <bookViews>
    <workbookView xWindow="0" yWindow="0" windowWidth="23040" windowHeight="9195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s="1"/>
  <c r="I8" i="1" l="1"/>
  <c r="I16" i="1"/>
  <c r="I15" i="1" s="1"/>
  <c r="I10" i="1"/>
  <c r="I11" i="1" s="1"/>
  <c r="I53" i="1"/>
  <c r="I54" i="1"/>
  <c r="I52" i="1"/>
  <c r="I47" i="1"/>
  <c r="I18" i="1"/>
  <c r="H49" i="1"/>
  <c r="H48" i="1"/>
  <c r="H46" i="1"/>
  <c r="H40" i="1"/>
  <c r="H28" i="1"/>
  <c r="H22" i="1"/>
  <c r="H34" i="1" s="1"/>
  <c r="H13" i="1"/>
  <c r="I20" i="1" l="1"/>
  <c r="I19" i="1" s="1"/>
  <c r="I6" i="1"/>
  <c r="I7" i="1" s="1"/>
  <c r="I9" i="1"/>
  <c r="I31" i="1"/>
  <c r="I27" i="1"/>
  <c r="I30" i="1"/>
  <c r="I26" i="1"/>
  <c r="I29" i="1"/>
  <c r="I25" i="1"/>
  <c r="I32" i="1"/>
  <c r="I24" i="1"/>
  <c r="I23" i="1" s="1"/>
  <c r="I17" i="1"/>
  <c r="H55" i="1"/>
  <c r="H52" i="1" s="1"/>
  <c r="H8" i="1"/>
  <c r="H10" i="1"/>
  <c r="H9" i="1" s="1"/>
  <c r="H16" i="1"/>
  <c r="H47" i="1"/>
  <c r="H53" i="1"/>
  <c r="H18" i="1"/>
  <c r="BK49" i="3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G49" i="1"/>
  <c r="G48" i="1"/>
  <c r="G46" i="1"/>
  <c r="G47" i="1" s="1"/>
  <c r="G40" i="1"/>
  <c r="G28" i="1"/>
  <c r="G22" i="1"/>
  <c r="G34" i="1" s="1"/>
  <c r="G13" i="1"/>
  <c r="I33" i="1" l="1"/>
  <c r="H54" i="1"/>
  <c r="H31" i="1"/>
  <c r="H27" i="1"/>
  <c r="H32" i="1"/>
  <c r="H24" i="1"/>
  <c r="H30" i="1"/>
  <c r="H26" i="1"/>
  <c r="H29" i="1"/>
  <c r="H25" i="1"/>
  <c r="H15" i="1"/>
  <c r="H17" i="1"/>
  <c r="H20" i="1"/>
  <c r="H19" i="1" s="1"/>
  <c r="H11" i="1"/>
  <c r="H6" i="1"/>
  <c r="H7" i="1" s="1"/>
  <c r="BH20" i="3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G55" i="1"/>
  <c r="G52" i="1" s="1"/>
  <c r="G31" i="1"/>
  <c r="G27" i="1"/>
  <c r="G30" i="1"/>
  <c r="G26" i="1"/>
  <c r="G29" i="1"/>
  <c r="G25" i="1"/>
  <c r="G24" i="1"/>
  <c r="G32" i="1"/>
  <c r="G8" i="1"/>
  <c r="G10" i="1"/>
  <c r="G16" i="1"/>
  <c r="G15" i="1" s="1"/>
  <c r="G53" i="1"/>
  <c r="G18" i="1"/>
  <c r="G23" i="1" l="1"/>
  <c r="H23" i="1"/>
  <c r="H33" i="1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G33" i="1"/>
  <c r="G54" i="1"/>
  <c r="G6" i="1"/>
  <c r="G7" i="1" s="1"/>
  <c r="G11" i="1"/>
  <c r="G20" i="1"/>
  <c r="G19" i="1" s="1"/>
  <c r="G17" i="1"/>
  <c r="G9" i="1"/>
  <c r="E46" i="1" l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<sst xmlns="http://schemas.openxmlformats.org/spreadsheetml/2006/main" count="201" uniqueCount="73">
  <si>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</si>
  <si>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</si>
  <si>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</si>
  <si>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</si>
  <si>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</si>
  <si>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</si>
  <si>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</si>
  <si>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</si>
  <si>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</si>
  <si>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</si>
  <si>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</si>
  <si>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</si>
  <si>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</si>
  <si>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</si>
  <si>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</si>
  <si>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</si>
  <si>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</si>
  <si>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</si>
  <si>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</si>
  <si>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</si>
  <si>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</si>
  <si>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</si>
  <si>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</si>
  <si>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</si>
  <si>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</si>
  <si>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</si>
  <si>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</si>
  <si>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</si>
  <si>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</si>
  <si>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</si>
  <si>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</si>
  <si>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</si>
  <si>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</si>
  <si>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</si>
  <si>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</si>
  <si>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</si>
  <si>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</si>
  <si>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</si>
  <si>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</si>
  <si>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</si>
  <si>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</si>
  <si>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</si>
  <si>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</si>
  <si>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</si>
  <si>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</si>
  <si>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</si>
  <si>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</si>
  <si>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</si>
  <si>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</si>
  <si>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</si>
  <si>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</si>
  <si>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</si>
  <si>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</si>
  <si>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</si>
  <si>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</si>
  <si>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</si>
  <si>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</si>
  <si>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</si>
  <si>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</si>
  <si>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</si>
  <si>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</si>
  <si>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</si>
  <si>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</si>
  <si>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</si>
  <si>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</si>
  <si>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</si>
  <si>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</si>
  <si>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</si>
  <si>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</si>
  <si>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</si>
  <si>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</si>
  <si>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10588 - Prev Weekly low</t>
  </si>
  <si>
    <t>YY - Low and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</si>
</sst>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8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10" zoomScale="115" zoomScaleNormal="115" workbookViewId="0">
      <selection activeCell="K13" sqref="K13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9" width="12.7109375" style="125" customWidth="1"/>
    <col min="10" max="10" width="12.140625" style="1" customWidth="1"/>
    <col min="11" max="16384" width="8.85546875" style="1"/>
  </cols>
  <sheetData>
    <row r="1" spans="1:10" ht="15.75" thickBot="1" x14ac:dyDescent="0.3">
      <c r="A1" s="1" t="s">
        <v>65</v>
      </c>
      <c r="E1" s="104" t="s">
        <v>70</v>
      </c>
      <c r="F1" s="35" t="s">
        <v>60</v>
      </c>
      <c r="G1" s="35">
        <v>43441</v>
      </c>
      <c r="H1" s="35">
        <v>43444</v>
      </c>
      <c r="I1" s="35">
        <v>43445</v>
      </c>
    </row>
    <row r="2" spans="1:10" x14ac:dyDescent="0.25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10704.55</v>
      </c>
      <c r="H2" s="131">
        <v>10558.85</v>
      </c>
      <c r="I2" s="131">
        <v>10567.15</v>
      </c>
    </row>
    <row r="3" spans="1:10" x14ac:dyDescent="0.25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10599.35</v>
      </c>
      <c r="H3" s="131">
        <v>10474.950000000001</v>
      </c>
      <c r="I3" s="131">
        <v>10333.85</v>
      </c>
    </row>
    <row r="4" spans="1:10" x14ac:dyDescent="0.25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10693.7</v>
      </c>
      <c r="H4" s="124">
        <v>10488.45</v>
      </c>
      <c r="I4" s="124">
        <v>10549.15</v>
      </c>
    </row>
    <row r="5" spans="1:10" x14ac:dyDescent="0.25">
      <c r="A5" s="134" t="s">
        <v>25</v>
      </c>
      <c r="B5" s="134"/>
      <c r="C5" s="134"/>
      <c r="D5" s="134"/>
      <c r="E5" s="125"/>
      <c r="F5" s="125"/>
    </row>
    <row r="6" spans="1:10" x14ac:dyDescent="0.25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" si="2">G10+G46</f>
        <v>10837.583333333332</v>
      </c>
      <c r="H6" s="117">
        <f t="shared" ref="H6:I6" si="3">H10+H46</f>
        <v>10623.783333333335</v>
      </c>
      <c r="I6" s="117">
        <f t="shared" si="3"/>
        <v>10866.216666666665</v>
      </c>
    </row>
    <row r="7" spans="1:10" x14ac:dyDescent="0.25">
      <c r="A7" s="17"/>
      <c r="B7" s="17"/>
      <c r="C7" s="17"/>
      <c r="D7" s="18" t="s">
        <v>55</v>
      </c>
      <c r="E7" s="118">
        <f t="shared" ref="E7" si="4">(E6+E8)/2</f>
        <v>11480.15</v>
      </c>
      <c r="F7" s="118">
        <f t="shared" ref="F7" si="5">(F6+F8)/2</f>
        <v>11170.400000000001</v>
      </c>
      <c r="G7" s="118">
        <f t="shared" ref="G7" si="6">(G6+G8)/2</f>
        <v>10804.324999999999</v>
      </c>
      <c r="H7" s="118">
        <f t="shared" ref="H7:I7" si="7">(H6+H8)/2</f>
        <v>10607.550000000001</v>
      </c>
      <c r="I7" s="118">
        <f t="shared" si="7"/>
        <v>10791.449999999999</v>
      </c>
    </row>
    <row r="8" spans="1:10" x14ac:dyDescent="0.25">
      <c r="A8" s="17"/>
      <c r="B8" s="17"/>
      <c r="C8" s="17"/>
      <c r="D8" s="18" t="s">
        <v>27</v>
      </c>
      <c r="E8" s="119">
        <f t="shared" ref="E8" si="8">E13+E46</f>
        <v>11294.25</v>
      </c>
      <c r="F8" s="119">
        <f t="shared" ref="F8" si="9">F13+F46</f>
        <v>11094.000000000002</v>
      </c>
      <c r="G8" s="119">
        <f t="shared" ref="G8" si="10">G13+G46</f>
        <v>10771.066666666666</v>
      </c>
      <c r="H8" s="119">
        <f t="shared" ref="H8:I8" si="11">H13+H46</f>
        <v>10591.316666666668</v>
      </c>
      <c r="I8" s="119">
        <f t="shared" si="11"/>
        <v>10716.683333333332</v>
      </c>
    </row>
    <row r="9" spans="1:10" x14ac:dyDescent="0.25">
      <c r="A9" s="17"/>
      <c r="B9" s="17"/>
      <c r="C9" s="17"/>
      <c r="D9" s="18" t="s">
        <v>56</v>
      </c>
      <c r="E9" s="118">
        <f t="shared" ref="E9" si="12">(E8+E10)/2</f>
        <v>11189.875</v>
      </c>
      <c r="F9" s="118">
        <f t="shared" ref="F9" si="13">(F8+F10)/2</f>
        <v>10993.925000000003</v>
      </c>
      <c r="G9" s="118">
        <f t="shared" ref="G9" si="14">(G8+G10)/2</f>
        <v>10751.724999999999</v>
      </c>
      <c r="H9" s="118">
        <f t="shared" ref="H9:I9" si="15">(H8+H10)/2</f>
        <v>10565.600000000002</v>
      </c>
      <c r="I9" s="118">
        <f t="shared" si="15"/>
        <v>10674.8</v>
      </c>
    </row>
    <row r="10" spans="1:10" ht="14.45" customHeight="1" x14ac:dyDescent="0.25">
      <c r="A10" s="17"/>
      <c r="B10" s="17"/>
      <c r="C10" s="17"/>
      <c r="D10" s="18" t="s">
        <v>28</v>
      </c>
      <c r="E10" s="119">
        <f t="shared" ref="E10" si="16">(2*E13)-E3</f>
        <v>11085.499999999998</v>
      </c>
      <c r="F10" s="119">
        <f t="shared" ref="F10" si="17">(2*F13)-F3</f>
        <v>10893.850000000002</v>
      </c>
      <c r="G10" s="119">
        <f t="shared" ref="G10" si="18">(2*G13)-G3</f>
        <v>10732.383333333333</v>
      </c>
      <c r="H10" s="119">
        <f t="shared" ref="H10:I10" si="19">(2*H13)-H3</f>
        <v>10539.883333333335</v>
      </c>
      <c r="I10" s="119">
        <f t="shared" si="19"/>
        <v>10632.916666666666</v>
      </c>
    </row>
    <row r="11" spans="1:10" x14ac:dyDescent="0.25">
      <c r="A11" s="17"/>
      <c r="B11" s="17"/>
      <c r="C11" s="17"/>
      <c r="D11" s="18" t="s">
        <v>54</v>
      </c>
      <c r="E11" s="118">
        <f t="shared" ref="E11" si="20">(E10+E13)/2</f>
        <v>10899.599999999999</v>
      </c>
      <c r="F11" s="118">
        <f t="shared" ref="F11" si="21">(F10+F13)/2</f>
        <v>10817.45</v>
      </c>
      <c r="G11" s="118">
        <f t="shared" ref="G11" si="22">(G10+G13)/2</f>
        <v>10699.125</v>
      </c>
      <c r="H11" s="118">
        <f t="shared" ref="H11:I11" si="23">(H10+H13)/2</f>
        <v>10523.650000000001</v>
      </c>
      <c r="I11" s="118">
        <f t="shared" si="23"/>
        <v>10558.15</v>
      </c>
      <c r="J11" s="133" t="s">
        <v>71</v>
      </c>
    </row>
    <row r="12" spans="1:10" x14ac:dyDescent="0.25">
      <c r="A12" s="17"/>
      <c r="B12" s="17"/>
      <c r="C12" s="17"/>
      <c r="D12" s="18"/>
      <c r="E12" s="120"/>
      <c r="F12" s="120"/>
      <c r="G12" s="120"/>
      <c r="H12" s="120"/>
      <c r="I12" s="120"/>
    </row>
    <row r="13" spans="1:10" x14ac:dyDescent="0.25">
      <c r="A13" s="17"/>
      <c r="B13" s="17"/>
      <c r="C13" s="17"/>
      <c r="D13" s="18" t="s">
        <v>29</v>
      </c>
      <c r="E13" s="102">
        <f t="shared" ref="E13" si="24">(E2+E3+E4)/3</f>
        <v>10713.699999999999</v>
      </c>
      <c r="F13" s="102">
        <f t="shared" ref="F13" si="25">(F2+F3+F4)/3</f>
        <v>10741.050000000001</v>
      </c>
      <c r="G13" s="102">
        <f t="shared" ref="G13" si="26">(G2+G3+G4)/3</f>
        <v>10665.866666666667</v>
      </c>
      <c r="H13" s="102">
        <f t="shared" ref="H13:I13" si="27">(H2+H3+H4)/3</f>
        <v>10507.416666666668</v>
      </c>
      <c r="I13" s="136">
        <f t="shared" si="27"/>
        <v>10483.383333333333</v>
      </c>
      <c r="J13" s="1" t="s">
        <v>72</v>
      </c>
    </row>
    <row r="14" spans="1:10" x14ac:dyDescent="0.25">
      <c r="A14" s="19"/>
      <c r="B14" s="19"/>
      <c r="C14" s="19"/>
      <c r="D14" s="20"/>
      <c r="E14" s="120"/>
      <c r="F14" s="120"/>
      <c r="G14" s="120"/>
      <c r="H14" s="120"/>
      <c r="I14" s="120"/>
    </row>
    <row r="15" spans="1:10" x14ac:dyDescent="0.25">
      <c r="A15" s="19"/>
      <c r="B15" s="19"/>
      <c r="C15" s="19"/>
      <c r="D15" s="20" t="s">
        <v>57</v>
      </c>
      <c r="E15" s="121">
        <f t="shared" ref="E15" si="28">(E13+E16)/2</f>
        <v>10609.324999999997</v>
      </c>
      <c r="F15" s="121">
        <f t="shared" ref="F15" si="29">(F13+F16)/2</f>
        <v>10640.975000000002</v>
      </c>
      <c r="G15" s="121">
        <f t="shared" ref="G15" si="30">(G13+G16)/2</f>
        <v>10646.525000000001</v>
      </c>
      <c r="H15" s="121">
        <f t="shared" ref="H15:I15" si="31">(H13+H16)/2</f>
        <v>10481.700000000001</v>
      </c>
      <c r="I15" s="121">
        <f t="shared" si="31"/>
        <v>10441.5</v>
      </c>
      <c r="J15" s="133"/>
    </row>
    <row r="16" spans="1:10" x14ac:dyDescent="0.25">
      <c r="A16" s="17"/>
      <c r="B16" s="17"/>
      <c r="C16" s="17"/>
      <c r="D16" s="18" t="s">
        <v>30</v>
      </c>
      <c r="E16" s="122">
        <f t="shared" ref="E16" si="32">2*E13-E2</f>
        <v>10504.949999999997</v>
      </c>
      <c r="F16" s="122">
        <f t="shared" ref="F16" si="33">2*F13-F2</f>
        <v>10540.900000000001</v>
      </c>
      <c r="G16" s="122">
        <f t="shared" ref="G16" si="34">2*G13-G2</f>
        <v>10627.183333333334</v>
      </c>
      <c r="H16" s="122">
        <f t="shared" ref="H16:I16" si="35">2*H13-H2</f>
        <v>10455.983333333335</v>
      </c>
      <c r="I16" s="122">
        <f t="shared" si="35"/>
        <v>10399.616666666667</v>
      </c>
    </row>
    <row r="17" spans="1:10" x14ac:dyDescent="0.25">
      <c r="A17" s="17"/>
      <c r="B17" s="17"/>
      <c r="C17" s="17"/>
      <c r="D17" s="18" t="s">
        <v>58</v>
      </c>
      <c r="E17" s="121">
        <f t="shared" ref="E17" si="36">(E16+E18)/2</f>
        <v>10319.049999999997</v>
      </c>
      <c r="F17" s="121">
        <f t="shared" ref="F17" si="37">(F16+F18)/2</f>
        <v>10464.5</v>
      </c>
      <c r="G17" s="121">
        <f t="shared" ref="G17" si="38">(G16+G18)/2</f>
        <v>10593.925000000001</v>
      </c>
      <c r="H17" s="121">
        <f t="shared" ref="H17:I17" si="39">(H16+H18)/2</f>
        <v>10439.750000000002</v>
      </c>
      <c r="I17" s="121">
        <f t="shared" si="39"/>
        <v>10324.85</v>
      </c>
      <c r="J17" s="133"/>
    </row>
    <row r="18" spans="1:10" x14ac:dyDescent="0.25">
      <c r="A18" s="17"/>
      <c r="B18" s="17"/>
      <c r="C18" s="17"/>
      <c r="D18" s="18" t="s">
        <v>31</v>
      </c>
      <c r="E18" s="122">
        <f t="shared" ref="E18" si="40">E13-E46</f>
        <v>10133.149999999998</v>
      </c>
      <c r="F18" s="122">
        <f t="shared" ref="F18" si="41">F13-F46</f>
        <v>10388.1</v>
      </c>
      <c r="G18" s="122">
        <f t="shared" ref="G18" si="42">G13-G46</f>
        <v>10560.666666666668</v>
      </c>
      <c r="H18" s="122">
        <f t="shared" ref="H18:I18" si="43">H13-H46</f>
        <v>10423.516666666668</v>
      </c>
      <c r="I18" s="122">
        <f t="shared" si="43"/>
        <v>10250.083333333334</v>
      </c>
    </row>
    <row r="19" spans="1:10" x14ac:dyDescent="0.25">
      <c r="A19" s="17"/>
      <c r="B19" s="17"/>
      <c r="C19" s="17"/>
      <c r="D19" s="18" t="s">
        <v>59</v>
      </c>
      <c r="E19" s="121">
        <f t="shared" ref="E19" si="44">(E18+E20)/2</f>
        <v>10028.774999999998</v>
      </c>
      <c r="F19" s="121">
        <f t="shared" ref="F19" si="45">(F18+F20)/2</f>
        <v>10288.025000000001</v>
      </c>
      <c r="G19" s="121">
        <f t="shared" ref="G19" si="46">(G18+G20)/2</f>
        <v>10541.325000000001</v>
      </c>
      <c r="H19" s="121">
        <f t="shared" ref="H19:I19" si="47">(H18+H20)/2</f>
        <v>10397.800000000003</v>
      </c>
      <c r="I19" s="121">
        <f t="shared" si="47"/>
        <v>10208.200000000001</v>
      </c>
    </row>
    <row r="20" spans="1:10" x14ac:dyDescent="0.25">
      <c r="A20" s="17"/>
      <c r="B20" s="17"/>
      <c r="C20" s="17"/>
      <c r="D20" s="18" t="s">
        <v>8</v>
      </c>
      <c r="E20" s="122">
        <f t="shared" ref="E20" si="48">E16-E46</f>
        <v>9924.399999999996</v>
      </c>
      <c r="F20" s="122">
        <f t="shared" ref="F20" si="49">F16-F46</f>
        <v>10187.950000000001</v>
      </c>
      <c r="G20" s="122">
        <f t="shared" ref="G20" si="50">G16-G46</f>
        <v>10521.983333333335</v>
      </c>
      <c r="H20" s="122">
        <f t="shared" ref="H20:I20" si="51">H16-H46</f>
        <v>10372.083333333336</v>
      </c>
      <c r="I20" s="122">
        <f t="shared" si="51"/>
        <v>10166.316666666668</v>
      </c>
    </row>
    <row r="21" spans="1:10" x14ac:dyDescent="0.25">
      <c r="A21" s="134" t="s">
        <v>24</v>
      </c>
      <c r="B21" s="134"/>
      <c r="C21" s="134"/>
      <c r="D21" s="134"/>
      <c r="E21" s="123"/>
      <c r="F21" s="123"/>
      <c r="G21" s="123"/>
      <c r="H21" s="123"/>
      <c r="I21" s="123"/>
    </row>
    <row r="22" spans="1:10" x14ac:dyDescent="0.25">
      <c r="A22" s="19"/>
      <c r="B22" s="19"/>
      <c r="C22" s="19"/>
      <c r="D22" s="20" t="s">
        <v>12</v>
      </c>
      <c r="E22" s="105">
        <f t="shared" ref="E22" si="52">(E2/E3)*E4</f>
        <v>11487.324189704021</v>
      </c>
      <c r="F22" s="105">
        <f t="shared" ref="F22" si="53">(F2/F3)*F4</f>
        <v>11050.165082992942</v>
      </c>
      <c r="G22" s="105">
        <f t="shared" ref="G22" si="54">(G2/G3)*G4</f>
        <v>10799.836436668285</v>
      </c>
      <c r="H22" s="105">
        <f t="shared" ref="H22:I22" si="55">(H2/H3)*H4</f>
        <v>10572.458129394412</v>
      </c>
      <c r="I22" s="105">
        <f t="shared" si="55"/>
        <v>10787.310675353327</v>
      </c>
    </row>
    <row r="23" spans="1:10" x14ac:dyDescent="0.25">
      <c r="A23" s="19"/>
      <c r="B23" s="19"/>
      <c r="C23" s="19"/>
      <c r="D23" s="20" t="s">
        <v>13</v>
      </c>
      <c r="E23" s="89">
        <f t="shared" ref="E23" si="56">E24+1.168*(E24-E25)</f>
        <v>11382.525159999999</v>
      </c>
      <c r="F23" s="89">
        <f t="shared" ref="F23" si="57">F24+1.168*(F24-F25)</f>
        <v>11001.190040000003</v>
      </c>
      <c r="G23" s="89">
        <f t="shared" ref="G23" si="58">G24+1.168*(G24-G25)</f>
        <v>10785.350239999998</v>
      </c>
      <c r="H23" s="89">
        <f t="shared" ref="H23:I23" si="59">H24+1.168*(H24-H25)</f>
        <v>10561.543680000001</v>
      </c>
      <c r="I23" s="89">
        <f t="shared" si="59"/>
        <v>10752.400960000001</v>
      </c>
    </row>
    <row r="24" spans="1:10" x14ac:dyDescent="0.25">
      <c r="A24" s="19"/>
      <c r="B24" s="19"/>
      <c r="C24" s="19"/>
      <c r="D24" s="20" t="s">
        <v>14</v>
      </c>
      <c r="E24" s="88">
        <f t="shared" ref="E24" si="60">E4+E47/2</f>
        <v>11196.0525</v>
      </c>
      <c r="F24" s="88">
        <f t="shared" ref="F24" si="61">F4+F47/2</f>
        <v>10887.822500000002</v>
      </c>
      <c r="G24" s="88">
        <f t="shared" ref="G24" si="62">G4+G47/2</f>
        <v>10751.56</v>
      </c>
      <c r="H24" s="88">
        <f t="shared" ref="H24:I24" si="63">H4+H47/2</f>
        <v>10534.595000000001</v>
      </c>
      <c r="I24" s="88">
        <f t="shared" si="63"/>
        <v>10677.465</v>
      </c>
    </row>
    <row r="25" spans="1:10" x14ac:dyDescent="0.25">
      <c r="A25" s="19"/>
      <c r="B25" s="19"/>
      <c r="C25" s="19"/>
      <c r="D25" s="20" t="s">
        <v>15</v>
      </c>
      <c r="E25" s="90">
        <f t="shared" ref="E25" si="64">E4+E47/4</f>
        <v>11036.401250000001</v>
      </c>
      <c r="F25" s="90">
        <f t="shared" ref="F25" si="65">F4+F47/4</f>
        <v>10790.761250000001</v>
      </c>
      <c r="G25" s="90">
        <f t="shared" ref="G25" si="66">G4+G47/4</f>
        <v>10722.630000000001</v>
      </c>
      <c r="H25" s="90">
        <f t="shared" ref="H25:I25" si="67">H4+H47/4</f>
        <v>10511.522500000001</v>
      </c>
      <c r="I25" s="90">
        <f t="shared" si="67"/>
        <v>10613.307499999999</v>
      </c>
    </row>
    <row r="26" spans="1:10" x14ac:dyDescent="0.25">
      <c r="A26" s="19"/>
      <c r="B26" s="19"/>
      <c r="C26" s="19"/>
      <c r="D26" s="20" t="s">
        <v>16</v>
      </c>
      <c r="E26" s="123">
        <f t="shared" ref="E26" si="68">E4+E47/6</f>
        <v>10983.184166666666</v>
      </c>
      <c r="F26" s="123">
        <f t="shared" ref="F26" si="69">F4+F47/6</f>
        <v>10758.407500000001</v>
      </c>
      <c r="G26" s="123">
        <f t="shared" ref="G26" si="70">G4+G47/6</f>
        <v>10712.986666666668</v>
      </c>
      <c r="H26" s="123">
        <f t="shared" ref="H26:I26" si="71">H4+H47/6</f>
        <v>10503.831666666667</v>
      </c>
      <c r="I26" s="123">
        <f t="shared" si="71"/>
        <v>10591.921666666665</v>
      </c>
    </row>
    <row r="27" spans="1:10" x14ac:dyDescent="0.25">
      <c r="A27" s="19"/>
      <c r="B27" s="19"/>
      <c r="C27" s="19"/>
      <c r="D27" s="20" t="s">
        <v>17</v>
      </c>
      <c r="E27" s="123">
        <f t="shared" ref="E27" si="72">E4+E47/12</f>
        <v>10929.967083333333</v>
      </c>
      <c r="F27" s="123">
        <f t="shared" ref="F27" si="73">F4+F47/12</f>
        <v>10726.053750000001</v>
      </c>
      <c r="G27" s="123">
        <f t="shared" ref="G27" si="74">G4+G47/12</f>
        <v>10703.343333333334</v>
      </c>
      <c r="H27" s="123">
        <f t="shared" ref="H27:I27" si="75">H4+H47/12</f>
        <v>10496.140833333335</v>
      </c>
      <c r="I27" s="123">
        <f t="shared" si="75"/>
        <v>10570.535833333333</v>
      </c>
    </row>
    <row r="28" spans="1:10" x14ac:dyDescent="0.25">
      <c r="A28" s="19"/>
      <c r="B28" s="19"/>
      <c r="C28" s="19"/>
      <c r="D28" s="20" t="s">
        <v>0</v>
      </c>
      <c r="E28" s="102">
        <f t="shared" ref="E28" si="76">E4</f>
        <v>10876.75</v>
      </c>
      <c r="F28" s="102">
        <f t="shared" ref="F28" si="77">F4</f>
        <v>10693.7</v>
      </c>
      <c r="G28" s="102">
        <f t="shared" ref="G28" si="78">G4</f>
        <v>10693.7</v>
      </c>
      <c r="H28" s="102">
        <f t="shared" ref="H28:I28" si="79">H4</f>
        <v>10488.45</v>
      </c>
      <c r="I28" s="102">
        <f t="shared" si="79"/>
        <v>10549.15</v>
      </c>
    </row>
    <row r="29" spans="1:10" x14ac:dyDescent="0.25">
      <c r="A29" s="19"/>
      <c r="B29" s="19"/>
      <c r="C29" s="19"/>
      <c r="D29" s="20" t="s">
        <v>18</v>
      </c>
      <c r="E29" s="123">
        <f t="shared" ref="E29" si="80">E4-E47/12</f>
        <v>10823.532916666667</v>
      </c>
      <c r="F29" s="123">
        <f t="shared" ref="F29" si="81">F4-F47/12</f>
        <v>10661.346250000001</v>
      </c>
      <c r="G29" s="123">
        <f t="shared" ref="G29" si="82">G4-G47/12</f>
        <v>10684.056666666667</v>
      </c>
      <c r="H29" s="123">
        <f t="shared" ref="H29:I29" si="83">H4-H47/12</f>
        <v>10480.759166666667</v>
      </c>
      <c r="I29" s="123">
        <f t="shared" si="83"/>
        <v>10527.764166666666</v>
      </c>
    </row>
    <row r="30" spans="1:10" x14ac:dyDescent="0.25">
      <c r="A30" s="19"/>
      <c r="B30" s="19"/>
      <c r="C30" s="19"/>
      <c r="D30" s="20" t="s">
        <v>19</v>
      </c>
      <c r="E30" s="123">
        <f t="shared" ref="E30" si="84">E4-E47/6</f>
        <v>10770.315833333334</v>
      </c>
      <c r="F30" s="123">
        <f t="shared" ref="F30" si="85">F4-F47/6</f>
        <v>10628.9925</v>
      </c>
      <c r="G30" s="123">
        <f t="shared" ref="G30" si="86">G4-G47/6</f>
        <v>10674.413333333334</v>
      </c>
      <c r="H30" s="123">
        <f t="shared" ref="H30:I30" si="87">H4-H47/6</f>
        <v>10473.068333333335</v>
      </c>
      <c r="I30" s="123">
        <f t="shared" si="87"/>
        <v>10506.378333333334</v>
      </c>
    </row>
    <row r="31" spans="1:10" x14ac:dyDescent="0.25">
      <c r="A31" s="19"/>
      <c r="B31" s="19"/>
      <c r="C31" s="19"/>
      <c r="D31" s="20" t="s">
        <v>20</v>
      </c>
      <c r="E31" s="92">
        <f t="shared" ref="E31" si="88">E4-E47/4</f>
        <v>10717.098749999999</v>
      </c>
      <c r="F31" s="92">
        <f t="shared" ref="F31" si="89">F4-F47/4</f>
        <v>10596.63875</v>
      </c>
      <c r="G31" s="92">
        <f t="shared" ref="G31" si="90">G4-G47/4</f>
        <v>10664.77</v>
      </c>
      <c r="H31" s="92">
        <f t="shared" ref="H31:I31" si="91">H4-H47/4</f>
        <v>10465.377500000001</v>
      </c>
      <c r="I31" s="92">
        <f t="shared" si="91"/>
        <v>10484.9925</v>
      </c>
    </row>
    <row r="32" spans="1:10" x14ac:dyDescent="0.25">
      <c r="A32" s="19"/>
      <c r="B32" s="19"/>
      <c r="C32" s="19"/>
      <c r="D32" s="20" t="s">
        <v>21</v>
      </c>
      <c r="E32" s="87">
        <f t="shared" ref="E32" si="92">E4-E47/2</f>
        <v>10557.4475</v>
      </c>
      <c r="F32" s="87">
        <f t="shared" ref="F32" si="93">F4-F47/2</f>
        <v>10499.577499999999</v>
      </c>
      <c r="G32" s="87">
        <f t="shared" ref="G32" si="94">G4-G47/2</f>
        <v>10635.840000000002</v>
      </c>
      <c r="H32" s="87">
        <f t="shared" ref="H32:I32" si="95">H4-H47/2</f>
        <v>10442.305</v>
      </c>
      <c r="I32" s="87">
        <f t="shared" si="95"/>
        <v>10420.834999999999</v>
      </c>
    </row>
    <row r="33" spans="1:10" x14ac:dyDescent="0.25">
      <c r="A33" s="19"/>
      <c r="B33" s="19"/>
      <c r="C33" s="19"/>
      <c r="D33" s="20" t="s">
        <v>22</v>
      </c>
      <c r="E33" s="93">
        <f t="shared" ref="E33" si="96">E32-1.168*(E31-E32)</f>
        <v>10370.974840000001</v>
      </c>
      <c r="F33" s="93">
        <f t="shared" ref="F33" si="97">F32-1.168*(F31-F32)</f>
        <v>10386.209959999998</v>
      </c>
      <c r="G33" s="93">
        <f t="shared" ref="G33" si="98">G32-1.168*(G31-G32)</f>
        <v>10602.049760000004</v>
      </c>
      <c r="H33" s="93">
        <f t="shared" ref="H33:I33" si="99">H32-1.168*(H31-H32)</f>
        <v>10415.356320000001</v>
      </c>
      <c r="I33" s="93">
        <f t="shared" si="99"/>
        <v>10345.899039999998</v>
      </c>
    </row>
    <row r="34" spans="1:10" x14ac:dyDescent="0.25">
      <c r="A34" s="19"/>
      <c r="B34" s="19"/>
      <c r="C34" s="19"/>
      <c r="D34" s="20" t="s">
        <v>23</v>
      </c>
      <c r="E34" s="94">
        <f t="shared" ref="E34" si="100">E4-(E22-E4)</f>
        <v>10266.175810295979</v>
      </c>
      <c r="F34" s="94">
        <f t="shared" ref="F34" si="101">F4-(F22-F4)</f>
        <v>10337.234917007059</v>
      </c>
      <c r="G34" s="94">
        <f t="shared" ref="G34" si="102">G4-(G22-G4)</f>
        <v>10587.563563331716</v>
      </c>
      <c r="H34" s="94">
        <f t="shared" ref="H34:I34" si="103">H4-(H22-H4)</f>
        <v>10404.441870605589</v>
      </c>
      <c r="I34" s="94">
        <f t="shared" si="103"/>
        <v>10310.989324646673</v>
      </c>
    </row>
    <row r="35" spans="1:10" x14ac:dyDescent="0.25">
      <c r="A35" s="134" t="s">
        <v>26</v>
      </c>
      <c r="B35" s="134"/>
      <c r="C35" s="134"/>
      <c r="D35" s="134"/>
      <c r="E35" s="123"/>
      <c r="F35" s="123"/>
      <c r="G35" s="123"/>
      <c r="H35" s="123"/>
      <c r="I35" s="123"/>
      <c r="J35" s="105">
        <v>10720</v>
      </c>
    </row>
    <row r="36" spans="1:10" x14ac:dyDescent="0.25">
      <c r="A36" s="18"/>
      <c r="B36" s="18"/>
      <c r="C36" s="18"/>
      <c r="D36" s="18" t="s">
        <v>37</v>
      </c>
      <c r="E36" s="105"/>
      <c r="F36" s="105"/>
      <c r="G36" s="105"/>
      <c r="H36" s="105">
        <v>10653.088400000001</v>
      </c>
      <c r="I36" s="105">
        <v>10653.088400000001</v>
      </c>
      <c r="J36" s="105">
        <v>10671</v>
      </c>
    </row>
    <row r="37" spans="1:10" x14ac:dyDescent="0.25">
      <c r="A37" s="17"/>
      <c r="B37" s="18"/>
      <c r="C37" s="17"/>
      <c r="D37" s="18" t="s">
        <v>35</v>
      </c>
      <c r="E37" s="89"/>
      <c r="F37" s="89"/>
      <c r="G37" s="89"/>
      <c r="H37" s="89">
        <v>10585.0232</v>
      </c>
      <c r="I37" s="89">
        <v>10585.0232</v>
      </c>
    </row>
    <row r="38" spans="1:10" x14ac:dyDescent="0.25">
      <c r="A38" s="17"/>
      <c r="B38" s="17"/>
      <c r="C38" s="17"/>
      <c r="D38" s="18" t="s">
        <v>32</v>
      </c>
      <c r="E38" s="88"/>
      <c r="F38" s="88"/>
      <c r="G38" s="88"/>
      <c r="H38" s="88">
        <v>10562.477999999999</v>
      </c>
      <c r="I38" s="88">
        <v>10562.477999999999</v>
      </c>
    </row>
    <row r="39" spans="1:10" x14ac:dyDescent="0.25">
      <c r="A39" s="17"/>
      <c r="B39" s="17"/>
      <c r="C39" s="17"/>
      <c r="D39" s="18" t="s">
        <v>32</v>
      </c>
      <c r="E39" s="90"/>
      <c r="F39" s="90"/>
      <c r="G39" s="90"/>
      <c r="H39" s="90">
        <v>10529.044</v>
      </c>
      <c r="I39" s="90">
        <v>10529.044</v>
      </c>
    </row>
    <row r="40" spans="1:10" x14ac:dyDescent="0.25">
      <c r="A40" s="17"/>
      <c r="B40" s="17"/>
      <c r="C40" s="17"/>
      <c r="D40" s="18" t="s">
        <v>0</v>
      </c>
      <c r="E40" s="102">
        <f t="shared" ref="E40" si="104">E4</f>
        <v>10876.75</v>
      </c>
      <c r="F40" s="102">
        <f t="shared" ref="F40" si="105">F4</f>
        <v>10693.7</v>
      </c>
      <c r="G40" s="102">
        <f t="shared" ref="G40" si="106">G4</f>
        <v>10693.7</v>
      </c>
      <c r="H40" s="102">
        <f t="shared" ref="H40:I40" si="107">H4</f>
        <v>10488.45</v>
      </c>
      <c r="I40" s="102">
        <f t="shared" si="107"/>
        <v>10549.15</v>
      </c>
    </row>
    <row r="41" spans="1:10" x14ac:dyDescent="0.25">
      <c r="A41" s="17"/>
      <c r="B41" s="17"/>
      <c r="C41" s="17"/>
      <c r="D41" s="18" t="s">
        <v>33</v>
      </c>
      <c r="E41" s="92"/>
      <c r="F41" s="92"/>
      <c r="G41" s="92"/>
      <c r="H41" s="92">
        <v>10473</v>
      </c>
      <c r="I41" s="92">
        <v>10473</v>
      </c>
    </row>
    <row r="42" spans="1:10" x14ac:dyDescent="0.25">
      <c r="A42" s="17"/>
      <c r="B42" s="17"/>
      <c r="C42" s="17"/>
      <c r="D42" s="18" t="s">
        <v>34</v>
      </c>
      <c r="E42" s="87"/>
      <c r="F42" s="87"/>
      <c r="G42" s="87"/>
      <c r="H42" s="87">
        <v>10458</v>
      </c>
      <c r="I42" s="87">
        <v>10458</v>
      </c>
    </row>
    <row r="43" spans="1:10" x14ac:dyDescent="0.25">
      <c r="A43" s="17"/>
      <c r="B43" s="17"/>
      <c r="C43" s="17"/>
      <c r="D43" s="18" t="s">
        <v>36</v>
      </c>
      <c r="E43" s="93"/>
      <c r="F43" s="93"/>
      <c r="G43" s="93"/>
      <c r="H43" s="93">
        <v>10351</v>
      </c>
      <c r="I43" s="93">
        <v>10351</v>
      </c>
    </row>
    <row r="44" spans="1:10" x14ac:dyDescent="0.25">
      <c r="A44" s="17"/>
      <c r="B44" s="17"/>
      <c r="C44" s="17"/>
      <c r="D44" s="18" t="s">
        <v>38</v>
      </c>
      <c r="E44" s="94"/>
      <c r="F44" s="94"/>
      <c r="G44" s="94"/>
      <c r="H44" s="94">
        <v>10362.504800000001</v>
      </c>
      <c r="I44" s="94">
        <v>10362.504800000001</v>
      </c>
    </row>
    <row r="45" spans="1:10" x14ac:dyDescent="0.25">
      <c r="A45" s="13"/>
      <c r="B45" s="13"/>
      <c r="C45" s="13"/>
      <c r="D45" s="12"/>
      <c r="E45" s="123"/>
      <c r="F45" s="123"/>
      <c r="G45" s="123"/>
      <c r="H45" s="123"/>
      <c r="I45" s="123"/>
    </row>
    <row r="46" spans="1:10" x14ac:dyDescent="0.25">
      <c r="A46" s="13"/>
      <c r="B46" s="13"/>
      <c r="C46" s="12"/>
      <c r="D46" s="12" t="s">
        <v>10</v>
      </c>
      <c r="E46" s="124">
        <f t="shared" ref="E46" si="108">ABS(E2-E3)</f>
        <v>580.55000000000109</v>
      </c>
      <c r="F46" s="124">
        <f t="shared" ref="F46" si="109">ABS(F2-F3)</f>
        <v>352.95000000000073</v>
      </c>
      <c r="G46" s="124">
        <f t="shared" ref="G46" si="110">ABS(G2-G3)</f>
        <v>105.19999999999891</v>
      </c>
      <c r="H46" s="124">
        <f t="shared" ref="H46:I46" si="111">ABS(H2-H3)</f>
        <v>83.899999999999636</v>
      </c>
      <c r="I46" s="124">
        <f t="shared" si="111"/>
        <v>233.29999999999927</v>
      </c>
    </row>
    <row r="47" spans="1:10" x14ac:dyDescent="0.25">
      <c r="A47" s="13"/>
      <c r="B47" s="13"/>
      <c r="C47" s="12"/>
      <c r="D47" s="12" t="s">
        <v>9</v>
      </c>
      <c r="E47" s="123">
        <f t="shared" ref="E47" si="112">E46*1.1</f>
        <v>638.60500000000127</v>
      </c>
      <c r="F47" s="123">
        <f t="shared" ref="F47" si="113">F46*1.1</f>
        <v>388.24500000000086</v>
      </c>
      <c r="G47" s="123">
        <f t="shared" ref="G47" si="114">G46*1.1</f>
        <v>115.71999999999881</v>
      </c>
      <c r="H47" s="123">
        <f t="shared" ref="H47:I47" si="115">H46*1.1</f>
        <v>92.289999999999608</v>
      </c>
      <c r="I47" s="123">
        <f t="shared" si="115"/>
        <v>256.6299999999992</v>
      </c>
    </row>
    <row r="48" spans="1:10" x14ac:dyDescent="0.25">
      <c r="A48" s="13"/>
      <c r="B48" s="13"/>
      <c r="C48" s="12"/>
      <c r="D48" s="12" t="s">
        <v>11</v>
      </c>
      <c r="E48" s="124">
        <f t="shared" ref="E48" si="116">(E2+E3)</f>
        <v>21264.35</v>
      </c>
      <c r="F48" s="124">
        <f t="shared" ref="F48" si="117">(F2+F3)</f>
        <v>21529.45</v>
      </c>
      <c r="G48" s="124">
        <f t="shared" ref="G48" si="118">(G2+G3)</f>
        <v>21303.9</v>
      </c>
      <c r="H48" s="124">
        <f t="shared" ref="H48:I48" si="119">(H2+H3)</f>
        <v>21033.800000000003</v>
      </c>
      <c r="I48" s="124">
        <f t="shared" si="119"/>
        <v>20901</v>
      </c>
    </row>
    <row r="49" spans="1:9" x14ac:dyDescent="0.25">
      <c r="A49" s="13"/>
      <c r="B49" s="13"/>
      <c r="C49" s="13"/>
      <c r="D49" s="12" t="s">
        <v>6</v>
      </c>
      <c r="E49" s="124">
        <f t="shared" ref="E49" si="120">(E2+E3)/2</f>
        <v>10632.174999999999</v>
      </c>
      <c r="F49" s="124">
        <f t="shared" ref="F49" si="121">(F2+F3)/2</f>
        <v>10764.725</v>
      </c>
      <c r="G49" s="124">
        <f t="shared" ref="G49" si="122">(G2+G3)/2</f>
        <v>10651.95</v>
      </c>
      <c r="H49" s="124">
        <f t="shared" ref="H49:I49" si="123">(H2+H3)/2</f>
        <v>10516.900000000001</v>
      </c>
      <c r="I49" s="124">
        <f t="shared" si="123"/>
        <v>10450.5</v>
      </c>
    </row>
    <row r="50" spans="1:9" x14ac:dyDescent="0.25">
      <c r="E50" s="125"/>
      <c r="F50" s="125"/>
    </row>
    <row r="51" spans="1:9" x14ac:dyDescent="0.25">
      <c r="E51" s="125"/>
      <c r="F51" s="125"/>
    </row>
    <row r="52" spans="1:9" x14ac:dyDescent="0.25">
      <c r="A52" s="17"/>
      <c r="B52" s="17"/>
      <c r="C52" s="17"/>
      <c r="D52" s="18" t="s">
        <v>4</v>
      </c>
      <c r="E52" s="126">
        <f t="shared" ref="E52" si="124">E13+E55/2</f>
        <v>10795.224999999999</v>
      </c>
      <c r="F52" s="126">
        <f t="shared" ref="F52" si="125">F13+F55/2</f>
        <v>10764.725</v>
      </c>
      <c r="G52" s="126">
        <f t="shared" ref="G52" si="126">G13+G55/2</f>
        <v>10679.783333333333</v>
      </c>
      <c r="H52" s="126">
        <f t="shared" ref="H52:I52" si="127">H13+H55/2</f>
        <v>10516.900000000001</v>
      </c>
      <c r="I52" s="126">
        <f t="shared" si="127"/>
        <v>10516.266666666666</v>
      </c>
    </row>
    <row r="53" spans="1:9" x14ac:dyDescent="0.25">
      <c r="A53" s="17"/>
      <c r="B53" s="17"/>
      <c r="C53" s="17"/>
      <c r="D53" s="18" t="s">
        <v>29</v>
      </c>
      <c r="E53" s="127">
        <f t="shared" ref="E53" si="128">E13</f>
        <v>10713.699999999999</v>
      </c>
      <c r="F53" s="127">
        <f t="shared" ref="F53" si="129">F13</f>
        <v>10741.050000000001</v>
      </c>
      <c r="G53" s="127">
        <f t="shared" ref="G53" si="130">G13</f>
        <v>10665.866666666667</v>
      </c>
      <c r="H53" s="127">
        <f t="shared" ref="H53:I53" si="131">H13</f>
        <v>10507.416666666668</v>
      </c>
      <c r="I53" s="127">
        <f t="shared" si="131"/>
        <v>10483.383333333333</v>
      </c>
    </row>
    <row r="54" spans="1:9" x14ac:dyDescent="0.25">
      <c r="A54" s="17"/>
      <c r="B54" s="17"/>
      <c r="C54" s="17"/>
      <c r="D54" s="18" t="s">
        <v>3</v>
      </c>
      <c r="E54" s="128">
        <f t="shared" ref="E54" si="132">E13-E55/2</f>
        <v>10632.174999999999</v>
      </c>
      <c r="F54" s="128">
        <f t="shared" ref="F54" si="133">F13-F55/2</f>
        <v>10717.375000000002</v>
      </c>
      <c r="G54" s="128">
        <f t="shared" ref="G54" si="134">G13-G55/2</f>
        <v>10651.95</v>
      </c>
      <c r="H54" s="128">
        <f t="shared" ref="H54:I54" si="135">H13-H55/2</f>
        <v>10497.933333333334</v>
      </c>
      <c r="I54" s="128">
        <f t="shared" si="135"/>
        <v>10450.5</v>
      </c>
    </row>
    <row r="55" spans="1:9" x14ac:dyDescent="0.25">
      <c r="A55" s="17"/>
      <c r="B55" s="17"/>
      <c r="C55" s="17"/>
      <c r="D55" s="18" t="s">
        <v>5</v>
      </c>
      <c r="E55" s="129">
        <f t="shared" ref="E55" si="136">ABS((E13-E49)*2)</f>
        <v>163.04999999999927</v>
      </c>
      <c r="F55" s="129">
        <f t="shared" ref="F55" si="137">ABS((F13-F49)*2)</f>
        <v>47.349999999998545</v>
      </c>
      <c r="G55" s="129">
        <f t="shared" ref="G55" si="138">ABS((G13-G49)*2)</f>
        <v>27.833333333332121</v>
      </c>
      <c r="H55" s="129">
        <f t="shared" ref="H55:I55" si="139">ABS((H13-H49)*2)</f>
        <v>18.966666666667152</v>
      </c>
      <c r="I55" s="129">
        <f t="shared" si="139"/>
        <v>65.766666666666424</v>
      </c>
    </row>
    <row r="56" spans="1:9" ht="225" customHeight="1" x14ac:dyDescent="0.25">
      <c r="A56" s="1" t="s">
        <v>63</v>
      </c>
      <c r="E56" s="125"/>
      <c r="F56" s="125"/>
      <c r="G56" s="130"/>
      <c r="H56" s="130"/>
      <c r="I56" s="130"/>
    </row>
    <row r="57" spans="1:9" x14ac:dyDescent="0.25">
      <c r="E57" s="125"/>
      <c r="F57" s="125"/>
    </row>
    <row r="58" spans="1:9" x14ac:dyDescent="0.25">
      <c r="E58" s="125"/>
      <c r="F58" s="125"/>
    </row>
    <row r="59" spans="1:9" x14ac:dyDescent="0.25">
      <c r="E59" s="125"/>
      <c r="F59" s="125"/>
    </row>
    <row r="60" spans="1:9" x14ac:dyDescent="0.25">
      <c r="E60" s="125"/>
      <c r="F60" s="125"/>
    </row>
    <row r="61" spans="1:9" x14ac:dyDescent="0.25">
      <c r="E61" s="125"/>
      <c r="F61" s="125"/>
    </row>
    <row r="62" spans="1:9" x14ac:dyDescent="0.25">
      <c r="E62" s="125"/>
      <c r="F62" s="125"/>
    </row>
    <row r="63" spans="1:9" x14ac:dyDescent="0.25">
      <c r="E63" s="125"/>
      <c r="F63" s="125"/>
    </row>
    <row r="64" spans="1:9" x14ac:dyDescent="0.25">
      <c r="E64" s="125"/>
      <c r="F64" s="125"/>
    </row>
    <row r="65" spans="5:6" x14ac:dyDescent="0.25">
      <c r="E65" s="125"/>
      <c r="F65" s="125"/>
    </row>
    <row r="66" spans="5:6" x14ac:dyDescent="0.25">
      <c r="E66" s="125"/>
      <c r="F66" s="125"/>
    </row>
    <row r="67" spans="5:6" x14ac:dyDescent="0.25">
      <c r="E67" s="125"/>
      <c r="F67" s="125"/>
    </row>
    <row r="68" spans="5:6" x14ac:dyDescent="0.25">
      <c r="E68" s="125"/>
      <c r="F68" s="125"/>
    </row>
    <row r="69" spans="5:6" x14ac:dyDescent="0.25">
      <c r="E69" s="125"/>
      <c r="F69" s="125"/>
    </row>
    <row r="70" spans="5:6" x14ac:dyDescent="0.25">
      <c r="E70" s="125"/>
      <c r="F70" s="125"/>
    </row>
    <row r="71" spans="5:6" x14ac:dyDescent="0.25">
      <c r="E71" s="125"/>
      <c r="F71" s="125"/>
    </row>
    <row r="72" spans="5:6" x14ac:dyDescent="0.25">
      <c r="E72" s="125"/>
      <c r="F72" s="125"/>
    </row>
    <row r="73" spans="5:6" x14ac:dyDescent="0.25">
      <c r="E73" s="125"/>
      <c r="F73" s="125"/>
    </row>
    <row r="74" spans="5:6" x14ac:dyDescent="0.25">
      <c r="E74" s="125"/>
      <c r="F74" s="125"/>
    </row>
    <row r="75" spans="5:6" x14ac:dyDescent="0.25">
      <c r="E75" s="125"/>
      <c r="F75" s="125"/>
    </row>
    <row r="76" spans="5:6" x14ac:dyDescent="0.25">
      <c r="E76" s="125"/>
      <c r="F76" s="125"/>
    </row>
    <row r="77" spans="5:6" x14ac:dyDescent="0.25">
      <c r="E77" s="125"/>
      <c r="F77" s="125"/>
    </row>
    <row r="78" spans="5:6" x14ac:dyDescent="0.25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9" width="8.85546875" style="1"/>
    <col min="10" max="14" width="9.7109375" style="1" bestFit="1" customWidth="1"/>
    <col min="15" max="16384" width="8.85546875" style="1"/>
  </cols>
  <sheetData>
    <row r="1" spans="1:14" ht="15.75" thickBot="1" x14ac:dyDescent="0.3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25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25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25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25">
      <c r="A5" s="134" t="s">
        <v>25</v>
      </c>
      <c r="B5" s="134"/>
      <c r="C5" s="134"/>
      <c r="D5" s="134"/>
    </row>
    <row r="6" spans="1:14" x14ac:dyDescent="0.25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25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25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25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25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25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25">
      <c r="A12" s="17"/>
      <c r="B12" s="17"/>
      <c r="C12" s="17"/>
      <c r="D12" s="18"/>
      <c r="E12" s="96"/>
      <c r="F12" s="96"/>
      <c r="G12" s="96"/>
      <c r="H12" s="96"/>
    </row>
    <row r="13" spans="1:14" x14ac:dyDescent="0.25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25">
      <c r="A14" s="19"/>
      <c r="B14" s="19"/>
      <c r="C14" s="19"/>
      <c r="D14" s="20"/>
      <c r="E14" s="96"/>
      <c r="F14" s="96"/>
      <c r="G14" s="96"/>
      <c r="H14" s="96"/>
    </row>
    <row r="15" spans="1:14" x14ac:dyDescent="0.25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25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25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25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25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25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25">
      <c r="A21" s="134" t="s">
        <v>24</v>
      </c>
      <c r="B21" s="134"/>
      <c r="C21" s="134"/>
      <c r="D21" s="134"/>
      <c r="E21" s="14"/>
      <c r="F21" s="14"/>
      <c r="G21" s="14"/>
      <c r="H21" s="14"/>
    </row>
    <row r="22" spans="1:8" x14ac:dyDescent="0.25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25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25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25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25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25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25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25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25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25">
      <c r="A35" s="134" t="s">
        <v>26</v>
      </c>
      <c r="B35" s="134"/>
      <c r="C35" s="134"/>
      <c r="D35" s="134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25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25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25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25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25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25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25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25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25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25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25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28" width="10.7109375" style="1" customWidth="1"/>
    <col min="29" max="32" width="10.28515625" style="1" bestFit="1" customWidth="1"/>
    <col min="33" max="41" width="9.7109375" style="1" customWidth="1"/>
    <col min="42" max="45" width="12.7109375" style="1" customWidth="1"/>
    <col min="46" max="46" width="9.7109375" style="1" customWidth="1"/>
    <col min="47" max="50" width="12.7109375" style="1" customWidth="1"/>
    <col min="51" max="52" width="9.7109375" style="1" customWidth="1"/>
    <col min="53" max="54" width="12.7109375" style="1" customWidth="1"/>
    <col min="55" max="57" width="12.7109375" style="125" customWidth="1"/>
    <col min="58" max="58" width="9.7109375" style="1" customWidth="1"/>
    <col min="59" max="63" width="12.7109375" style="125" customWidth="1"/>
    <col min="64" max="16384" width="8.85546875" style="1"/>
  </cols>
  <sheetData>
    <row r="1" spans="1:63" ht="15.75" thickBot="1" x14ac:dyDescent="0.3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25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25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25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25">
      <c r="A5" s="135" t="s">
        <v>25</v>
      </c>
      <c r="B5" s="135"/>
      <c r="C5" s="135"/>
      <c r="D5" s="135"/>
      <c r="E5" s="14"/>
      <c r="F5" s="14"/>
      <c r="J5" s="14"/>
      <c r="BF5" s="125"/>
    </row>
    <row r="6" spans="1:63" x14ac:dyDescent="0.25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25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25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25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25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25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25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25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25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25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25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25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25">
      <c r="A18" s="135" t="s">
        <v>24</v>
      </c>
      <c r="B18" s="135"/>
      <c r="C18" s="135"/>
      <c r="D18" s="13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25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25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25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25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25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25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25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25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25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25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25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25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25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25">
      <c r="A32" s="135" t="s">
        <v>26</v>
      </c>
      <c r="B32" s="135"/>
      <c r="C32" s="135"/>
      <c r="D32" s="13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25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25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25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25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25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25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25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25">
      <c r="BA50" s="125"/>
      <c r="BB50" s="125"/>
      <c r="BF50" s="125"/>
    </row>
    <row r="51" spans="27:63" x14ac:dyDescent="0.25">
      <c r="BA51" s="125"/>
      <c r="BB51" s="125"/>
      <c r="BF51" s="125"/>
    </row>
    <row r="52" spans="27:63" x14ac:dyDescent="0.25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25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25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25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10" x14ac:dyDescent="0.25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25">
      <c r="BF57" s="125"/>
    </row>
    <row r="58" spans="27:63" x14ac:dyDescent="0.25">
      <c r="BF58" s="125"/>
    </row>
    <row r="59" spans="27:63" x14ac:dyDescent="0.25">
      <c r="BF59" s="125"/>
    </row>
    <row r="60" spans="27:63" x14ac:dyDescent="0.25">
      <c r="BF60" s="125"/>
    </row>
    <row r="61" spans="27:63" x14ac:dyDescent="0.25">
      <c r="BF61" s="125"/>
    </row>
    <row r="62" spans="27:63" x14ac:dyDescent="0.25">
      <c r="BF62" s="125"/>
    </row>
    <row r="63" spans="27:63" x14ac:dyDescent="0.25">
      <c r="BF63" s="125"/>
    </row>
    <row r="64" spans="27:63" x14ac:dyDescent="0.25">
      <c r="BF64" s="125"/>
    </row>
    <row r="65" spans="58:58" x14ac:dyDescent="0.25">
      <c r="BF65" s="125"/>
    </row>
    <row r="66" spans="58:58" x14ac:dyDescent="0.25">
      <c r="BF66" s="125"/>
    </row>
    <row r="67" spans="58:58" x14ac:dyDescent="0.25">
      <c r="BF67" s="125"/>
    </row>
    <row r="68" spans="58:58" x14ac:dyDescent="0.25">
      <c r="BF68" s="125"/>
    </row>
    <row r="69" spans="58:58" x14ac:dyDescent="0.25">
      <c r="BF69" s="125"/>
    </row>
    <row r="70" spans="58:58" x14ac:dyDescent="0.25">
      <c r="BF70" s="125"/>
    </row>
    <row r="71" spans="58:58" x14ac:dyDescent="0.25">
      <c r="BF71" s="125"/>
    </row>
    <row r="72" spans="58:58" x14ac:dyDescent="0.25">
      <c r="BF72" s="125"/>
    </row>
    <row r="73" spans="58:58" x14ac:dyDescent="0.25">
      <c r="BF73" s="125"/>
    </row>
    <row r="74" spans="58:58" x14ac:dyDescent="0.25">
      <c r="BF74" s="125"/>
    </row>
    <row r="75" spans="58:58" x14ac:dyDescent="0.25">
      <c r="BF75" s="125"/>
    </row>
    <row r="76" spans="58:58" x14ac:dyDescent="0.25">
      <c r="BF76" s="125"/>
    </row>
    <row r="77" spans="58:58" x14ac:dyDescent="0.25">
      <c r="BF77" s="125"/>
    </row>
    <row r="78" spans="58:58" x14ac:dyDescent="0.25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25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25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25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25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25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25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25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25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25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25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25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25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25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25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25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25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25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25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25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25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25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25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25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25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25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25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25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25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25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25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25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25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25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25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25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25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25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25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25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25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25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25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25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25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25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25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25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25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25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25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25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25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25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25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25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25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25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25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25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25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25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25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7" sqref="E17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10941.2</v>
      </c>
      <c r="D6" s="45"/>
      <c r="E6" s="46">
        <v>10704</v>
      </c>
      <c r="F6" s="45"/>
      <c r="G6" s="47"/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10475</v>
      </c>
      <c r="D9" s="45"/>
      <c r="E9" s="46">
        <v>10475</v>
      </c>
      <c r="F9" s="45"/>
      <c r="G9" s="47"/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/>
      <c r="D12" s="45"/>
      <c r="E12" s="46"/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10585.0232</v>
      </c>
      <c r="D16" s="71"/>
      <c r="E16" s="70">
        <f>VALUE(23.6/100*(E6-E9)+E9)</f>
        <v>10529.044</v>
      </c>
      <c r="F16" s="72"/>
      <c r="G16" s="73">
        <f>VALUE(23.6/100*(G6-G9)+G9)</f>
        <v>0</v>
      </c>
    </row>
    <row r="17" spans="2:7" x14ac:dyDescent="0.25">
      <c r="B17" s="64">
        <v>0.38200000000000001</v>
      </c>
      <c r="C17" s="65">
        <f>38.2/100*(C6-C9)+C9</f>
        <v>10653.088400000001</v>
      </c>
      <c r="D17" s="66"/>
      <c r="E17" s="65">
        <f>VALUE(38.2/100*(E6-E9)+E9)</f>
        <v>10562.477999999999</v>
      </c>
      <c r="F17" s="67"/>
      <c r="G17" s="68">
        <f>VALUE(38.2/100*(G6-G9)+G9)</f>
        <v>0</v>
      </c>
    </row>
    <row r="18" spans="2:7" x14ac:dyDescent="0.25">
      <c r="B18" s="69">
        <v>0.5</v>
      </c>
      <c r="C18" s="70">
        <f>VALUE(50/100*(C6-C9)+C9)</f>
        <v>10708.1</v>
      </c>
      <c r="D18" s="71"/>
      <c r="E18" s="70">
        <f>VALUE(50/100*(E6-E9)+E9)</f>
        <v>10589.5</v>
      </c>
      <c r="F18" s="72"/>
      <c r="G18" s="73">
        <f>VALUE(50/100*(G6-G9)+G9)</f>
        <v>0</v>
      </c>
    </row>
    <row r="19" spans="2:7" x14ac:dyDescent="0.25">
      <c r="B19" s="69">
        <v>0.61799999999999999</v>
      </c>
      <c r="C19" s="70">
        <f>VALUE(61.8/100*(C6-C9)+C9)</f>
        <v>10763.1116</v>
      </c>
      <c r="D19" s="71"/>
      <c r="E19" s="70">
        <f>VALUE(61.8/100*(E6-E9)+E9)</f>
        <v>10616.522000000001</v>
      </c>
      <c r="F19" s="72"/>
      <c r="G19" s="73">
        <f>VALUE(61.8/100*(G6-G9)+G9)</f>
        <v>0</v>
      </c>
    </row>
    <row r="20" spans="2:7" x14ac:dyDescent="0.25">
      <c r="B20" s="53">
        <v>0.70699999999999996</v>
      </c>
      <c r="C20" s="54">
        <f>VALUE(70.7/100*(C6-C9)+C9)</f>
        <v>10804.6034</v>
      </c>
      <c r="D20" s="55"/>
      <c r="E20" s="54">
        <f>VALUE(70.7/100*(E6-E9)+E9)</f>
        <v>10636.903</v>
      </c>
      <c r="F20" s="56"/>
      <c r="G20" s="57">
        <f>VALUE(70.7/100*(G6-G9)+G9)</f>
        <v>0</v>
      </c>
    </row>
    <row r="21" spans="2:7" x14ac:dyDescent="0.25">
      <c r="B21" s="53">
        <v>0.78600000000000003</v>
      </c>
      <c r="C21" s="54">
        <f>VALUE(78.6/100*(C6-C9)+C9)</f>
        <v>10841.433200000001</v>
      </c>
      <c r="D21" s="55"/>
      <c r="E21" s="54">
        <f>VALUE(78.6/100*(E6-E9)+E9)</f>
        <v>10654.994000000001</v>
      </c>
      <c r="F21" s="56"/>
      <c r="G21" s="57">
        <f>VALUE(78.6/100*(G6-G9)+G9)</f>
        <v>0</v>
      </c>
    </row>
    <row r="22" spans="2:7" x14ac:dyDescent="0.25">
      <c r="B22" s="53">
        <v>1</v>
      </c>
      <c r="C22" s="54">
        <f>VALUE(100/100*(C6-C9)+C9)</f>
        <v>10941.2</v>
      </c>
      <c r="D22" s="55"/>
      <c r="E22" s="54">
        <f>VALUE(100/100*(E6-E9)+E9)</f>
        <v>10704</v>
      </c>
      <c r="F22" s="56"/>
      <c r="G22" s="57">
        <f>VALUE(100/100*(G6-G9)+G9)</f>
        <v>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-178.08840000000029</v>
      </c>
      <c r="D25" s="84"/>
      <c r="E25" s="62">
        <f>VALUE(E12-38.2/100*(E6-E9))</f>
        <v>-87.477999999999994</v>
      </c>
      <c r="F25" s="85"/>
      <c r="G25" s="62">
        <f>VALUE(G12-38.2/100*(G6-G9))</f>
        <v>0</v>
      </c>
    </row>
    <row r="26" spans="2:7" x14ac:dyDescent="0.25">
      <c r="B26" s="59">
        <v>0.5</v>
      </c>
      <c r="C26" s="62">
        <f>VALUE(C12-50/100*(C6-C9))</f>
        <v>-233.10000000000036</v>
      </c>
      <c r="D26" s="84"/>
      <c r="E26" s="62">
        <f>VALUE(E12-50/100*(E6-E9))</f>
        <v>-114.5</v>
      </c>
      <c r="F26" s="85"/>
      <c r="G26" s="62">
        <f>VALUE(G12-50/100*(G6-G9))</f>
        <v>0</v>
      </c>
    </row>
    <row r="27" spans="2:7" x14ac:dyDescent="0.25">
      <c r="B27" s="59">
        <v>0.61799999999999999</v>
      </c>
      <c r="C27" s="62">
        <f>VALUE(C12-61.8/100*(C6-C9))</f>
        <v>-288.11160000000046</v>
      </c>
      <c r="D27" s="84"/>
      <c r="E27" s="62">
        <f>VALUE(E12-61.8/100*(E6-E9))</f>
        <v>-141.52199999999999</v>
      </c>
      <c r="F27" s="85"/>
      <c r="G27" s="62">
        <f>VALUE(G12-61.8/100*(G6-G9))</f>
        <v>0</v>
      </c>
    </row>
    <row r="28" spans="2:7" x14ac:dyDescent="0.25">
      <c r="B28" s="53">
        <v>0.70699999999999996</v>
      </c>
      <c r="C28" s="57">
        <f>VALUE(C12-70.07/100*(C6-C9))</f>
        <v>-326.66634000000045</v>
      </c>
      <c r="D28" s="55"/>
      <c r="E28" s="57">
        <f>VALUE(E12-70.07/100*(E6-E9))</f>
        <v>-160.46029999999996</v>
      </c>
      <c r="F28" s="56"/>
      <c r="G28" s="57">
        <f>VALUE(G12-70.07/100*(G6-G9))</f>
        <v>0</v>
      </c>
    </row>
    <row r="29" spans="2:7" x14ac:dyDescent="0.25">
      <c r="B29" s="59">
        <v>1</v>
      </c>
      <c r="C29" s="62">
        <f>VALUE(C12-100/100*(C6-C9))</f>
        <v>-466.20000000000073</v>
      </c>
      <c r="D29" s="84"/>
      <c r="E29" s="62">
        <f>VALUE(E12-100/100*(E6-E9))</f>
        <v>-229</v>
      </c>
      <c r="F29" s="85"/>
      <c r="G29" s="62">
        <f>VALUE(G12-100/100*(G6-G9))</f>
        <v>0</v>
      </c>
    </row>
    <row r="30" spans="2:7" x14ac:dyDescent="0.25">
      <c r="B30" s="53">
        <v>1.236</v>
      </c>
      <c r="C30" s="57">
        <f>VALUE(C12-123.6/100*(C6-C9))</f>
        <v>-576.22320000000093</v>
      </c>
      <c r="D30" s="55"/>
      <c r="E30" s="57">
        <f>VALUE(E12-123.6/100*(E6-E9))</f>
        <v>-283.04399999999998</v>
      </c>
      <c r="F30" s="56"/>
      <c r="G30" s="57">
        <f>VALUE(G12-123.6/100*(G6-G9))</f>
        <v>0</v>
      </c>
    </row>
    <row r="31" spans="2:7" x14ac:dyDescent="0.25">
      <c r="B31" s="53">
        <v>1.3819999999999999</v>
      </c>
      <c r="C31" s="57">
        <f>VALUE(C12-138.2/100*(C6-C9))</f>
        <v>-644.28840000000093</v>
      </c>
      <c r="D31" s="55"/>
      <c r="E31" s="57">
        <f>VALUE(E12-138.2/100*(E6-E9))</f>
        <v>-316.47799999999995</v>
      </c>
      <c r="F31" s="56"/>
      <c r="G31" s="57">
        <f>VALUE(G12-138.2/100*(G6-G9))</f>
        <v>0</v>
      </c>
    </row>
    <row r="32" spans="2:7" x14ac:dyDescent="0.25">
      <c r="B32" s="53">
        <v>1.5</v>
      </c>
      <c r="C32" s="57">
        <f>VALUE(C12-150/100*(C6-C9))</f>
        <v>-699.30000000000109</v>
      </c>
      <c r="D32" s="55"/>
      <c r="E32" s="57">
        <f>VALUE(E12-150/100*(E6-E9))</f>
        <v>-343.5</v>
      </c>
      <c r="F32" s="56"/>
      <c r="G32" s="57">
        <f>VALUE(G12-150/100*(G6-G9))</f>
        <v>0</v>
      </c>
    </row>
    <row r="33" spans="2:7" x14ac:dyDescent="0.25">
      <c r="B33" s="59">
        <v>1.6180000000000001</v>
      </c>
      <c r="C33" s="62">
        <f>VALUE(C12-161.8/100*(C6-C9))</f>
        <v>-754.31160000000125</v>
      </c>
      <c r="D33" s="84"/>
      <c r="E33" s="62">
        <f>VALUE(E12-161.8/100*(E6-E9))</f>
        <v>-370.52200000000005</v>
      </c>
      <c r="F33" s="85"/>
      <c r="G33" s="62">
        <f>VALUE(G12-161.8/100*(G6-G9))</f>
        <v>0</v>
      </c>
    </row>
    <row r="34" spans="2:7" x14ac:dyDescent="0.25">
      <c r="B34" s="53">
        <v>1.7070000000000001</v>
      </c>
      <c r="C34" s="57">
        <f>VALUE(C12-170.07/100*(C6-C9))</f>
        <v>-792.86634000000117</v>
      </c>
      <c r="D34" s="55"/>
      <c r="E34" s="57">
        <f>VALUE(E12-170.07/100*(E6-E9))</f>
        <v>-389.46029999999996</v>
      </c>
      <c r="F34" s="56"/>
      <c r="G34" s="57">
        <f>VALUE(G12-170.07/100*(G6-G9))</f>
        <v>0</v>
      </c>
    </row>
    <row r="35" spans="2:7" x14ac:dyDescent="0.25">
      <c r="B35" s="59">
        <v>2</v>
      </c>
      <c r="C35" s="62">
        <f>VALUE(C12-200/100*(C6-C9))</f>
        <v>-932.40000000000146</v>
      </c>
      <c r="D35" s="84"/>
      <c r="E35" s="62">
        <f>VALUE(E12-200/100*(E6-E9))</f>
        <v>-458</v>
      </c>
      <c r="F35" s="85"/>
      <c r="G35" s="62">
        <f>VALUE(G12-200/100*(G6-G9))</f>
        <v>0</v>
      </c>
    </row>
    <row r="36" spans="2:7" x14ac:dyDescent="0.25">
      <c r="B36" s="53">
        <v>2.2360000000000002</v>
      </c>
      <c r="C36" s="57">
        <f>VALUE(C12-223.6/100*(C6-C9))</f>
        <v>-1042.4232000000015</v>
      </c>
      <c r="D36" s="55"/>
      <c r="E36" s="57">
        <f>VALUE(E12-223.6/100*(E6-E9))</f>
        <v>-512.04399999999998</v>
      </c>
      <c r="F36" s="56"/>
      <c r="G36" s="57">
        <f>VALUE(G12-223.6/100*(G6-G9))</f>
        <v>0</v>
      </c>
    </row>
    <row r="37" spans="2:7" x14ac:dyDescent="0.25">
      <c r="B37" s="59">
        <v>2.3820000000000001</v>
      </c>
      <c r="C37" s="62">
        <f>VALUE(C12-238.2/100*(C6-C9))</f>
        <v>-1110.4884000000015</v>
      </c>
      <c r="D37" s="84"/>
      <c r="E37" s="62">
        <f>VALUE(E12-238.2/100*(E6-E9))</f>
        <v>-545.47799999999995</v>
      </c>
      <c r="F37" s="85"/>
      <c r="G37" s="62">
        <f>VALUE(G12-238.2/100*(G6-G9))</f>
        <v>0</v>
      </c>
    </row>
    <row r="38" spans="2:7" x14ac:dyDescent="0.25">
      <c r="B38" s="59">
        <v>2.6179999999999999</v>
      </c>
      <c r="C38" s="62">
        <f>VALUE(C12-261.8/100*(C6-C9))</f>
        <v>-1220.5116000000021</v>
      </c>
      <c r="D38" s="84"/>
      <c r="E38" s="62">
        <f>VALUE(E12-261.8/100*(E6-E9))</f>
        <v>-599.52200000000005</v>
      </c>
      <c r="F38" s="85"/>
      <c r="G38" s="62">
        <f>VALUE(G12-261.8/100*(G6-G9))</f>
        <v>0</v>
      </c>
    </row>
    <row r="39" spans="2:7" x14ac:dyDescent="0.25">
      <c r="B39" s="59">
        <v>3</v>
      </c>
      <c r="C39" s="62">
        <f>VALUE(C12-300/100*(C6-C9))</f>
        <v>-1398.6000000000022</v>
      </c>
      <c r="D39" s="84"/>
      <c r="E39" s="62">
        <f>VALUE(E12-300/100*(E6-E9))</f>
        <v>-687</v>
      </c>
      <c r="F39" s="85"/>
      <c r="G39" s="62">
        <f>VALUE(G12-300/100*(G6-G9))</f>
        <v>0</v>
      </c>
    </row>
    <row r="40" spans="2:7" x14ac:dyDescent="0.25">
      <c r="B40" s="53">
        <v>3.2360000000000002</v>
      </c>
      <c r="C40" s="57">
        <f>VALUE(C12-323.6/100*(C6-C9))</f>
        <v>-1508.6232000000025</v>
      </c>
      <c r="D40" s="55"/>
      <c r="E40" s="57">
        <f>VALUE(E12-323.6/100*(E6-E9))</f>
        <v>-741.0440000000001</v>
      </c>
      <c r="F40" s="56"/>
      <c r="G40" s="57">
        <f>VALUE(G12-323.6/100*(G6-G9))</f>
        <v>0</v>
      </c>
    </row>
    <row r="41" spans="2:7" x14ac:dyDescent="0.25">
      <c r="B41" s="59">
        <v>3.3820000000000001</v>
      </c>
      <c r="C41" s="62">
        <f>VALUE(C12-338.2/100*(C6-C9))</f>
        <v>-1576.6884000000023</v>
      </c>
      <c r="D41" s="84"/>
      <c r="E41" s="62">
        <f>VALUE(E12-338.2/100*(E6-E9))</f>
        <v>-774.47799999999995</v>
      </c>
      <c r="F41" s="85"/>
      <c r="G41" s="62">
        <f>VALUE(G12-338.2/100*(G6-G9))</f>
        <v>0</v>
      </c>
    </row>
    <row r="42" spans="2:7" x14ac:dyDescent="0.25">
      <c r="B42" s="59">
        <v>3.6179999999999999</v>
      </c>
      <c r="C42" s="62">
        <f>VALUE(C12-361.8/100*(C6-C9))</f>
        <v>-1686.7116000000028</v>
      </c>
      <c r="D42" s="84"/>
      <c r="E42" s="62">
        <f>VALUE(E12-361.8/100*(E6-E9))</f>
        <v>-828.52200000000005</v>
      </c>
      <c r="F42" s="85"/>
      <c r="G42" s="62">
        <f>VALUE(G12-361.8/100*(G6-G9))</f>
        <v>0</v>
      </c>
    </row>
    <row r="43" spans="2:7" x14ac:dyDescent="0.25">
      <c r="B43" s="59">
        <v>4</v>
      </c>
      <c r="C43" s="62">
        <f>VALUE(C12-400/100*(C6-C9))</f>
        <v>-1864.8000000000029</v>
      </c>
      <c r="D43" s="84"/>
      <c r="E43" s="62">
        <f>VALUE(E12-400/100*(E6-E9))</f>
        <v>-916</v>
      </c>
      <c r="F43" s="85"/>
      <c r="G43" s="62">
        <f>VALUE(G12-400/100*(G6-G9))</f>
        <v>0</v>
      </c>
    </row>
    <row r="44" spans="2:7" x14ac:dyDescent="0.25">
      <c r="B44" s="53">
        <v>4.2359999999999998</v>
      </c>
      <c r="C44" s="57">
        <f>VALUE(C12-423.6/100*(C6-C9))</f>
        <v>-1974.8232000000035</v>
      </c>
      <c r="D44" s="55"/>
      <c r="E44" s="57">
        <f>VALUE(E12-423.6/100*(E6-E9))</f>
        <v>-970.0440000000001</v>
      </c>
      <c r="F44" s="56"/>
      <c r="G44" s="57">
        <f>VALUE(G12-423.6/100*(G6-G9))</f>
        <v>0</v>
      </c>
    </row>
    <row r="45" spans="2:7" x14ac:dyDescent="0.25">
      <c r="B45" s="53">
        <v>4.3819999999999997</v>
      </c>
      <c r="C45" s="57">
        <f>VALUE(C12-438.2/100*(C6-C9))</f>
        <v>-2042.888400000003</v>
      </c>
      <c r="D45" s="55"/>
      <c r="E45" s="57">
        <f>VALUE(E12-438.2/100*(E6-E9))</f>
        <v>-1003.478</v>
      </c>
      <c r="F45" s="56"/>
      <c r="G45" s="57">
        <f>VALUE(G12-438.2/100*(G6-G9))</f>
        <v>0</v>
      </c>
    </row>
    <row r="46" spans="2:7" x14ac:dyDescent="0.25">
      <c r="B46" s="53">
        <v>4.6180000000000003</v>
      </c>
      <c r="C46" s="57">
        <f>VALUE(C12-461.8/100*(C6-C9))</f>
        <v>-2152.9116000000035</v>
      </c>
      <c r="D46" s="55"/>
      <c r="E46" s="57">
        <f>VALUE(E12-461.8/100*(E6-E9))</f>
        <v>-1057.5220000000002</v>
      </c>
      <c r="F46" s="56"/>
      <c r="G46" s="57">
        <f>VALUE(G12-461.8/100*(G6-G9))</f>
        <v>0</v>
      </c>
    </row>
    <row r="47" spans="2:7" x14ac:dyDescent="0.25">
      <c r="B47" s="53">
        <v>5</v>
      </c>
      <c r="C47" s="57">
        <f>VALUE(C12-500/100*(C6-C9))</f>
        <v>-2331.0000000000036</v>
      </c>
      <c r="D47" s="55"/>
      <c r="E47" s="57">
        <f>VALUE(E12-500/100*(E6-E9))</f>
        <v>-1145</v>
      </c>
      <c r="F47" s="56"/>
      <c r="G47" s="57">
        <f>VALUE(G12-500/100*(G6-G9))</f>
        <v>0</v>
      </c>
    </row>
    <row r="48" spans="2:7" x14ac:dyDescent="0.25">
      <c r="B48" s="53">
        <v>5.2359999999999998</v>
      </c>
      <c r="C48" s="57">
        <f>VALUE(C12-523.6/100*(C6-C9))</f>
        <v>-2441.0232000000042</v>
      </c>
      <c r="D48" s="55"/>
      <c r="E48" s="57">
        <f>VALUE(E12-523.6/100*(E6-E9))</f>
        <v>-1199.0440000000001</v>
      </c>
      <c r="F48" s="56"/>
      <c r="G48" s="57">
        <f>VALUE(G12-523.6/100*(G6-G9))</f>
        <v>0</v>
      </c>
    </row>
    <row r="49" spans="2:7" x14ac:dyDescent="0.25">
      <c r="B49" s="53">
        <v>5.3819999999999997</v>
      </c>
      <c r="C49" s="57">
        <f>VALUE(C12-538.2/100*(C6-C9))</f>
        <v>-2509.0884000000042</v>
      </c>
      <c r="D49" s="55"/>
      <c r="E49" s="57">
        <f>VALUE(E12-538.2/100*(E6-E9))</f>
        <v>-1232.4780000000001</v>
      </c>
      <c r="F49" s="56"/>
      <c r="G49" s="57">
        <f>VALUE(G12-538.2/100*(G6-G9))</f>
        <v>0</v>
      </c>
    </row>
    <row r="50" spans="2:7" x14ac:dyDescent="0.25">
      <c r="B50" s="53">
        <v>5.6180000000000003</v>
      </c>
      <c r="C50" s="57">
        <f>VALUE(C12-561.8/100*(C6-C9))</f>
        <v>-2619.1116000000038</v>
      </c>
      <c r="D50" s="55"/>
      <c r="E50" s="57">
        <f>VALUE(E12-561.8/100*(E6-E9))</f>
        <v>-1286.5219999999999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Windows User</cp:lastModifiedBy>
  <dcterms:created xsi:type="dcterms:W3CDTF">2018-09-30T18:09:37Z</dcterms:created>
  <dcterms:modified xsi:type="dcterms:W3CDTF">2018-12-11T19:18:52Z</dcterms:modified>
</cp:coreProperties>
</file>