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Archives" sheetId="10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0" l="1"/>
  <c r="K53" i="10"/>
  <c r="J53" i="10"/>
  <c r="I53" i="10"/>
  <c r="H53" i="10"/>
  <c r="G53" i="10"/>
  <c r="F53" i="10"/>
  <c r="E53" i="10"/>
  <c r="K52" i="10"/>
  <c r="J52" i="10"/>
  <c r="I52" i="10"/>
  <c r="H52" i="10"/>
  <c r="G52" i="10"/>
  <c r="F52" i="10"/>
  <c r="E52" i="10"/>
  <c r="J51" i="10"/>
  <c r="J34" i="10" s="1"/>
  <c r="J35" i="10" s="1"/>
  <c r="H51" i="10"/>
  <c r="H32" i="10" s="1"/>
  <c r="F51" i="10"/>
  <c r="F34" i="10" s="1"/>
  <c r="F35" i="10" s="1"/>
  <c r="K50" i="10"/>
  <c r="K51" i="10" s="1"/>
  <c r="J50" i="10"/>
  <c r="I50" i="10"/>
  <c r="I51" i="10" s="1"/>
  <c r="H50" i="10"/>
  <c r="G50" i="10"/>
  <c r="G51" i="10" s="1"/>
  <c r="F50" i="10"/>
  <c r="E50" i="10"/>
  <c r="E51" i="10" s="1"/>
  <c r="K43" i="10"/>
  <c r="J43" i="10"/>
  <c r="I43" i="10"/>
  <c r="H43" i="10"/>
  <c r="G43" i="10"/>
  <c r="F43" i="10"/>
  <c r="E43" i="10"/>
  <c r="J33" i="10"/>
  <c r="F33" i="10"/>
  <c r="J31" i="10"/>
  <c r="H31" i="10"/>
  <c r="F31" i="10"/>
  <c r="K30" i="10"/>
  <c r="J30" i="10"/>
  <c r="I30" i="10"/>
  <c r="H30" i="10"/>
  <c r="G30" i="10"/>
  <c r="F30" i="10"/>
  <c r="E30" i="10"/>
  <c r="J29" i="10"/>
  <c r="F29" i="10"/>
  <c r="J27" i="10"/>
  <c r="H27" i="10"/>
  <c r="F27" i="10"/>
  <c r="K24" i="10"/>
  <c r="K36" i="10" s="1"/>
  <c r="J24" i="10"/>
  <c r="J36" i="10" s="1"/>
  <c r="I24" i="10"/>
  <c r="I36" i="10" s="1"/>
  <c r="H24" i="10"/>
  <c r="H36" i="10" s="1"/>
  <c r="G24" i="10"/>
  <c r="G36" i="10" s="1"/>
  <c r="F24" i="10"/>
  <c r="F36" i="10" s="1"/>
  <c r="E24" i="10"/>
  <c r="E36" i="10" s="1"/>
  <c r="J20" i="10"/>
  <c r="H20" i="10"/>
  <c r="F20" i="10"/>
  <c r="J18" i="10"/>
  <c r="J17" i="10" s="1"/>
  <c r="H18" i="10"/>
  <c r="H19" i="10" s="1"/>
  <c r="F18" i="10"/>
  <c r="F17" i="10" s="1"/>
  <c r="H15" i="10"/>
  <c r="K14" i="10"/>
  <c r="K57" i="10" s="1"/>
  <c r="J14" i="10"/>
  <c r="J56" i="10" s="1"/>
  <c r="I14" i="10"/>
  <c r="I20" i="10" s="1"/>
  <c r="H14" i="10"/>
  <c r="H56" i="10" s="1"/>
  <c r="G14" i="10"/>
  <c r="G57" i="10" s="1"/>
  <c r="F14" i="10"/>
  <c r="F56" i="10" s="1"/>
  <c r="E14" i="10"/>
  <c r="E20" i="10" s="1"/>
  <c r="H13" i="10"/>
  <c r="J10" i="10"/>
  <c r="J11" i="10" s="1"/>
  <c r="H10" i="10"/>
  <c r="H11" i="10" s="1"/>
  <c r="F10" i="10"/>
  <c r="F11" i="10" s="1"/>
  <c r="J8" i="10"/>
  <c r="J9" i="10" s="1"/>
  <c r="H8" i="10"/>
  <c r="H9" i="10" s="1"/>
  <c r="F8" i="10"/>
  <c r="F9" i="10" s="1"/>
  <c r="J6" i="10"/>
  <c r="J7" i="10" s="1"/>
  <c r="H6" i="10"/>
  <c r="H7" i="10" s="1"/>
  <c r="F6" i="10"/>
  <c r="F7" i="10" s="1"/>
  <c r="H53" i="1"/>
  <c r="H52" i="1"/>
  <c r="H50" i="1"/>
  <c r="H51" i="1" s="1"/>
  <c r="H43" i="1"/>
  <c r="H30" i="1"/>
  <c r="H24" i="1"/>
  <c r="H36" i="1" s="1"/>
  <c r="H14" i="1"/>
  <c r="I33" i="10" l="1"/>
  <c r="I29" i="10"/>
  <c r="I32" i="10"/>
  <c r="I34" i="10"/>
  <c r="I35" i="10" s="1"/>
  <c r="I26" i="10"/>
  <c r="I31" i="10"/>
  <c r="I27" i="10"/>
  <c r="I28" i="10"/>
  <c r="G31" i="10"/>
  <c r="G27" i="10"/>
  <c r="G32" i="10"/>
  <c r="G28" i="10"/>
  <c r="G33" i="10"/>
  <c r="G29" i="10"/>
  <c r="G34" i="10"/>
  <c r="G35" i="10" s="1"/>
  <c r="G26" i="10"/>
  <c r="G25" i="10" s="1"/>
  <c r="K31" i="10"/>
  <c r="K27" i="10"/>
  <c r="K26" i="10"/>
  <c r="K25" i="10" s="1"/>
  <c r="K32" i="10"/>
  <c r="K28" i="10"/>
  <c r="K33" i="10"/>
  <c r="K29" i="10"/>
  <c r="K34" i="10"/>
  <c r="K35" i="10" s="1"/>
  <c r="E33" i="10"/>
  <c r="E29" i="10"/>
  <c r="E34" i="10"/>
  <c r="E35" i="10" s="1"/>
  <c r="E26" i="10"/>
  <c r="E31" i="10"/>
  <c r="E27" i="10"/>
  <c r="E32" i="10"/>
  <c r="E28" i="10"/>
  <c r="G56" i="10"/>
  <c r="K56" i="10"/>
  <c r="E8" i="10"/>
  <c r="I8" i="10"/>
  <c r="G10" i="10"/>
  <c r="K10" i="10"/>
  <c r="E13" i="10"/>
  <c r="G15" i="10"/>
  <c r="K15" i="10"/>
  <c r="H17" i="10"/>
  <c r="E18" i="10"/>
  <c r="I18" i="10"/>
  <c r="F19" i="10"/>
  <c r="J19" i="10"/>
  <c r="G20" i="10"/>
  <c r="K20" i="10"/>
  <c r="H26" i="10"/>
  <c r="H25" i="10" s="1"/>
  <c r="F28" i="10"/>
  <c r="J28" i="10"/>
  <c r="F32" i="10"/>
  <c r="J32" i="10"/>
  <c r="H34" i="10"/>
  <c r="H35" i="10" s="1"/>
  <c r="E57" i="10"/>
  <c r="I57" i="10"/>
  <c r="I13" i="10" s="1"/>
  <c r="I17" i="10"/>
  <c r="H29" i="10"/>
  <c r="H33" i="10"/>
  <c r="E56" i="10"/>
  <c r="I56" i="10"/>
  <c r="F57" i="10"/>
  <c r="J57" i="10"/>
  <c r="H22" i="10"/>
  <c r="H21" i="10" s="1"/>
  <c r="E17" i="10"/>
  <c r="F22" i="10"/>
  <c r="F21" i="10" s="1"/>
  <c r="J22" i="10"/>
  <c r="J21" i="10" s="1"/>
  <c r="G8" i="10"/>
  <c r="G9" i="10" s="1"/>
  <c r="K8" i="10"/>
  <c r="K9" i="10" s="1"/>
  <c r="E10" i="10"/>
  <c r="I10" i="10"/>
  <c r="G13" i="10"/>
  <c r="K13" i="10"/>
  <c r="E15" i="10"/>
  <c r="I15" i="10"/>
  <c r="G18" i="10"/>
  <c r="K18" i="10"/>
  <c r="F26" i="10"/>
  <c r="F25" i="10" s="1"/>
  <c r="J26" i="10"/>
  <c r="J25" i="10" s="1"/>
  <c r="H28" i="10"/>
  <c r="H57" i="1"/>
  <c r="H15" i="1" s="1"/>
  <c r="H31" i="1"/>
  <c r="H27" i="1"/>
  <c r="H34" i="1"/>
  <c r="H26" i="1"/>
  <c r="H25" i="1" s="1"/>
  <c r="H33" i="1"/>
  <c r="H29" i="1"/>
  <c r="H32" i="1"/>
  <c r="H28" i="1"/>
  <c r="H10" i="1"/>
  <c r="H20" i="1"/>
  <c r="H56" i="1"/>
  <c r="H8" i="1"/>
  <c r="H9" i="1" s="1"/>
  <c r="H18" i="1"/>
  <c r="G53" i="1"/>
  <c r="G52" i="1"/>
  <c r="G50" i="1"/>
  <c r="G51" i="1" s="1"/>
  <c r="G43" i="1"/>
  <c r="G30" i="1"/>
  <c r="G24" i="1"/>
  <c r="G36" i="1" s="1"/>
  <c r="G14" i="1"/>
  <c r="F13" i="10" l="1"/>
  <c r="F15" i="10"/>
  <c r="E9" i="10"/>
  <c r="K22" i="10"/>
  <c r="K21" i="10" s="1"/>
  <c r="K19" i="10"/>
  <c r="K17" i="10"/>
  <c r="K6" i="10"/>
  <c r="K7" i="10" s="1"/>
  <c r="K11" i="10"/>
  <c r="G22" i="10"/>
  <c r="G19" i="10"/>
  <c r="G17" i="10"/>
  <c r="I19" i="10"/>
  <c r="I22" i="10"/>
  <c r="I21" i="10" s="1"/>
  <c r="G11" i="10"/>
  <c r="G6" i="10"/>
  <c r="G7" i="10" s="1"/>
  <c r="E25" i="10"/>
  <c r="E6" i="10"/>
  <c r="E7" i="10" s="1"/>
  <c r="E11" i="10"/>
  <c r="I6" i="10"/>
  <c r="I7" i="10" s="1"/>
  <c r="I11" i="10"/>
  <c r="J13" i="10"/>
  <c r="J15" i="10"/>
  <c r="G21" i="10"/>
  <c r="E22" i="10"/>
  <c r="E21" i="10" s="1"/>
  <c r="E19" i="10"/>
  <c r="I9" i="10"/>
  <c r="I25" i="10"/>
  <c r="H13" i="1"/>
  <c r="H35" i="1"/>
  <c r="G57" i="1"/>
  <c r="H22" i="1"/>
  <c r="H21" i="1" s="1"/>
  <c r="H19" i="1"/>
  <c r="H17" i="1"/>
  <c r="H11" i="1"/>
  <c r="H6" i="1"/>
  <c r="H7" i="1" s="1"/>
  <c r="G31" i="1"/>
  <c r="G27" i="1"/>
  <c r="G34" i="1"/>
  <c r="G26" i="1"/>
  <c r="G33" i="1"/>
  <c r="G28" i="1"/>
  <c r="G29" i="1"/>
  <c r="G32" i="1"/>
  <c r="G10" i="1"/>
  <c r="G20" i="1"/>
  <c r="G56" i="1"/>
  <c r="G15" i="1"/>
  <c r="G8" i="1"/>
  <c r="G13" i="1"/>
  <c r="G18" i="1"/>
  <c r="G9" i="1" l="1"/>
  <c r="G25" i="1"/>
  <c r="G35" i="1"/>
  <c r="G22" i="1"/>
  <c r="G21" i="1" s="1"/>
  <c r="G19" i="1"/>
  <c r="G17" i="1"/>
  <c r="G11" i="1"/>
  <c r="G6" i="1"/>
  <c r="G7" i="1" s="1"/>
  <c r="E50" i="1" l="1"/>
  <c r="E53" i="1"/>
  <c r="E52" i="1"/>
  <c r="E43" i="1"/>
  <c r="E30" i="1"/>
  <c r="E24" i="1"/>
  <c r="E36" i="1" s="1"/>
  <c r="E14" i="1"/>
  <c r="E57" i="1" l="1"/>
  <c r="E15" i="1" s="1"/>
  <c r="E10" i="1"/>
  <c r="E11" i="1" s="1"/>
  <c r="E8" i="1"/>
  <c r="E56" i="1"/>
  <c r="E18" i="1"/>
  <c r="E17" i="1" s="1"/>
  <c r="E51" i="1"/>
  <c r="E20" i="1"/>
  <c r="E13" i="1" l="1"/>
  <c r="E22" i="1"/>
  <c r="E21" i="1" s="1"/>
  <c r="E9" i="1"/>
  <c r="E6" i="1"/>
  <c r="E7" i="1" s="1"/>
  <c r="E33" i="1"/>
  <c r="E29" i="1"/>
  <c r="E32" i="1"/>
  <c r="E28" i="1"/>
  <c r="E27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2" i="1"/>
  <c r="F50" i="1"/>
  <c r="F51" i="1" s="1"/>
  <c r="F30" i="1"/>
  <c r="F24" i="1"/>
  <c r="F36" i="1" s="1"/>
  <c r="F14" i="1"/>
  <c r="F8" i="1" l="1"/>
  <c r="F57" i="1"/>
  <c r="F13" i="1" s="1"/>
  <c r="F32" i="1"/>
  <c r="F28" i="1"/>
  <c r="F31" i="1"/>
  <c r="F27" i="1"/>
  <c r="F34" i="1"/>
  <c r="F26" i="1"/>
  <c r="F33" i="1"/>
  <c r="F29" i="1"/>
  <c r="F20" i="1"/>
  <c r="F56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<sst xmlns="http://schemas.openxmlformats.org/spreadsheetml/2006/main" count="141" uniqueCount="62">
  <si>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</si>
  <si>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</si>
  <si>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</si>
  <si>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</si>
  <si>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</si>
  <si>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</si>
  <si>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</si>
  <si>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</si>
  <si>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</si>
  <si>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</si>
  <si>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</si>
  <si>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</si>
  <si>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</si>
  <si>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</si>
  <si>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</si>
  <si>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</si>
  <si>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</si>
  <si>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</si>
  <si>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</si>
  <si>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</si>
  <si>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</si>
  <si>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</si>
  <si>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</si>
  <si>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</si>
  <si>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</si>
  <si>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</si>
  <si>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</si>
  <si>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</si>
  <si>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</si>
  <si>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</si>
  <si>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</si>
  <si>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</si>
  <si>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</si>
  <si>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</si>
  <si>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</si>
  <si>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</si>
  <si>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</si>
  <si>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</si>
  <si>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</si>
  <si>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</si>
  <si>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</si>
  <si>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</si>
  <si>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</si>
  <si>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</si>
  <si>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</si>
  <si>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</si>
  <si>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</si>
  <si>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</si>
  <si>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</si>
  <si>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</si>
  <si>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</si>
  <si>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</si>
  <si>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</si>
  <si>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</si>
  <si>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</si>
  <si>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Notes</t>
  </si>
  <si>
    <t>EW Min 2.5 x to 3.0x from start of EW</t>
  </si>
  <si>
    <t>EW Resistance 4:</t>
  </si>
  <si>
    <t>EW Resistance 5:</t>
  </si>
  <si>
    <t>EW Support 4:</t>
  </si>
  <si>
    <t>EW Support 5:</t>
  </si>
  <si>
    <t>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</si>
</sst>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C4E59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3" borderId="0" xfId="0" applyFill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15" fontId="0" fillId="7" borderId="5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0" fillId="8" borderId="9" xfId="0" applyNumberFormat="1" applyFont="1" applyFill="1" applyBorder="1"/>
    <xf numFmtId="49" fontId="0" fillId="7" borderId="5" xfId="0" applyNumberFormat="1" applyFill="1" applyBorder="1" applyAlignment="1">
      <alignment horizontal="center"/>
    </xf>
    <xf numFmtId="4" fontId="0" fillId="9" borderId="0" xfId="0" applyNumberFormat="1" applyFont="1" applyFill="1"/>
    <xf numFmtId="4" fontId="0" fillId="3" borderId="0" xfId="0" applyNumberFormat="1" applyFont="1" applyFill="1" applyBorder="1"/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8" borderId="1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4" fontId="0" fillId="2" borderId="0" xfId="0" applyNumberFormat="1" applyFont="1" applyFill="1"/>
    <xf numFmtId="4" fontId="0" fillId="17" borderId="0" xfId="0" applyNumberFormat="1" applyFont="1" applyFill="1"/>
    <xf numFmtId="4" fontId="0" fillId="3" borderId="9" xfId="0" applyNumberFormat="1" applyFont="1" applyFill="1" applyBorder="1"/>
    <xf numFmtId="4" fontId="0" fillId="19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0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0" fillId="18" borderId="0" xfId="0" applyNumberFormat="1" applyFont="1" applyFill="1" applyBorder="1" applyAlignment="1">
      <alignment horizontal="right"/>
    </xf>
    <xf numFmtId="4" fontId="0" fillId="22" borderId="0" xfId="0" applyNumberFormat="1" applyFont="1" applyFill="1" applyBorder="1" applyAlignment="1">
      <alignment horizontal="right"/>
    </xf>
    <xf numFmtId="4" fontId="0" fillId="21" borderId="4" xfId="0" applyNumberFormat="1" applyFont="1" applyFill="1" applyBorder="1"/>
    <xf numFmtId="4" fontId="0" fillId="23" borderId="3" xfId="0" applyNumberFormat="1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Fill="1"/>
    <xf numFmtId="49" fontId="0" fillId="0" borderId="5" xfId="0" applyNumberFormat="1" applyFill="1" applyBorder="1" applyAlignment="1">
      <alignment horizontal="center"/>
    </xf>
    <xf numFmtId="15" fontId="0" fillId="0" borderId="5" xfId="0" applyNumberForma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4" fontId="0" fillId="0" borderId="4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4" fontId="0" fillId="0" borderId="2" xfId="0" applyNumberFormat="1" applyFont="1" applyFill="1" applyBorder="1" applyAlignment="1">
      <alignment horizontal="right"/>
    </xf>
    <xf numFmtId="4" fontId="0" fillId="0" borderId="2" xfId="0" applyNumberFormat="1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Border="1"/>
    <xf numFmtId="4" fontId="0" fillId="0" borderId="3" xfId="0" applyNumberFormat="1" applyFont="1" applyFill="1" applyBorder="1"/>
    <xf numFmtId="4" fontId="0" fillId="0" borderId="9" xfId="0" applyNumberFormat="1" applyFont="1" applyFill="1" applyBorder="1"/>
    <xf numFmtId="4" fontId="0" fillId="0" borderId="4" xfId="0" applyNumberFormat="1" applyFont="1" applyFill="1" applyBorder="1"/>
    <xf numFmtId="0" fontId="0" fillId="0" borderId="0" xfId="0" applyFill="1" applyAlignment="1">
      <alignment horizontal="right"/>
    </xf>
    <xf numFmtId="4" fontId="0" fillId="0" borderId="0" xfId="0" applyNumberFormat="1" applyFont="1" applyFill="1"/>
    <xf numFmtId="4" fontId="0" fillId="0" borderId="1" xfId="0" applyNumberFormat="1" applyFont="1" applyFill="1" applyBorder="1"/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E59F"/>
      <color rgb="FF8BA7FF"/>
      <color rgb="FF577FFF"/>
      <color rgb="FF3366FF"/>
      <color rgb="FF6666FF"/>
      <color rgb="FF00CC00"/>
      <color rgb="FF3333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115" zoomScaleNormal="115" workbookViewId="0">
      <selection activeCell="G5" sqref="G5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65" customWidth="1"/>
    <col min="9" max="16384" width="8.88671875" style="1"/>
  </cols>
  <sheetData>
    <row r="1" spans="1:8" ht="15" thickBot="1" x14ac:dyDescent="0.35">
      <c r="A1" s="1" t="s">
        <v>56</v>
      </c>
      <c r="E1" s="60" t="s">
        <v>61</v>
      </c>
      <c r="F1" s="11" t="s">
        <v>54</v>
      </c>
      <c r="G1" s="11">
        <v>43468</v>
      </c>
      <c r="H1" s="11">
        <v>43469</v>
      </c>
    </row>
    <row r="2" spans="1:8" x14ac:dyDescent="0.3">
      <c r="A2" s="8"/>
      <c r="B2" s="8"/>
      <c r="C2" s="8"/>
      <c r="D2" s="9" t="s">
        <v>2</v>
      </c>
      <c r="E2" s="69">
        <v>10985.15</v>
      </c>
      <c r="F2" s="69">
        <v>10923.6</v>
      </c>
      <c r="G2" s="69">
        <v>10814.05</v>
      </c>
      <c r="H2" s="69">
        <v>10741.05</v>
      </c>
    </row>
    <row r="3" spans="1:8" x14ac:dyDescent="0.3">
      <c r="A3" s="8"/>
      <c r="B3" s="9"/>
      <c r="C3" s="10"/>
      <c r="D3" s="9" t="s">
        <v>1</v>
      </c>
      <c r="E3" s="70">
        <v>10333.85</v>
      </c>
      <c r="F3" s="69">
        <v>10628.65</v>
      </c>
      <c r="G3" s="69">
        <v>10661.25</v>
      </c>
      <c r="H3" s="69">
        <v>10628.65</v>
      </c>
    </row>
    <row r="4" spans="1:8" x14ac:dyDescent="0.3">
      <c r="A4" s="8"/>
      <c r="B4" s="9"/>
      <c r="C4" s="10"/>
      <c r="D4" s="9" t="s">
        <v>0</v>
      </c>
      <c r="E4" s="64">
        <v>10862.55</v>
      </c>
      <c r="F4" s="64">
        <v>10727.35</v>
      </c>
      <c r="G4" s="64">
        <v>10672.25</v>
      </c>
      <c r="H4" s="64">
        <v>10727.35</v>
      </c>
    </row>
    <row r="5" spans="1:8" x14ac:dyDescent="0.3">
      <c r="A5" s="83" t="s">
        <v>25</v>
      </c>
      <c r="B5" s="83"/>
      <c r="C5" s="83"/>
      <c r="D5" s="83"/>
      <c r="E5" s="65"/>
      <c r="F5" s="65"/>
    </row>
    <row r="6" spans="1:8" x14ac:dyDescent="0.3">
      <c r="A6" s="4"/>
      <c r="B6" s="4"/>
      <c r="C6" s="4"/>
      <c r="D6" s="5" t="s">
        <v>7</v>
      </c>
      <c r="E6" s="74">
        <f t="shared" ref="E6:G6" si="0">E10+E50</f>
        <v>11771.816666666664</v>
      </c>
      <c r="F6" s="74">
        <f t="shared" si="0"/>
        <v>11186.033333333335</v>
      </c>
      <c r="G6" s="74">
        <f t="shared" si="0"/>
        <v>10923.25</v>
      </c>
      <c r="H6" s="74">
        <f t="shared" ref="H6" si="1">H10+H50</f>
        <v>10881.783333333329</v>
      </c>
    </row>
    <row r="7" spans="1:8" x14ac:dyDescent="0.3">
      <c r="A7" s="4"/>
      <c r="B7" s="4"/>
      <c r="C7" s="4"/>
      <c r="D7" s="5" t="s">
        <v>49</v>
      </c>
      <c r="E7" s="77">
        <f>(E6+E8)/2</f>
        <v>11575.149999999998</v>
      </c>
      <c r="F7" s="77">
        <f>(F6+F8)/2</f>
        <v>11120.425000000001</v>
      </c>
      <c r="G7" s="77">
        <f t="shared" ref="G7:H7" si="2">(G6+G8)/2</f>
        <v>10895.95</v>
      </c>
      <c r="H7" s="77">
        <f t="shared" si="2"/>
        <v>10846.599999999997</v>
      </c>
    </row>
    <row r="8" spans="1:8" x14ac:dyDescent="0.3">
      <c r="A8" s="4"/>
      <c r="B8" s="4"/>
      <c r="C8" s="4"/>
      <c r="D8" s="5" t="s">
        <v>27</v>
      </c>
      <c r="E8" s="76">
        <f t="shared" ref="E8:F8" si="3">E14+E50</f>
        <v>11378.483333333332</v>
      </c>
      <c r="F8" s="76">
        <f t="shared" si="3"/>
        <v>11054.816666666668</v>
      </c>
      <c r="G8" s="76">
        <f t="shared" ref="G8" si="4">G14+G50</f>
        <v>10868.65</v>
      </c>
      <c r="H8" s="76">
        <f t="shared" ref="H8" si="5">H14+H50</f>
        <v>10811.416666666664</v>
      </c>
    </row>
    <row r="9" spans="1:8" x14ac:dyDescent="0.3">
      <c r="A9" s="4"/>
      <c r="B9" s="4"/>
      <c r="C9" s="4"/>
      <c r="D9" s="5" t="s">
        <v>50</v>
      </c>
      <c r="E9" s="77">
        <f>(E8+E10)/2</f>
        <v>11249.499999999998</v>
      </c>
      <c r="F9" s="77">
        <f>(F8+F10)/2</f>
        <v>10972.95</v>
      </c>
      <c r="G9" s="77">
        <f t="shared" ref="G9:H9" si="6">(G8+G10)/2</f>
        <v>10819.55</v>
      </c>
      <c r="H9" s="77">
        <f t="shared" si="6"/>
        <v>10790.399999999998</v>
      </c>
    </row>
    <row r="10" spans="1:8" ht="14.4" customHeight="1" x14ac:dyDescent="0.3">
      <c r="A10" s="4"/>
      <c r="B10" s="4"/>
      <c r="C10" s="4"/>
      <c r="D10" s="5" t="s">
        <v>28</v>
      </c>
      <c r="E10" s="75">
        <f t="shared" ref="E10:G10" si="7">(2*E14)-E3</f>
        <v>11120.516666666665</v>
      </c>
      <c r="F10" s="75">
        <f t="shared" si="7"/>
        <v>10891.083333333334</v>
      </c>
      <c r="G10" s="75">
        <f t="shared" si="7"/>
        <v>10770.45</v>
      </c>
      <c r="H10" s="75">
        <f t="shared" ref="H10" si="8">(2*H14)-H3</f>
        <v>10769.38333333333</v>
      </c>
    </row>
    <row r="11" spans="1:8" x14ac:dyDescent="0.3">
      <c r="A11" s="4"/>
      <c r="B11" s="4"/>
      <c r="C11" s="4"/>
      <c r="D11" s="5" t="s">
        <v>48</v>
      </c>
      <c r="E11" s="77">
        <f t="shared" ref="E11:H11" si="9">(E10+E14)/2</f>
        <v>10923.849999999999</v>
      </c>
      <c r="F11" s="77">
        <f t="shared" si="9"/>
        <v>10825.475</v>
      </c>
      <c r="G11" s="77">
        <f t="shared" si="9"/>
        <v>10743.150000000001</v>
      </c>
      <c r="H11" s="77">
        <f t="shared" si="9"/>
        <v>10734.199999999997</v>
      </c>
    </row>
    <row r="12" spans="1:8" ht="3" customHeight="1" x14ac:dyDescent="0.3">
      <c r="A12" s="4"/>
      <c r="B12" s="4"/>
      <c r="C12" s="4"/>
      <c r="D12" s="5"/>
      <c r="E12" s="62"/>
      <c r="F12" s="62"/>
      <c r="G12" s="62"/>
      <c r="H12" s="62"/>
    </row>
    <row r="13" spans="1:8" x14ac:dyDescent="0.3">
      <c r="A13" s="4"/>
      <c r="B13" s="4"/>
      <c r="C13" s="4"/>
      <c r="D13" s="5" t="s">
        <v>4</v>
      </c>
      <c r="E13" s="82">
        <f t="shared" ref="E13:H13" si="10">E14+E57/2</f>
        <v>10794.866666666665</v>
      </c>
      <c r="F13" s="82">
        <f t="shared" si="10"/>
        <v>10776.125</v>
      </c>
      <c r="G13" s="82">
        <f t="shared" si="10"/>
        <v>10737.65</v>
      </c>
      <c r="H13" s="82">
        <f t="shared" si="10"/>
        <v>10713.183333333331</v>
      </c>
    </row>
    <row r="14" spans="1:8" x14ac:dyDescent="0.3">
      <c r="A14" s="4"/>
      <c r="B14" s="4"/>
      <c r="C14" s="4"/>
      <c r="D14" s="5" t="s">
        <v>29</v>
      </c>
      <c r="E14" s="73">
        <f t="shared" ref="E14:G14" si="11">(E2+E3+E4)/3</f>
        <v>10727.183333333332</v>
      </c>
      <c r="F14" s="73">
        <f t="shared" si="11"/>
        <v>10759.866666666667</v>
      </c>
      <c r="G14" s="73">
        <f t="shared" si="11"/>
        <v>10715.85</v>
      </c>
      <c r="H14" s="73">
        <f t="shared" ref="H14" si="12">(H2+H3+H4)/3</f>
        <v>10699.016666666665</v>
      </c>
    </row>
    <row r="15" spans="1:8" x14ac:dyDescent="0.3">
      <c r="A15" s="4"/>
      <c r="B15" s="4"/>
      <c r="C15" s="4"/>
      <c r="D15" s="5" t="s">
        <v>3</v>
      </c>
      <c r="E15" s="81">
        <f t="shared" ref="E15:H15" si="13">E14-E57/2</f>
        <v>10659.5</v>
      </c>
      <c r="F15" s="81">
        <f t="shared" si="13"/>
        <v>10743.608333333334</v>
      </c>
      <c r="G15" s="81">
        <f t="shared" si="13"/>
        <v>10694.050000000001</v>
      </c>
      <c r="H15" s="81">
        <f t="shared" si="13"/>
        <v>10684.849999999999</v>
      </c>
    </row>
    <row r="16" spans="1:8" ht="3" customHeight="1" x14ac:dyDescent="0.3">
      <c r="A16" s="6"/>
      <c r="B16" s="6"/>
      <c r="C16" s="6"/>
      <c r="D16" s="7"/>
      <c r="E16" s="62"/>
      <c r="F16" s="62"/>
      <c r="G16" s="62"/>
      <c r="H16" s="62"/>
    </row>
    <row r="17" spans="1:8" x14ac:dyDescent="0.3">
      <c r="A17" s="6"/>
      <c r="B17" s="6"/>
      <c r="C17" s="6"/>
      <c r="D17" s="7" t="s">
        <v>51</v>
      </c>
      <c r="E17" s="77">
        <f>(E14+E18)/2</f>
        <v>10598.199999999999</v>
      </c>
      <c r="F17" s="77">
        <f>(F14+F18)/2</f>
        <v>10678</v>
      </c>
      <c r="G17" s="77">
        <f t="shared" ref="G17:H17" si="14">(G14+G18)/2</f>
        <v>10666.75</v>
      </c>
      <c r="H17" s="77">
        <f t="shared" si="14"/>
        <v>10677.999999999996</v>
      </c>
    </row>
    <row r="18" spans="1:8" x14ac:dyDescent="0.3">
      <c r="A18" s="4"/>
      <c r="B18" s="4"/>
      <c r="C18" s="4"/>
      <c r="D18" s="5" t="s">
        <v>30</v>
      </c>
      <c r="E18" s="80">
        <f t="shared" ref="E18:G18" si="15">2*E14-E2</f>
        <v>10469.216666666665</v>
      </c>
      <c r="F18" s="80">
        <f t="shared" si="15"/>
        <v>10596.133333333333</v>
      </c>
      <c r="G18" s="80">
        <f t="shared" si="15"/>
        <v>10617.650000000001</v>
      </c>
      <c r="H18" s="80">
        <f t="shared" ref="H18" si="16">2*H14-H2</f>
        <v>10656.98333333333</v>
      </c>
    </row>
    <row r="19" spans="1:8" x14ac:dyDescent="0.3">
      <c r="A19" s="4"/>
      <c r="B19" s="4"/>
      <c r="C19" s="4"/>
      <c r="D19" s="5" t="s">
        <v>52</v>
      </c>
      <c r="E19" s="77">
        <f>(E18+E20)/2</f>
        <v>10272.549999999999</v>
      </c>
      <c r="F19" s="77">
        <f>(F18+F20)/2</f>
        <v>10530.525</v>
      </c>
      <c r="G19" s="77">
        <f t="shared" ref="G19:H19" si="17">(G18+G20)/2</f>
        <v>10590.350000000002</v>
      </c>
      <c r="H19" s="77">
        <f t="shared" si="17"/>
        <v>10621.799999999997</v>
      </c>
    </row>
    <row r="20" spans="1:8" x14ac:dyDescent="0.3">
      <c r="A20" s="4"/>
      <c r="B20" s="4"/>
      <c r="C20" s="4"/>
      <c r="D20" s="5" t="s">
        <v>31</v>
      </c>
      <c r="E20" s="79">
        <f t="shared" ref="E20:F20" si="18">E14-E50</f>
        <v>10075.883333333333</v>
      </c>
      <c r="F20" s="79">
        <f t="shared" si="18"/>
        <v>10464.916666666666</v>
      </c>
      <c r="G20" s="79">
        <f t="shared" ref="G20" si="19">G14-G50</f>
        <v>10563.050000000001</v>
      </c>
      <c r="H20" s="79">
        <f t="shared" ref="H20" si="20">H14-H50</f>
        <v>10586.616666666665</v>
      </c>
    </row>
    <row r="21" spans="1:8" x14ac:dyDescent="0.3">
      <c r="A21" s="4"/>
      <c r="B21" s="4"/>
      <c r="C21" s="4"/>
      <c r="D21" s="5" t="s">
        <v>53</v>
      </c>
      <c r="E21" s="77">
        <f>(E20+E22)/2</f>
        <v>9946.9</v>
      </c>
      <c r="F21" s="77">
        <f>(F20+F22)/2</f>
        <v>10383.049999999999</v>
      </c>
      <c r="G21" s="77">
        <f t="shared" ref="G21:H21" si="21">(G20+G22)/2</f>
        <v>10513.95</v>
      </c>
      <c r="H21" s="77">
        <f t="shared" si="21"/>
        <v>10565.599999999999</v>
      </c>
    </row>
    <row r="22" spans="1:8" x14ac:dyDescent="0.3">
      <c r="A22" s="4"/>
      <c r="B22" s="4"/>
      <c r="C22" s="4"/>
      <c r="D22" s="5" t="s">
        <v>8</v>
      </c>
      <c r="E22" s="78">
        <f t="shared" ref="E22:F22" si="22">E18-E50</f>
        <v>9817.9166666666661</v>
      </c>
      <c r="F22" s="78">
        <f t="shared" si="22"/>
        <v>10301.183333333332</v>
      </c>
      <c r="G22" s="78">
        <f t="shared" ref="G22" si="23">G18-G50</f>
        <v>10464.850000000002</v>
      </c>
      <c r="H22" s="78">
        <f t="shared" ref="H22" si="24">H18-H50</f>
        <v>10544.58333333333</v>
      </c>
    </row>
    <row r="23" spans="1:8" x14ac:dyDescent="0.3">
      <c r="A23" s="83" t="s">
        <v>24</v>
      </c>
      <c r="B23" s="83"/>
      <c r="C23" s="83"/>
      <c r="D23" s="83"/>
      <c r="E23" s="63"/>
      <c r="F23" s="63"/>
      <c r="G23" s="63"/>
      <c r="H23" s="63"/>
    </row>
    <row r="24" spans="1:8" x14ac:dyDescent="0.3">
      <c r="A24" s="6"/>
      <c r="B24" s="6"/>
      <c r="C24" s="6"/>
      <c r="D24" s="7" t="s">
        <v>12</v>
      </c>
      <c r="E24" s="74">
        <f t="shared" ref="E24:G24" si="25">(E2/E3)*E4</f>
        <v>11547.171783265674</v>
      </c>
      <c r="F24" s="74">
        <f t="shared" si="25"/>
        <v>11025.038971082877</v>
      </c>
      <c r="G24" s="74">
        <f t="shared" si="25"/>
        <v>10825.20765505921</v>
      </c>
      <c r="H24" s="74">
        <f t="shared" ref="H24" si="26">(H2/H3)*H4</f>
        <v>10840.793771316206</v>
      </c>
    </row>
    <row r="25" spans="1:8" x14ac:dyDescent="0.3">
      <c r="A25" s="6"/>
      <c r="B25" s="6"/>
      <c r="C25" s="6"/>
      <c r="D25" s="7" t="s">
        <v>13</v>
      </c>
      <c r="E25" s="71">
        <f>E26+1.168*(E26-E27)</f>
        <v>11429.96256</v>
      </c>
      <c r="F25" s="71">
        <f>F26+1.168*(F26-F27)</f>
        <v>10984.310439999999</v>
      </c>
      <c r="G25" s="71">
        <f t="shared" ref="G25:H25" si="27">G26+1.168*(G26-G27)</f>
        <v>10805.369359999997</v>
      </c>
      <c r="H25" s="71">
        <f t="shared" si="27"/>
        <v>10825.27288</v>
      </c>
    </row>
    <row r="26" spans="1:8" x14ac:dyDescent="0.3">
      <c r="A26" s="6"/>
      <c r="B26" s="6"/>
      <c r="C26" s="6"/>
      <c r="D26" s="7" t="s">
        <v>14</v>
      </c>
      <c r="E26" s="76">
        <f t="shared" ref="E26:G26" si="28">E4+E51/2</f>
        <v>11220.764999999999</v>
      </c>
      <c r="F26" s="76">
        <f t="shared" si="28"/>
        <v>10889.5725</v>
      </c>
      <c r="G26" s="76">
        <f t="shared" si="28"/>
        <v>10756.289999999999</v>
      </c>
      <c r="H26" s="76">
        <f t="shared" ref="H26" si="29">H4+H51/2</f>
        <v>10789.17</v>
      </c>
    </row>
    <row r="27" spans="1:8" x14ac:dyDescent="0.3">
      <c r="A27" s="6"/>
      <c r="B27" s="6"/>
      <c r="C27" s="6"/>
      <c r="D27" s="7" t="s">
        <v>15</v>
      </c>
      <c r="E27" s="72">
        <f t="shared" ref="E27:G27" si="30">E4+E51/4</f>
        <v>11041.657499999999</v>
      </c>
      <c r="F27" s="72">
        <f t="shared" si="30"/>
        <v>10808.46125</v>
      </c>
      <c r="G27" s="72">
        <f t="shared" si="30"/>
        <v>10714.27</v>
      </c>
      <c r="H27" s="72">
        <f t="shared" ref="H27" si="31">H4+H51/4</f>
        <v>10758.26</v>
      </c>
    </row>
    <row r="28" spans="1:8" x14ac:dyDescent="0.3">
      <c r="A28" s="6"/>
      <c r="B28" s="6"/>
      <c r="C28" s="6"/>
      <c r="D28" s="7" t="s">
        <v>16</v>
      </c>
      <c r="E28" s="71">
        <f t="shared" ref="E28:G28" si="32">E4+E51/6</f>
        <v>10981.955</v>
      </c>
      <c r="F28" s="71">
        <f t="shared" si="32"/>
        <v>10781.424166666668</v>
      </c>
      <c r="G28" s="71">
        <f t="shared" si="32"/>
        <v>10700.263333333332</v>
      </c>
      <c r="H28" s="71">
        <f t="shared" ref="H28" si="33">H4+H51/6</f>
        <v>10747.956666666667</v>
      </c>
    </row>
    <row r="29" spans="1:8" x14ac:dyDescent="0.3">
      <c r="A29" s="6"/>
      <c r="B29" s="6"/>
      <c r="C29" s="6"/>
      <c r="D29" s="7" t="s">
        <v>17</v>
      </c>
      <c r="E29" s="71">
        <f t="shared" ref="E29:G29" si="34">E4+E51/12</f>
        <v>10922.252499999999</v>
      </c>
      <c r="F29" s="71">
        <f t="shared" si="34"/>
        <v>10754.387083333333</v>
      </c>
      <c r="G29" s="71">
        <f t="shared" si="34"/>
        <v>10686.256666666666</v>
      </c>
      <c r="H29" s="71">
        <f t="shared" ref="H29" si="35">H4+H51/12</f>
        <v>10737.653333333334</v>
      </c>
    </row>
    <row r="30" spans="1:8" x14ac:dyDescent="0.3">
      <c r="A30" s="6"/>
      <c r="B30" s="6"/>
      <c r="C30" s="6"/>
      <c r="D30" s="7" t="s">
        <v>0</v>
      </c>
      <c r="E30" s="73">
        <f t="shared" ref="E30:G30" si="36">E4</f>
        <v>10862.55</v>
      </c>
      <c r="F30" s="73">
        <f t="shared" si="36"/>
        <v>10727.35</v>
      </c>
      <c r="G30" s="73">
        <f t="shared" si="36"/>
        <v>10672.25</v>
      </c>
      <c r="H30" s="73">
        <f t="shared" ref="H30" si="37">H4</f>
        <v>10727.35</v>
      </c>
    </row>
    <row r="31" spans="1:8" x14ac:dyDescent="0.3">
      <c r="A31" s="6"/>
      <c r="B31" s="6"/>
      <c r="C31" s="6"/>
      <c r="D31" s="7" t="s">
        <v>18</v>
      </c>
      <c r="E31" s="71">
        <f t="shared" ref="E31:G31" si="38">E4-E51/12</f>
        <v>10802.8475</v>
      </c>
      <c r="F31" s="71">
        <f t="shared" si="38"/>
        <v>10700.312916666668</v>
      </c>
      <c r="G31" s="71">
        <f t="shared" si="38"/>
        <v>10658.243333333334</v>
      </c>
      <c r="H31" s="71">
        <f t="shared" ref="H31" si="39">H4-H51/12</f>
        <v>10717.046666666667</v>
      </c>
    </row>
    <row r="32" spans="1:8" x14ac:dyDescent="0.3">
      <c r="A32" s="6"/>
      <c r="B32" s="6"/>
      <c r="C32" s="6"/>
      <c r="D32" s="7" t="s">
        <v>19</v>
      </c>
      <c r="E32" s="71">
        <f t="shared" ref="E32:G32" si="40">E4-E51/6</f>
        <v>10743.144999999999</v>
      </c>
      <c r="F32" s="71">
        <f t="shared" si="40"/>
        <v>10673.275833333333</v>
      </c>
      <c r="G32" s="71">
        <f t="shared" si="40"/>
        <v>10644.236666666668</v>
      </c>
      <c r="H32" s="71">
        <f t="shared" ref="H32" si="41">H4-H51/6</f>
        <v>10706.743333333334</v>
      </c>
    </row>
    <row r="33" spans="1:8" x14ac:dyDescent="0.3">
      <c r="A33" s="6"/>
      <c r="B33" s="6"/>
      <c r="C33" s="6"/>
      <c r="D33" s="7" t="s">
        <v>20</v>
      </c>
      <c r="E33" s="80">
        <f t="shared" ref="E33:G33" si="42">E4-E51/4</f>
        <v>10683.442499999999</v>
      </c>
      <c r="F33" s="80">
        <f t="shared" si="42"/>
        <v>10646.23875</v>
      </c>
      <c r="G33" s="80">
        <f t="shared" si="42"/>
        <v>10630.23</v>
      </c>
      <c r="H33" s="80">
        <f t="shared" ref="H33" si="43">H4-H51/4</f>
        <v>10696.44</v>
      </c>
    </row>
    <row r="34" spans="1:8" x14ac:dyDescent="0.3">
      <c r="A34" s="6"/>
      <c r="B34" s="6"/>
      <c r="C34" s="6"/>
      <c r="D34" s="7" t="s">
        <v>21</v>
      </c>
      <c r="E34" s="79">
        <f t="shared" ref="E34:G34" si="44">E4-E51/2</f>
        <v>10504.334999999999</v>
      </c>
      <c r="F34" s="79">
        <f t="shared" si="44"/>
        <v>10565.127500000001</v>
      </c>
      <c r="G34" s="79">
        <f t="shared" si="44"/>
        <v>10588.210000000001</v>
      </c>
      <c r="H34" s="79">
        <f t="shared" ref="H34" si="45">H4-H51/2</f>
        <v>10665.53</v>
      </c>
    </row>
    <row r="35" spans="1:8" x14ac:dyDescent="0.3">
      <c r="A35" s="6"/>
      <c r="B35" s="6"/>
      <c r="C35" s="6"/>
      <c r="D35" s="7" t="s">
        <v>22</v>
      </c>
      <c r="E35" s="71">
        <f>E34-1.168*(E33-E34)</f>
        <v>10295.137439999999</v>
      </c>
      <c r="F35" s="71">
        <f>F34-1.168*(F33-F34)</f>
        <v>10470.389560000001</v>
      </c>
      <c r="G35" s="71">
        <f t="shared" ref="G35:H35" si="46">G34-1.168*(G33-G34)</f>
        <v>10539.130640000003</v>
      </c>
      <c r="H35" s="71">
        <f t="shared" si="46"/>
        <v>10629.42712</v>
      </c>
    </row>
    <row r="36" spans="1:8" x14ac:dyDescent="0.3">
      <c r="A36" s="6"/>
      <c r="B36" s="6"/>
      <c r="C36" s="6"/>
      <c r="D36" s="7" t="s">
        <v>23</v>
      </c>
      <c r="E36" s="78">
        <f t="shared" ref="E36:G36" si="47">E4-(E24-E4)</f>
        <v>10177.928216734324</v>
      </c>
      <c r="F36" s="78">
        <f t="shared" si="47"/>
        <v>10429.661028917124</v>
      </c>
      <c r="G36" s="78">
        <f t="shared" si="47"/>
        <v>10519.29234494079</v>
      </c>
      <c r="H36" s="78">
        <f t="shared" ref="H36" si="48">H4-(H24-H4)</f>
        <v>10613.906228683794</v>
      </c>
    </row>
    <row r="37" spans="1:8" x14ac:dyDescent="0.3">
      <c r="A37" s="83" t="s">
        <v>26</v>
      </c>
      <c r="B37" s="83"/>
      <c r="C37" s="83"/>
      <c r="D37" s="83"/>
      <c r="E37" s="63"/>
      <c r="F37" s="63"/>
      <c r="G37" s="63"/>
      <c r="H37" s="63"/>
    </row>
    <row r="38" spans="1:8" x14ac:dyDescent="0.3">
      <c r="A38" s="5"/>
      <c r="B38" s="5"/>
      <c r="C38" s="5"/>
      <c r="D38" s="5" t="s">
        <v>58</v>
      </c>
      <c r="E38" s="61"/>
      <c r="F38" s="61"/>
      <c r="G38" s="61"/>
      <c r="H38" s="61"/>
    </row>
    <row r="39" spans="1:8" x14ac:dyDescent="0.3">
      <c r="A39" s="5"/>
      <c r="B39" s="5"/>
      <c r="C39" s="5"/>
      <c r="D39" s="5" t="s">
        <v>57</v>
      </c>
      <c r="E39" s="61"/>
      <c r="F39" s="61"/>
      <c r="G39" s="61"/>
      <c r="H39" s="61"/>
    </row>
    <row r="40" spans="1:8" x14ac:dyDescent="0.3">
      <c r="A40" s="4"/>
      <c r="B40" s="5"/>
      <c r="C40" s="4"/>
      <c r="D40" s="5" t="s">
        <v>35</v>
      </c>
      <c r="E40" s="54"/>
      <c r="F40" s="54"/>
      <c r="G40" s="54"/>
      <c r="H40" s="54"/>
    </row>
    <row r="41" spans="1:8" x14ac:dyDescent="0.3">
      <c r="A41" s="4"/>
      <c r="B41" s="4"/>
      <c r="C41" s="4"/>
      <c r="D41" s="5" t="s">
        <v>32</v>
      </c>
      <c r="E41" s="53"/>
      <c r="F41" s="53"/>
      <c r="G41" s="53"/>
      <c r="H41" s="53"/>
    </row>
    <row r="42" spans="1:8" x14ac:dyDescent="0.3">
      <c r="A42" s="4"/>
      <c r="B42" s="4"/>
      <c r="C42" s="4"/>
      <c r="D42" s="5" t="s">
        <v>32</v>
      </c>
      <c r="E42" s="55"/>
      <c r="F42" s="55"/>
      <c r="G42" s="55"/>
      <c r="H42" s="55"/>
    </row>
    <row r="43" spans="1:8" x14ac:dyDescent="0.3">
      <c r="A43" s="4"/>
      <c r="B43" s="4"/>
      <c r="C43" s="4"/>
      <c r="D43" s="5" t="s">
        <v>0</v>
      </c>
      <c r="E43" s="59">
        <f t="shared" ref="E43:G43" si="49">E4</f>
        <v>10862.55</v>
      </c>
      <c r="F43" s="59">
        <f t="shared" si="49"/>
        <v>10727.35</v>
      </c>
      <c r="G43" s="59">
        <f t="shared" si="49"/>
        <v>10672.25</v>
      </c>
      <c r="H43" s="59">
        <f t="shared" ref="H43" si="50">H4</f>
        <v>10727.35</v>
      </c>
    </row>
    <row r="44" spans="1:8" x14ac:dyDescent="0.3">
      <c r="A44" s="4"/>
      <c r="B44" s="4"/>
      <c r="C44" s="4"/>
      <c r="D44" s="5" t="s">
        <v>33</v>
      </c>
      <c r="E44" s="56"/>
      <c r="F44" s="56"/>
      <c r="G44" s="56"/>
      <c r="H44" s="56"/>
    </row>
    <row r="45" spans="1:8" x14ac:dyDescent="0.3">
      <c r="A45" s="4"/>
      <c r="B45" s="4"/>
      <c r="C45" s="4"/>
      <c r="D45" s="5" t="s">
        <v>34</v>
      </c>
      <c r="E45" s="52"/>
      <c r="F45" s="52"/>
      <c r="G45" s="52"/>
      <c r="H45" s="52"/>
    </row>
    <row r="46" spans="1:8" x14ac:dyDescent="0.3">
      <c r="A46" s="4"/>
      <c r="B46" s="4"/>
      <c r="C46" s="4"/>
      <c r="D46" s="5" t="s">
        <v>36</v>
      </c>
      <c r="E46" s="57"/>
      <c r="F46" s="57"/>
      <c r="G46" s="57"/>
      <c r="H46" s="57"/>
    </row>
    <row r="47" spans="1:8" x14ac:dyDescent="0.3">
      <c r="A47" s="4"/>
      <c r="B47" s="4"/>
      <c r="C47" s="4"/>
      <c r="D47" s="5" t="s">
        <v>59</v>
      </c>
      <c r="E47" s="58"/>
      <c r="F47" s="58"/>
      <c r="G47" s="58"/>
      <c r="H47" s="58"/>
    </row>
    <row r="48" spans="1:8" x14ac:dyDescent="0.3">
      <c r="A48" s="4"/>
      <c r="B48" s="4"/>
      <c r="C48" s="4"/>
      <c r="D48" s="5" t="s">
        <v>60</v>
      </c>
      <c r="E48" s="58"/>
      <c r="F48" s="58"/>
      <c r="G48" s="58"/>
      <c r="H48" s="58"/>
    </row>
    <row r="49" spans="1:8" x14ac:dyDescent="0.3">
      <c r="A49" s="3"/>
      <c r="B49" s="3"/>
      <c r="C49" s="3"/>
      <c r="D49" s="2"/>
      <c r="E49" s="63"/>
      <c r="F49" s="63"/>
      <c r="G49" s="63"/>
      <c r="H49" s="63"/>
    </row>
    <row r="50" spans="1:8" x14ac:dyDescent="0.3">
      <c r="A50" s="3"/>
      <c r="B50" s="3"/>
      <c r="C50" s="2"/>
      <c r="D50" s="2" t="s">
        <v>10</v>
      </c>
      <c r="E50" s="64">
        <f t="shared" ref="E50:G50" si="51">ABS(E2-E3)</f>
        <v>651.29999999999927</v>
      </c>
      <c r="F50" s="64">
        <f t="shared" si="51"/>
        <v>294.95000000000073</v>
      </c>
      <c r="G50" s="64">
        <f t="shared" si="51"/>
        <v>152.79999999999927</v>
      </c>
      <c r="H50" s="64">
        <f t="shared" ref="H50" si="52">ABS(H2-H3)</f>
        <v>112.39999999999964</v>
      </c>
    </row>
    <row r="51" spans="1:8" x14ac:dyDescent="0.3">
      <c r="A51" s="3"/>
      <c r="B51" s="3"/>
      <c r="C51" s="2"/>
      <c r="D51" s="2" t="s">
        <v>9</v>
      </c>
      <c r="E51" s="63">
        <f>E50*1.1</f>
        <v>716.42999999999927</v>
      </c>
      <c r="F51" s="63">
        <f>F50*1.1</f>
        <v>324.44500000000085</v>
      </c>
      <c r="G51" s="63">
        <f t="shared" ref="G51:H51" si="53">G50*1.1</f>
        <v>168.07999999999922</v>
      </c>
      <c r="H51" s="63">
        <f t="shared" si="53"/>
        <v>123.63999999999962</v>
      </c>
    </row>
    <row r="52" spans="1:8" x14ac:dyDescent="0.3">
      <c r="A52" s="3"/>
      <c r="B52" s="3"/>
      <c r="C52" s="2"/>
      <c r="D52" s="2" t="s">
        <v>11</v>
      </c>
      <c r="E52" s="64">
        <f t="shared" ref="E52:G52" si="54">(E2+E3)</f>
        <v>21319</v>
      </c>
      <c r="F52" s="64">
        <f t="shared" si="54"/>
        <v>21552.25</v>
      </c>
      <c r="G52" s="64">
        <f t="shared" si="54"/>
        <v>21475.3</v>
      </c>
      <c r="H52" s="64">
        <f t="shared" ref="H52" si="55">(H2+H3)</f>
        <v>21369.699999999997</v>
      </c>
    </row>
    <row r="53" spans="1:8" x14ac:dyDescent="0.3">
      <c r="A53" s="3"/>
      <c r="B53" s="3"/>
      <c r="C53" s="3"/>
      <c r="D53" s="2" t="s">
        <v>6</v>
      </c>
      <c r="E53" s="64">
        <f t="shared" ref="E53:G53" si="56">(E2+E3)/2</f>
        <v>10659.5</v>
      </c>
      <c r="F53" s="64">
        <f t="shared" si="56"/>
        <v>10776.125</v>
      </c>
      <c r="G53" s="64">
        <f t="shared" si="56"/>
        <v>10737.65</v>
      </c>
      <c r="H53" s="64">
        <f t="shared" ref="H53" si="57">(H2+H3)/2</f>
        <v>10684.849999999999</v>
      </c>
    </row>
    <row r="54" spans="1:8" x14ac:dyDescent="0.3">
      <c r="E54" s="65"/>
      <c r="F54" s="65"/>
    </row>
    <row r="55" spans="1:8" x14ac:dyDescent="0.3">
      <c r="E55" s="65"/>
      <c r="F55" s="65"/>
    </row>
    <row r="56" spans="1:8" x14ac:dyDescent="0.3">
      <c r="A56" s="4"/>
      <c r="B56" s="4"/>
      <c r="C56" s="4"/>
      <c r="D56" s="5" t="s">
        <v>29</v>
      </c>
      <c r="E56" s="66">
        <f t="shared" ref="E56:G56" si="58">E14</f>
        <v>10727.183333333332</v>
      </c>
      <c r="F56" s="66">
        <f t="shared" si="58"/>
        <v>10759.866666666667</v>
      </c>
      <c r="G56" s="66">
        <f t="shared" si="58"/>
        <v>10715.85</v>
      </c>
      <c r="H56" s="66">
        <f t="shared" ref="H56" si="59">H14</f>
        <v>10699.016666666665</v>
      </c>
    </row>
    <row r="57" spans="1:8" x14ac:dyDescent="0.3">
      <c r="A57" s="4"/>
      <c r="B57" s="4"/>
      <c r="C57" s="4"/>
      <c r="D57" s="5" t="s">
        <v>5</v>
      </c>
      <c r="E57" s="67">
        <f t="shared" ref="E57:F57" si="60">ABS((E14-E53)*2)</f>
        <v>135.36666666666497</v>
      </c>
      <c r="F57" s="67">
        <f t="shared" si="60"/>
        <v>32.516666666666424</v>
      </c>
      <c r="G57" s="67">
        <f t="shared" ref="G57" si="61">ABS((G14-G53)*2)</f>
        <v>43.599999999998545</v>
      </c>
      <c r="H57" s="67">
        <f t="shared" ref="H57" si="62">ABS((H14-H53)*2)</f>
        <v>28.333333333332121</v>
      </c>
    </row>
    <row r="58" spans="1:8" ht="225" customHeight="1" x14ac:dyDescent="0.3">
      <c r="A58" s="1" t="s">
        <v>55</v>
      </c>
      <c r="E58" s="65"/>
      <c r="F58" s="65"/>
      <c r="G58" s="68"/>
      <c r="H58" s="68"/>
    </row>
    <row r="59" spans="1:8" x14ac:dyDescent="0.3">
      <c r="E59" s="65"/>
      <c r="F59" s="65"/>
    </row>
    <row r="60" spans="1:8" x14ac:dyDescent="0.3">
      <c r="E60" s="65"/>
      <c r="F60" s="65"/>
    </row>
    <row r="61" spans="1:8" x14ac:dyDescent="0.3">
      <c r="E61" s="65"/>
      <c r="F61" s="65"/>
    </row>
    <row r="62" spans="1:8" x14ac:dyDescent="0.3">
      <c r="E62" s="65"/>
      <c r="F62" s="65"/>
    </row>
    <row r="63" spans="1:8" x14ac:dyDescent="0.3">
      <c r="E63" s="65"/>
      <c r="F63" s="65"/>
    </row>
    <row r="64" spans="1:8" x14ac:dyDescent="0.3">
      <c r="E64" s="65"/>
      <c r="F64" s="65"/>
    </row>
    <row r="65" spans="5:6" x14ac:dyDescent="0.3">
      <c r="E65" s="65"/>
      <c r="F65" s="65"/>
    </row>
    <row r="66" spans="5:6" x14ac:dyDescent="0.3">
      <c r="E66" s="65"/>
      <c r="F66" s="65"/>
    </row>
    <row r="67" spans="5:6" x14ac:dyDescent="0.3">
      <c r="E67" s="65"/>
      <c r="F67" s="65"/>
    </row>
    <row r="68" spans="5:6" x14ac:dyDescent="0.3">
      <c r="E68" s="65"/>
      <c r="F68" s="65"/>
    </row>
    <row r="69" spans="5:6" x14ac:dyDescent="0.3">
      <c r="E69" s="65"/>
      <c r="F69" s="65"/>
    </row>
    <row r="70" spans="5:6" x14ac:dyDescent="0.3">
      <c r="E70" s="65"/>
      <c r="F70" s="65"/>
    </row>
    <row r="71" spans="5:6" x14ac:dyDescent="0.3">
      <c r="E71" s="65"/>
      <c r="F71" s="65"/>
    </row>
    <row r="72" spans="5:6" x14ac:dyDescent="0.3">
      <c r="E72" s="65"/>
      <c r="F72" s="65"/>
    </row>
    <row r="73" spans="5:6" x14ac:dyDescent="0.3">
      <c r="E73" s="65"/>
      <c r="F73" s="65"/>
    </row>
    <row r="74" spans="5:6" x14ac:dyDescent="0.3">
      <c r="E74" s="65"/>
      <c r="F74" s="65"/>
    </row>
    <row r="75" spans="5:6" x14ac:dyDescent="0.3">
      <c r="E75" s="65"/>
      <c r="F75" s="65"/>
    </row>
    <row r="76" spans="5:6" x14ac:dyDescent="0.3">
      <c r="E76" s="65"/>
      <c r="F76" s="65"/>
    </row>
    <row r="77" spans="5:6" x14ac:dyDescent="0.3">
      <c r="E77" s="65"/>
      <c r="F77" s="65"/>
    </row>
    <row r="78" spans="5:6" x14ac:dyDescent="0.3">
      <c r="E78" s="65"/>
      <c r="F78" s="65"/>
    </row>
    <row r="79" spans="5:6" x14ac:dyDescent="0.3">
      <c r="E79" s="65"/>
      <c r="F79" s="65"/>
    </row>
    <row r="80" spans="5:6" x14ac:dyDescent="0.3">
      <c r="E80" s="65"/>
      <c r="F80" s="65"/>
    </row>
  </sheetData>
  <mergeCells count="3">
    <mergeCell ref="A23:D23"/>
    <mergeCell ref="A5:D5"/>
    <mergeCell ref="A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115" zoomScaleNormal="115" workbookViewId="0">
      <selection activeCell="N11" sqref="N11"/>
    </sheetView>
  </sheetViews>
  <sheetFormatPr defaultColWidth="8.88671875" defaultRowHeight="14.4" x14ac:dyDescent="0.3"/>
  <cols>
    <col min="1" max="2" width="8.88671875" style="84"/>
    <col min="3" max="3" width="10.6640625" style="84" customWidth="1"/>
    <col min="4" max="4" width="8.88671875" style="84"/>
    <col min="5" max="6" width="9.6640625" style="84" customWidth="1"/>
    <col min="7" max="11" width="12.6640625" style="94" customWidth="1"/>
    <col min="12" max="16384" width="8.88671875" style="84"/>
  </cols>
  <sheetData>
    <row r="1" spans="1:11" ht="15" thickBot="1" x14ac:dyDescent="0.35">
      <c r="A1" s="84" t="s">
        <v>56</v>
      </c>
      <c r="E1" s="85" t="s">
        <v>61</v>
      </c>
      <c r="F1" s="86" t="s">
        <v>54</v>
      </c>
      <c r="G1" s="86">
        <v>43465</v>
      </c>
      <c r="H1" s="86">
        <v>43466</v>
      </c>
      <c r="I1" s="86">
        <v>43467</v>
      </c>
      <c r="J1" s="86">
        <v>43468</v>
      </c>
      <c r="K1" s="86">
        <v>43469</v>
      </c>
    </row>
    <row r="2" spans="1:11" x14ac:dyDescent="0.3">
      <c r="A2" s="87"/>
      <c r="B2" s="87"/>
      <c r="C2" s="87"/>
      <c r="D2" s="88" t="s">
        <v>2</v>
      </c>
      <c r="E2" s="89">
        <v>10985.15</v>
      </c>
      <c r="F2" s="89">
        <v>10923.6</v>
      </c>
      <c r="G2" s="89">
        <v>10923.55</v>
      </c>
      <c r="H2" s="89">
        <v>10923.6</v>
      </c>
      <c r="I2" s="89">
        <v>10895.35</v>
      </c>
      <c r="J2" s="89">
        <v>10814.05</v>
      </c>
      <c r="K2" s="89">
        <v>10741.05</v>
      </c>
    </row>
    <row r="3" spans="1:11" x14ac:dyDescent="0.3">
      <c r="A3" s="87"/>
      <c r="B3" s="88"/>
      <c r="C3" s="90"/>
      <c r="D3" s="88" t="s">
        <v>1</v>
      </c>
      <c r="E3" s="91">
        <v>10333.85</v>
      </c>
      <c r="F3" s="89">
        <v>10628.65</v>
      </c>
      <c r="G3" s="89">
        <v>10853.2</v>
      </c>
      <c r="H3" s="89">
        <v>10807.1</v>
      </c>
      <c r="I3" s="89">
        <v>10735.05</v>
      </c>
      <c r="J3" s="89">
        <v>10661.25</v>
      </c>
      <c r="K3" s="89">
        <v>10628.65</v>
      </c>
    </row>
    <row r="4" spans="1:11" x14ac:dyDescent="0.3">
      <c r="A4" s="87"/>
      <c r="B4" s="88"/>
      <c r="C4" s="90"/>
      <c r="D4" s="88" t="s">
        <v>0</v>
      </c>
      <c r="E4" s="92">
        <v>10862.55</v>
      </c>
      <c r="F4" s="92">
        <v>10727.35</v>
      </c>
      <c r="G4" s="92">
        <v>10862.55</v>
      </c>
      <c r="H4" s="92">
        <v>10910.1</v>
      </c>
      <c r="I4" s="92">
        <v>10792.5</v>
      </c>
      <c r="J4" s="92">
        <v>10672.25</v>
      </c>
      <c r="K4" s="92">
        <v>10727.35</v>
      </c>
    </row>
    <row r="5" spans="1:11" x14ac:dyDescent="0.3">
      <c r="A5" s="93" t="s">
        <v>25</v>
      </c>
      <c r="B5" s="93"/>
      <c r="C5" s="93"/>
      <c r="D5" s="93"/>
      <c r="E5" s="94"/>
      <c r="F5" s="94"/>
    </row>
    <row r="6" spans="1:11" x14ac:dyDescent="0.3">
      <c r="A6" s="95"/>
      <c r="B6" s="95"/>
      <c r="C6" s="95"/>
      <c r="D6" s="96" t="s">
        <v>7</v>
      </c>
      <c r="E6" s="97">
        <f t="shared" ref="E6:K6" si="0">E10+E50</f>
        <v>11771.816666666664</v>
      </c>
      <c r="F6" s="97">
        <f t="shared" si="0"/>
        <v>11186.033333333335</v>
      </c>
      <c r="G6" s="97">
        <f t="shared" si="0"/>
        <v>10976.683333333331</v>
      </c>
      <c r="H6" s="97">
        <f t="shared" si="0"/>
        <v>11069.933333333336</v>
      </c>
      <c r="I6" s="97">
        <f t="shared" si="0"/>
        <v>11040.516666666668</v>
      </c>
      <c r="J6" s="97">
        <f t="shared" si="0"/>
        <v>10923.25</v>
      </c>
      <c r="K6" s="97">
        <f t="shared" si="0"/>
        <v>10881.783333333329</v>
      </c>
    </row>
    <row r="7" spans="1:11" x14ac:dyDescent="0.3">
      <c r="A7" s="95"/>
      <c r="B7" s="95"/>
      <c r="C7" s="95"/>
      <c r="D7" s="96" t="s">
        <v>49</v>
      </c>
      <c r="E7" s="97">
        <f>(E6+E8)/2</f>
        <v>11575.149999999998</v>
      </c>
      <c r="F7" s="97">
        <f>(F6+F8)/2</f>
        <v>11120.425000000001</v>
      </c>
      <c r="G7" s="97">
        <f t="shared" ref="G7:K7" si="1">(G6+G8)/2</f>
        <v>10963.399999999998</v>
      </c>
      <c r="H7" s="97">
        <f t="shared" si="1"/>
        <v>11033.350000000002</v>
      </c>
      <c r="I7" s="97">
        <f t="shared" si="1"/>
        <v>11004.225000000002</v>
      </c>
      <c r="J7" s="97">
        <f t="shared" si="1"/>
        <v>10895.95</v>
      </c>
      <c r="K7" s="97">
        <f t="shared" si="1"/>
        <v>10846.599999999997</v>
      </c>
    </row>
    <row r="8" spans="1:11" x14ac:dyDescent="0.3">
      <c r="A8" s="95"/>
      <c r="B8" s="95"/>
      <c r="C8" s="95"/>
      <c r="D8" s="96" t="s">
        <v>27</v>
      </c>
      <c r="E8" s="97">
        <f t="shared" ref="E8:K8" si="2">E14+E50</f>
        <v>11378.483333333332</v>
      </c>
      <c r="F8" s="97">
        <f t="shared" si="2"/>
        <v>11054.816666666668</v>
      </c>
      <c r="G8" s="97">
        <f t="shared" si="2"/>
        <v>10950.116666666665</v>
      </c>
      <c r="H8" s="97">
        <f t="shared" si="2"/>
        <v>10996.766666666668</v>
      </c>
      <c r="I8" s="97">
        <f t="shared" si="2"/>
        <v>10967.933333333334</v>
      </c>
      <c r="J8" s="97">
        <f t="shared" si="2"/>
        <v>10868.65</v>
      </c>
      <c r="K8" s="97">
        <f t="shared" si="2"/>
        <v>10811.416666666664</v>
      </c>
    </row>
    <row r="9" spans="1:11" x14ac:dyDescent="0.3">
      <c r="A9" s="95"/>
      <c r="B9" s="95"/>
      <c r="C9" s="95"/>
      <c r="D9" s="96" t="s">
        <v>50</v>
      </c>
      <c r="E9" s="97">
        <f>(E8+E10)/2</f>
        <v>11249.499999999998</v>
      </c>
      <c r="F9" s="97">
        <f>(F8+F10)/2</f>
        <v>10972.95</v>
      </c>
      <c r="G9" s="97">
        <f t="shared" ref="G9:K9" si="3">(G8+G10)/2</f>
        <v>10928.224999999999</v>
      </c>
      <c r="H9" s="97">
        <f t="shared" si="3"/>
        <v>10975.100000000002</v>
      </c>
      <c r="I9" s="97">
        <f t="shared" si="3"/>
        <v>10924.075000000001</v>
      </c>
      <c r="J9" s="97">
        <f t="shared" si="3"/>
        <v>10819.55</v>
      </c>
      <c r="K9" s="97">
        <f t="shared" si="3"/>
        <v>10790.399999999998</v>
      </c>
    </row>
    <row r="10" spans="1:11" ht="14.4" customHeight="1" x14ac:dyDescent="0.3">
      <c r="A10" s="95"/>
      <c r="B10" s="95"/>
      <c r="C10" s="95"/>
      <c r="D10" s="96" t="s">
        <v>28</v>
      </c>
      <c r="E10" s="97">
        <f t="shared" ref="E10:K10" si="4">(2*E14)-E3</f>
        <v>11120.516666666665</v>
      </c>
      <c r="F10" s="97">
        <f t="shared" si="4"/>
        <v>10891.083333333334</v>
      </c>
      <c r="G10" s="97">
        <f t="shared" si="4"/>
        <v>10906.333333333332</v>
      </c>
      <c r="H10" s="97">
        <f t="shared" si="4"/>
        <v>10953.433333333336</v>
      </c>
      <c r="I10" s="97">
        <f t="shared" si="4"/>
        <v>10880.216666666667</v>
      </c>
      <c r="J10" s="97">
        <f t="shared" si="4"/>
        <v>10770.45</v>
      </c>
      <c r="K10" s="97">
        <f t="shared" si="4"/>
        <v>10769.38333333333</v>
      </c>
    </row>
    <row r="11" spans="1:11" x14ac:dyDescent="0.3">
      <c r="A11" s="95"/>
      <c r="B11" s="95"/>
      <c r="C11" s="95"/>
      <c r="D11" s="96" t="s">
        <v>48</v>
      </c>
      <c r="E11" s="97">
        <f t="shared" ref="E11:K11" si="5">(E10+E14)/2</f>
        <v>10923.849999999999</v>
      </c>
      <c r="F11" s="97">
        <f t="shared" si="5"/>
        <v>10825.475</v>
      </c>
      <c r="G11" s="97">
        <f t="shared" si="5"/>
        <v>10893.05</v>
      </c>
      <c r="H11" s="97">
        <f t="shared" si="5"/>
        <v>10916.850000000002</v>
      </c>
      <c r="I11" s="97">
        <f t="shared" si="5"/>
        <v>10843.924999999999</v>
      </c>
      <c r="J11" s="97">
        <f t="shared" si="5"/>
        <v>10743.150000000001</v>
      </c>
      <c r="K11" s="97">
        <f t="shared" si="5"/>
        <v>10734.199999999997</v>
      </c>
    </row>
    <row r="12" spans="1:11" ht="3" customHeight="1" x14ac:dyDescent="0.3">
      <c r="A12" s="95"/>
      <c r="B12" s="95"/>
      <c r="C12" s="95"/>
      <c r="D12" s="96"/>
      <c r="E12" s="98"/>
      <c r="F12" s="98"/>
      <c r="G12" s="98"/>
      <c r="H12" s="98"/>
      <c r="I12" s="98"/>
      <c r="J12" s="98"/>
      <c r="K12" s="98"/>
    </row>
    <row r="13" spans="1:11" x14ac:dyDescent="0.3">
      <c r="A13" s="95"/>
      <c r="B13" s="95"/>
      <c r="C13" s="95"/>
      <c r="D13" s="96" t="s">
        <v>4</v>
      </c>
      <c r="E13" s="99">
        <f t="shared" ref="E13:K13" si="6">E14+E57/2</f>
        <v>10794.866666666665</v>
      </c>
      <c r="F13" s="99">
        <f t="shared" si="6"/>
        <v>10776.125</v>
      </c>
      <c r="G13" s="99">
        <f t="shared" si="6"/>
        <v>10888.375</v>
      </c>
      <c r="H13" s="99">
        <f t="shared" si="6"/>
        <v>10895.183333333336</v>
      </c>
      <c r="I13" s="99">
        <f t="shared" si="6"/>
        <v>10815.2</v>
      </c>
      <c r="J13" s="99">
        <f t="shared" si="6"/>
        <v>10737.65</v>
      </c>
      <c r="K13" s="99">
        <f t="shared" si="6"/>
        <v>10713.183333333331</v>
      </c>
    </row>
    <row r="14" spans="1:11" x14ac:dyDescent="0.3">
      <c r="A14" s="95"/>
      <c r="B14" s="95"/>
      <c r="C14" s="95"/>
      <c r="D14" s="96" t="s">
        <v>29</v>
      </c>
      <c r="E14" s="100">
        <f t="shared" ref="E14:K14" si="7">(E2+E3+E4)/3</f>
        <v>10727.183333333332</v>
      </c>
      <c r="F14" s="100">
        <f t="shared" si="7"/>
        <v>10759.866666666667</v>
      </c>
      <c r="G14" s="100">
        <f t="shared" si="7"/>
        <v>10879.766666666666</v>
      </c>
      <c r="H14" s="100">
        <f t="shared" si="7"/>
        <v>10880.266666666668</v>
      </c>
      <c r="I14" s="100">
        <f t="shared" si="7"/>
        <v>10807.633333333333</v>
      </c>
      <c r="J14" s="100">
        <f t="shared" si="7"/>
        <v>10715.85</v>
      </c>
      <c r="K14" s="100">
        <f t="shared" si="7"/>
        <v>10699.016666666665</v>
      </c>
    </row>
    <row r="15" spans="1:11" x14ac:dyDescent="0.3">
      <c r="A15" s="95"/>
      <c r="B15" s="95"/>
      <c r="C15" s="95"/>
      <c r="D15" s="96" t="s">
        <v>3</v>
      </c>
      <c r="E15" s="101">
        <f t="shared" ref="E15:K15" si="8">E14-E57/2</f>
        <v>10659.5</v>
      </c>
      <c r="F15" s="101">
        <f t="shared" si="8"/>
        <v>10743.608333333334</v>
      </c>
      <c r="G15" s="101">
        <f t="shared" si="8"/>
        <v>10871.158333333333</v>
      </c>
      <c r="H15" s="101">
        <f t="shared" si="8"/>
        <v>10865.35</v>
      </c>
      <c r="I15" s="101">
        <f t="shared" si="8"/>
        <v>10800.066666666666</v>
      </c>
      <c r="J15" s="101">
        <f t="shared" si="8"/>
        <v>10694.050000000001</v>
      </c>
      <c r="K15" s="101">
        <f t="shared" si="8"/>
        <v>10684.849999999999</v>
      </c>
    </row>
    <row r="16" spans="1:11" ht="3" customHeight="1" x14ac:dyDescent="0.3">
      <c r="D16" s="102"/>
      <c r="E16" s="98"/>
      <c r="F16" s="98"/>
      <c r="G16" s="98"/>
      <c r="H16" s="98"/>
      <c r="I16" s="98"/>
      <c r="J16" s="98"/>
      <c r="K16" s="98"/>
    </row>
    <row r="17" spans="1:11" x14ac:dyDescent="0.3">
      <c r="D17" s="102" t="s">
        <v>51</v>
      </c>
      <c r="E17" s="97">
        <f>(E14+E18)/2</f>
        <v>10598.199999999999</v>
      </c>
      <c r="F17" s="97">
        <f>(F14+F18)/2</f>
        <v>10678</v>
      </c>
      <c r="G17" s="97">
        <f>(G14+G18)/2</f>
        <v>10857.875</v>
      </c>
      <c r="H17" s="97">
        <f t="shared" ref="H17:K17" si="9">(H14+H18)/2</f>
        <v>10858.600000000002</v>
      </c>
      <c r="I17" s="97">
        <f t="shared" si="9"/>
        <v>10763.775</v>
      </c>
      <c r="J17" s="97">
        <f t="shared" si="9"/>
        <v>10666.75</v>
      </c>
      <c r="K17" s="97">
        <f t="shared" si="9"/>
        <v>10677.999999999996</v>
      </c>
    </row>
    <row r="18" spans="1:11" x14ac:dyDescent="0.3">
      <c r="A18" s="95"/>
      <c r="B18" s="95"/>
      <c r="C18" s="95"/>
      <c r="D18" s="96" t="s">
        <v>30</v>
      </c>
      <c r="E18" s="97">
        <f t="shared" ref="E18:K18" si="10">2*E14-E2</f>
        <v>10469.216666666665</v>
      </c>
      <c r="F18" s="97">
        <f t="shared" si="10"/>
        <v>10596.133333333333</v>
      </c>
      <c r="G18" s="97">
        <f t="shared" si="10"/>
        <v>10835.983333333334</v>
      </c>
      <c r="H18" s="97">
        <f t="shared" si="10"/>
        <v>10836.933333333336</v>
      </c>
      <c r="I18" s="97">
        <f t="shared" si="10"/>
        <v>10719.916666666666</v>
      </c>
      <c r="J18" s="97">
        <f t="shared" si="10"/>
        <v>10617.650000000001</v>
      </c>
      <c r="K18" s="97">
        <f t="shared" si="10"/>
        <v>10656.98333333333</v>
      </c>
    </row>
    <row r="19" spans="1:11" x14ac:dyDescent="0.3">
      <c r="A19" s="95"/>
      <c r="B19" s="95"/>
      <c r="C19" s="95"/>
      <c r="D19" s="96" t="s">
        <v>52</v>
      </c>
      <c r="E19" s="97">
        <f>(E18+E20)/2</f>
        <v>10272.549999999999</v>
      </c>
      <c r="F19" s="97">
        <f>(F18+F20)/2</f>
        <v>10530.525</v>
      </c>
      <c r="G19" s="97">
        <f t="shared" ref="G19:K19" si="11">(G18+G20)/2</f>
        <v>10822.7</v>
      </c>
      <c r="H19" s="97">
        <f t="shared" si="11"/>
        <v>10800.350000000002</v>
      </c>
      <c r="I19" s="97">
        <f t="shared" si="11"/>
        <v>10683.625</v>
      </c>
      <c r="J19" s="97">
        <f t="shared" si="11"/>
        <v>10590.350000000002</v>
      </c>
      <c r="K19" s="97">
        <f t="shared" si="11"/>
        <v>10621.799999999997</v>
      </c>
    </row>
    <row r="20" spans="1:11" x14ac:dyDescent="0.3">
      <c r="A20" s="95"/>
      <c r="B20" s="95"/>
      <c r="C20" s="95"/>
      <c r="D20" s="96" t="s">
        <v>31</v>
      </c>
      <c r="E20" s="97">
        <f t="shared" ref="E20:K20" si="12">E14-E50</f>
        <v>10075.883333333333</v>
      </c>
      <c r="F20" s="97">
        <f t="shared" si="12"/>
        <v>10464.916666666666</v>
      </c>
      <c r="G20" s="97">
        <f t="shared" si="12"/>
        <v>10809.416666666668</v>
      </c>
      <c r="H20" s="97">
        <f t="shared" si="12"/>
        <v>10763.766666666668</v>
      </c>
      <c r="I20" s="97">
        <f t="shared" si="12"/>
        <v>10647.333333333332</v>
      </c>
      <c r="J20" s="97">
        <f t="shared" si="12"/>
        <v>10563.050000000001</v>
      </c>
      <c r="K20" s="97">
        <f t="shared" si="12"/>
        <v>10586.616666666665</v>
      </c>
    </row>
    <row r="21" spans="1:11" x14ac:dyDescent="0.3">
      <c r="A21" s="95"/>
      <c r="B21" s="95"/>
      <c r="C21" s="95"/>
      <c r="D21" s="96" t="s">
        <v>53</v>
      </c>
      <c r="E21" s="97">
        <f>(E20+E22)/2</f>
        <v>9946.9</v>
      </c>
      <c r="F21" s="97">
        <f>(F20+F22)/2</f>
        <v>10383.049999999999</v>
      </c>
      <c r="G21" s="97">
        <f t="shared" ref="G21:K21" si="13">(G20+G22)/2</f>
        <v>10787.525000000001</v>
      </c>
      <c r="H21" s="97">
        <f t="shared" si="13"/>
        <v>10742.100000000002</v>
      </c>
      <c r="I21" s="97">
        <f t="shared" si="13"/>
        <v>10603.474999999999</v>
      </c>
      <c r="J21" s="97">
        <f t="shared" si="13"/>
        <v>10513.95</v>
      </c>
      <c r="K21" s="97">
        <f t="shared" si="13"/>
        <v>10565.599999999999</v>
      </c>
    </row>
    <row r="22" spans="1:11" x14ac:dyDescent="0.3">
      <c r="A22" s="95"/>
      <c r="B22" s="95"/>
      <c r="C22" s="95"/>
      <c r="D22" s="96" t="s">
        <v>8</v>
      </c>
      <c r="E22" s="97">
        <f t="shared" ref="E22:K22" si="14">E18-E50</f>
        <v>9817.9166666666661</v>
      </c>
      <c r="F22" s="97">
        <f t="shared" si="14"/>
        <v>10301.183333333332</v>
      </c>
      <c r="G22" s="97">
        <f t="shared" si="14"/>
        <v>10765.633333333335</v>
      </c>
      <c r="H22" s="97">
        <f t="shared" si="14"/>
        <v>10720.433333333336</v>
      </c>
      <c r="I22" s="97">
        <f t="shared" si="14"/>
        <v>10559.616666666665</v>
      </c>
      <c r="J22" s="97">
        <f t="shared" si="14"/>
        <v>10464.850000000002</v>
      </c>
      <c r="K22" s="97">
        <f t="shared" si="14"/>
        <v>10544.58333333333</v>
      </c>
    </row>
    <row r="23" spans="1:11" x14ac:dyDescent="0.3">
      <c r="A23" s="93" t="s">
        <v>24</v>
      </c>
      <c r="B23" s="93"/>
      <c r="C23" s="93"/>
      <c r="D23" s="93"/>
      <c r="E23" s="103"/>
      <c r="F23" s="103"/>
      <c r="G23" s="103"/>
      <c r="H23" s="103"/>
      <c r="I23" s="103"/>
      <c r="J23" s="103"/>
      <c r="K23" s="103"/>
    </row>
    <row r="24" spans="1:11" x14ac:dyDescent="0.3">
      <c r="D24" s="102" t="s">
        <v>12</v>
      </c>
      <c r="E24" s="97">
        <f t="shared" ref="E24:K24" si="15">(E2/E3)*E4</f>
        <v>11547.171783265674</v>
      </c>
      <c r="F24" s="97">
        <f t="shared" si="15"/>
        <v>11025.038971082877</v>
      </c>
      <c r="G24" s="97">
        <f t="shared" si="15"/>
        <v>10932.960606318871</v>
      </c>
      <c r="H24" s="97">
        <f t="shared" si="15"/>
        <v>11027.710334872445</v>
      </c>
      <c r="I24" s="97">
        <f t="shared" si="15"/>
        <v>10953.657866055586</v>
      </c>
      <c r="J24" s="97">
        <f t="shared" si="15"/>
        <v>10825.20765505921</v>
      </c>
      <c r="K24" s="97">
        <f t="shared" si="15"/>
        <v>10840.793771316206</v>
      </c>
    </row>
    <row r="25" spans="1:11" x14ac:dyDescent="0.3">
      <c r="D25" s="102" t="s">
        <v>13</v>
      </c>
      <c r="E25" s="103">
        <f>E26+1.168*(E26-E27)</f>
        <v>11429.96256</v>
      </c>
      <c r="F25" s="103">
        <f>F26+1.168*(F26-F27)</f>
        <v>10984.310439999999</v>
      </c>
      <c r="G25" s="103">
        <f t="shared" ref="G25:K25" si="16">G26+1.168*(G26-G27)</f>
        <v>10923.838919999998</v>
      </c>
      <c r="H25" s="103">
        <f t="shared" si="16"/>
        <v>11011.594800000001</v>
      </c>
      <c r="I25" s="103">
        <f t="shared" si="16"/>
        <v>10932.153360000002</v>
      </c>
      <c r="J25" s="103">
        <f t="shared" si="16"/>
        <v>10805.369359999997</v>
      </c>
      <c r="K25" s="103">
        <f t="shared" si="16"/>
        <v>10825.27288</v>
      </c>
    </row>
    <row r="26" spans="1:11" x14ac:dyDescent="0.3">
      <c r="D26" s="102" t="s">
        <v>14</v>
      </c>
      <c r="E26" s="97">
        <f t="shared" ref="E26:K26" si="17">E4+E51/2</f>
        <v>11220.764999999999</v>
      </c>
      <c r="F26" s="97">
        <f t="shared" si="17"/>
        <v>10889.5725</v>
      </c>
      <c r="G26" s="97">
        <f t="shared" si="17"/>
        <v>10901.242499999998</v>
      </c>
      <c r="H26" s="97">
        <f t="shared" si="17"/>
        <v>10974.175000000001</v>
      </c>
      <c r="I26" s="97">
        <f t="shared" si="17"/>
        <v>10880.665000000001</v>
      </c>
      <c r="J26" s="97">
        <f t="shared" si="17"/>
        <v>10756.289999999999</v>
      </c>
      <c r="K26" s="97">
        <f t="shared" si="17"/>
        <v>10789.17</v>
      </c>
    </row>
    <row r="27" spans="1:11" x14ac:dyDescent="0.3">
      <c r="D27" s="102" t="s">
        <v>15</v>
      </c>
      <c r="E27" s="103">
        <f t="shared" ref="E27:K27" si="18">E4+E51/4</f>
        <v>11041.657499999999</v>
      </c>
      <c r="F27" s="103">
        <f t="shared" si="18"/>
        <v>10808.46125</v>
      </c>
      <c r="G27" s="103">
        <f t="shared" si="18"/>
        <v>10881.896249999998</v>
      </c>
      <c r="H27" s="103">
        <f t="shared" si="18"/>
        <v>10942.137500000001</v>
      </c>
      <c r="I27" s="103">
        <f t="shared" si="18"/>
        <v>10836.5825</v>
      </c>
      <c r="J27" s="103">
        <f t="shared" si="18"/>
        <v>10714.27</v>
      </c>
      <c r="K27" s="103">
        <f t="shared" si="18"/>
        <v>10758.26</v>
      </c>
    </row>
    <row r="28" spans="1:11" x14ac:dyDescent="0.3">
      <c r="D28" s="102" t="s">
        <v>16</v>
      </c>
      <c r="E28" s="103">
        <f t="shared" ref="E28:K28" si="19">E4+E51/6</f>
        <v>10981.955</v>
      </c>
      <c r="F28" s="103">
        <f t="shared" si="19"/>
        <v>10781.424166666668</v>
      </c>
      <c r="G28" s="103">
        <f t="shared" si="19"/>
        <v>10875.447499999998</v>
      </c>
      <c r="H28" s="103">
        <f t="shared" si="19"/>
        <v>10931.458333333334</v>
      </c>
      <c r="I28" s="103">
        <f t="shared" si="19"/>
        <v>10821.888333333334</v>
      </c>
      <c r="J28" s="103">
        <f t="shared" si="19"/>
        <v>10700.263333333332</v>
      </c>
      <c r="K28" s="103">
        <f t="shared" si="19"/>
        <v>10747.956666666667</v>
      </c>
    </row>
    <row r="29" spans="1:11" x14ac:dyDescent="0.3">
      <c r="D29" s="102" t="s">
        <v>17</v>
      </c>
      <c r="E29" s="103">
        <f t="shared" ref="E29:K29" si="20">E4+E51/12</f>
        <v>10922.252499999999</v>
      </c>
      <c r="F29" s="103">
        <f t="shared" si="20"/>
        <v>10754.387083333333</v>
      </c>
      <c r="G29" s="103">
        <f t="shared" si="20"/>
        <v>10868.998749999999</v>
      </c>
      <c r="H29" s="103">
        <f t="shared" si="20"/>
        <v>10920.779166666667</v>
      </c>
      <c r="I29" s="103">
        <f t="shared" si="20"/>
        <v>10807.194166666666</v>
      </c>
      <c r="J29" s="103">
        <f t="shared" si="20"/>
        <v>10686.256666666666</v>
      </c>
      <c r="K29" s="103">
        <f t="shared" si="20"/>
        <v>10737.653333333334</v>
      </c>
    </row>
    <row r="30" spans="1:11" x14ac:dyDescent="0.3">
      <c r="D30" s="102" t="s">
        <v>0</v>
      </c>
      <c r="E30" s="100">
        <f t="shared" ref="E30:K30" si="21">E4</f>
        <v>10862.55</v>
      </c>
      <c r="F30" s="100">
        <f t="shared" si="21"/>
        <v>10727.35</v>
      </c>
      <c r="G30" s="100">
        <f t="shared" si="21"/>
        <v>10862.55</v>
      </c>
      <c r="H30" s="100">
        <f t="shared" si="21"/>
        <v>10910.1</v>
      </c>
      <c r="I30" s="100">
        <f t="shared" si="21"/>
        <v>10792.5</v>
      </c>
      <c r="J30" s="100">
        <f t="shared" si="21"/>
        <v>10672.25</v>
      </c>
      <c r="K30" s="100">
        <f t="shared" si="21"/>
        <v>10727.35</v>
      </c>
    </row>
    <row r="31" spans="1:11" x14ac:dyDescent="0.3">
      <c r="D31" s="102" t="s">
        <v>18</v>
      </c>
      <c r="E31" s="103">
        <f t="shared" ref="E31:K31" si="22">E4-E51/12</f>
        <v>10802.8475</v>
      </c>
      <c r="F31" s="103">
        <f t="shared" si="22"/>
        <v>10700.312916666668</v>
      </c>
      <c r="G31" s="103">
        <f t="shared" si="22"/>
        <v>10856.10125</v>
      </c>
      <c r="H31" s="103">
        <f t="shared" si="22"/>
        <v>10899.420833333334</v>
      </c>
      <c r="I31" s="103">
        <f t="shared" si="22"/>
        <v>10777.805833333334</v>
      </c>
      <c r="J31" s="103">
        <f t="shared" si="22"/>
        <v>10658.243333333334</v>
      </c>
      <c r="K31" s="103">
        <f t="shared" si="22"/>
        <v>10717.046666666667</v>
      </c>
    </row>
    <row r="32" spans="1:11" x14ac:dyDescent="0.3">
      <c r="D32" s="102" t="s">
        <v>19</v>
      </c>
      <c r="E32" s="103">
        <f t="shared" ref="E32:K32" si="23">E4-E51/6</f>
        <v>10743.144999999999</v>
      </c>
      <c r="F32" s="103">
        <f t="shared" si="23"/>
        <v>10673.275833333333</v>
      </c>
      <c r="G32" s="103">
        <f t="shared" si="23"/>
        <v>10849.6525</v>
      </c>
      <c r="H32" s="103">
        <f t="shared" si="23"/>
        <v>10888.741666666667</v>
      </c>
      <c r="I32" s="103">
        <f t="shared" si="23"/>
        <v>10763.111666666666</v>
      </c>
      <c r="J32" s="103">
        <f t="shared" si="23"/>
        <v>10644.236666666668</v>
      </c>
      <c r="K32" s="103">
        <f t="shared" si="23"/>
        <v>10706.743333333334</v>
      </c>
    </row>
    <row r="33" spans="1:11" x14ac:dyDescent="0.3">
      <c r="D33" s="102" t="s">
        <v>20</v>
      </c>
      <c r="E33" s="97">
        <f t="shared" ref="E33:K33" si="24">E4-E51/4</f>
        <v>10683.442499999999</v>
      </c>
      <c r="F33" s="97">
        <f t="shared" si="24"/>
        <v>10646.23875</v>
      </c>
      <c r="G33" s="97">
        <f t="shared" si="24"/>
        <v>10843.203750000001</v>
      </c>
      <c r="H33" s="97">
        <f t="shared" si="24"/>
        <v>10878.0625</v>
      </c>
      <c r="I33" s="97">
        <f t="shared" si="24"/>
        <v>10748.4175</v>
      </c>
      <c r="J33" s="97">
        <f t="shared" si="24"/>
        <v>10630.23</v>
      </c>
      <c r="K33" s="97">
        <f t="shared" si="24"/>
        <v>10696.44</v>
      </c>
    </row>
    <row r="34" spans="1:11" x14ac:dyDescent="0.3">
      <c r="D34" s="102" t="s">
        <v>21</v>
      </c>
      <c r="E34" s="97">
        <f t="shared" ref="E34:K34" si="25">E4-E51/2</f>
        <v>10504.334999999999</v>
      </c>
      <c r="F34" s="97">
        <f t="shared" si="25"/>
        <v>10565.127500000001</v>
      </c>
      <c r="G34" s="97">
        <f t="shared" si="25"/>
        <v>10823.8575</v>
      </c>
      <c r="H34" s="97">
        <f t="shared" si="25"/>
        <v>10846.025</v>
      </c>
      <c r="I34" s="97">
        <f t="shared" si="25"/>
        <v>10704.334999999999</v>
      </c>
      <c r="J34" s="97">
        <f t="shared" si="25"/>
        <v>10588.210000000001</v>
      </c>
      <c r="K34" s="97">
        <f t="shared" si="25"/>
        <v>10665.53</v>
      </c>
    </row>
    <row r="35" spans="1:11" x14ac:dyDescent="0.3">
      <c r="D35" s="102" t="s">
        <v>22</v>
      </c>
      <c r="E35" s="103">
        <f>E34-1.168*(E33-E34)</f>
        <v>10295.137439999999</v>
      </c>
      <c r="F35" s="103">
        <f>F34-1.168*(F33-F34)</f>
        <v>10470.389560000001</v>
      </c>
      <c r="G35" s="103">
        <f t="shared" ref="G35:K35" si="26">G34-1.168*(G33-G34)</f>
        <v>10801.26108</v>
      </c>
      <c r="H35" s="103">
        <f t="shared" si="26"/>
        <v>10808.6052</v>
      </c>
      <c r="I35" s="103">
        <f t="shared" si="26"/>
        <v>10652.846639999998</v>
      </c>
      <c r="J35" s="103">
        <f t="shared" si="26"/>
        <v>10539.130640000003</v>
      </c>
      <c r="K35" s="103">
        <f t="shared" si="26"/>
        <v>10629.42712</v>
      </c>
    </row>
    <row r="36" spans="1:11" x14ac:dyDescent="0.3">
      <c r="D36" s="102" t="s">
        <v>23</v>
      </c>
      <c r="E36" s="97">
        <f t="shared" ref="E36:K36" si="27">E4-(E24-E4)</f>
        <v>10177.928216734324</v>
      </c>
      <c r="F36" s="97">
        <f t="shared" si="27"/>
        <v>10429.661028917124</v>
      </c>
      <c r="G36" s="97">
        <f t="shared" si="27"/>
        <v>10792.139393681127</v>
      </c>
      <c r="H36" s="97">
        <f t="shared" si="27"/>
        <v>10792.489665127556</v>
      </c>
      <c r="I36" s="97">
        <f t="shared" si="27"/>
        <v>10631.342133944414</v>
      </c>
      <c r="J36" s="97">
        <f t="shared" si="27"/>
        <v>10519.29234494079</v>
      </c>
      <c r="K36" s="97">
        <f t="shared" si="27"/>
        <v>10613.906228683794</v>
      </c>
    </row>
    <row r="37" spans="1:11" x14ac:dyDescent="0.3">
      <c r="A37" s="93" t="s">
        <v>26</v>
      </c>
      <c r="B37" s="93"/>
      <c r="C37" s="93"/>
      <c r="D37" s="93"/>
      <c r="E37" s="103"/>
      <c r="F37" s="103"/>
      <c r="G37" s="103"/>
      <c r="H37" s="103"/>
      <c r="I37" s="103"/>
      <c r="J37" s="103"/>
      <c r="K37" s="103"/>
    </row>
    <row r="38" spans="1:11" x14ac:dyDescent="0.3">
      <c r="A38" s="96"/>
      <c r="B38" s="96"/>
      <c r="C38" s="96"/>
      <c r="D38" s="96" t="s">
        <v>58</v>
      </c>
      <c r="E38" s="103"/>
      <c r="F38" s="103"/>
      <c r="G38" s="103"/>
      <c r="H38" s="103"/>
      <c r="I38" s="103"/>
      <c r="J38" s="103"/>
      <c r="K38" s="103"/>
    </row>
    <row r="39" spans="1:11" x14ac:dyDescent="0.3">
      <c r="A39" s="96"/>
      <c r="B39" s="96"/>
      <c r="C39" s="96"/>
      <c r="D39" s="96" t="s">
        <v>57</v>
      </c>
      <c r="E39" s="103"/>
      <c r="F39" s="103"/>
      <c r="G39" s="103"/>
      <c r="H39" s="103"/>
      <c r="I39" s="103"/>
      <c r="J39" s="103"/>
      <c r="K39" s="103"/>
    </row>
    <row r="40" spans="1:11" x14ac:dyDescent="0.3">
      <c r="A40" s="95"/>
      <c r="B40" s="96"/>
      <c r="C40" s="95"/>
      <c r="D40" s="96" t="s">
        <v>35</v>
      </c>
      <c r="E40" s="103"/>
      <c r="F40" s="103"/>
      <c r="G40" s="103"/>
      <c r="H40" s="103"/>
      <c r="I40" s="103"/>
      <c r="J40" s="103"/>
      <c r="K40" s="103"/>
    </row>
    <row r="41" spans="1:11" x14ac:dyDescent="0.3">
      <c r="A41" s="95"/>
      <c r="B41" s="95"/>
      <c r="C41" s="95"/>
      <c r="D41" s="96" t="s">
        <v>32</v>
      </c>
      <c r="E41" s="103"/>
      <c r="F41" s="103"/>
      <c r="G41" s="103"/>
      <c r="H41" s="103"/>
      <c r="I41" s="103"/>
      <c r="J41" s="103"/>
      <c r="K41" s="103"/>
    </row>
    <row r="42" spans="1:11" x14ac:dyDescent="0.3">
      <c r="A42" s="95"/>
      <c r="B42" s="95"/>
      <c r="C42" s="95"/>
      <c r="D42" s="96" t="s">
        <v>32</v>
      </c>
      <c r="E42" s="103"/>
      <c r="F42" s="103"/>
      <c r="G42" s="103"/>
      <c r="H42" s="103"/>
      <c r="I42" s="103"/>
      <c r="J42" s="103"/>
      <c r="K42" s="103"/>
    </row>
    <row r="43" spans="1:11" x14ac:dyDescent="0.3">
      <c r="A43" s="95"/>
      <c r="B43" s="95"/>
      <c r="C43" s="95"/>
      <c r="D43" s="96" t="s">
        <v>0</v>
      </c>
      <c r="E43" s="100">
        <f t="shared" ref="E43:K43" si="28">E4</f>
        <v>10862.55</v>
      </c>
      <c r="F43" s="100">
        <f t="shared" si="28"/>
        <v>10727.35</v>
      </c>
      <c r="G43" s="100">
        <f t="shared" si="28"/>
        <v>10862.55</v>
      </c>
      <c r="H43" s="100">
        <f t="shared" si="28"/>
        <v>10910.1</v>
      </c>
      <c r="I43" s="100">
        <f t="shared" si="28"/>
        <v>10792.5</v>
      </c>
      <c r="J43" s="100">
        <f t="shared" si="28"/>
        <v>10672.25</v>
      </c>
      <c r="K43" s="100">
        <f t="shared" si="28"/>
        <v>10727.35</v>
      </c>
    </row>
    <row r="44" spans="1:11" x14ac:dyDescent="0.3">
      <c r="A44" s="95"/>
      <c r="B44" s="95"/>
      <c r="C44" s="95"/>
      <c r="D44" s="96" t="s">
        <v>33</v>
      </c>
      <c r="E44" s="103"/>
      <c r="F44" s="103"/>
      <c r="G44" s="103"/>
      <c r="H44" s="103"/>
      <c r="I44" s="103"/>
      <c r="J44" s="103"/>
      <c r="K44" s="103"/>
    </row>
    <row r="45" spans="1:11" x14ac:dyDescent="0.3">
      <c r="A45" s="95"/>
      <c r="B45" s="95"/>
      <c r="C45" s="95"/>
      <c r="D45" s="96" t="s">
        <v>34</v>
      </c>
      <c r="E45" s="103"/>
      <c r="F45" s="103"/>
      <c r="G45" s="103"/>
      <c r="H45" s="103"/>
      <c r="I45" s="103"/>
      <c r="J45" s="103"/>
      <c r="K45" s="103"/>
    </row>
    <row r="46" spans="1:11" x14ac:dyDescent="0.3">
      <c r="A46" s="95"/>
      <c r="B46" s="95"/>
      <c r="C46" s="95"/>
      <c r="D46" s="96" t="s">
        <v>36</v>
      </c>
      <c r="E46" s="103"/>
      <c r="F46" s="103"/>
      <c r="G46" s="103"/>
      <c r="H46" s="103"/>
      <c r="I46" s="103"/>
      <c r="J46" s="103"/>
      <c r="K46" s="103"/>
    </row>
    <row r="47" spans="1:11" x14ac:dyDescent="0.3">
      <c r="A47" s="95"/>
      <c r="B47" s="95"/>
      <c r="C47" s="95"/>
      <c r="D47" s="96" t="s">
        <v>59</v>
      </c>
      <c r="E47" s="103"/>
      <c r="F47" s="103"/>
      <c r="G47" s="103"/>
      <c r="H47" s="103"/>
      <c r="I47" s="103"/>
      <c r="J47" s="103"/>
      <c r="K47" s="103"/>
    </row>
    <row r="48" spans="1:11" x14ac:dyDescent="0.3">
      <c r="A48" s="95"/>
      <c r="B48" s="95"/>
      <c r="C48" s="95"/>
      <c r="D48" s="96" t="s">
        <v>60</v>
      </c>
      <c r="E48" s="103"/>
      <c r="F48" s="103"/>
      <c r="G48" s="103"/>
      <c r="H48" s="103"/>
      <c r="I48" s="103"/>
      <c r="J48" s="103"/>
      <c r="K48" s="103"/>
    </row>
    <row r="49" spans="1:11" x14ac:dyDescent="0.3">
      <c r="A49" s="95"/>
      <c r="B49" s="95"/>
      <c r="C49" s="95"/>
      <c r="D49" s="96"/>
      <c r="E49" s="103"/>
      <c r="F49" s="103"/>
      <c r="G49" s="103"/>
      <c r="H49" s="103"/>
      <c r="I49" s="103"/>
      <c r="J49" s="103"/>
      <c r="K49" s="103"/>
    </row>
    <row r="50" spans="1:11" x14ac:dyDescent="0.3">
      <c r="A50" s="95"/>
      <c r="B50" s="95"/>
      <c r="C50" s="96"/>
      <c r="D50" s="96" t="s">
        <v>10</v>
      </c>
      <c r="E50" s="92">
        <f t="shared" ref="E50:K50" si="29">ABS(E2-E3)</f>
        <v>651.29999999999927</v>
      </c>
      <c r="F50" s="92">
        <f t="shared" si="29"/>
        <v>294.95000000000073</v>
      </c>
      <c r="G50" s="92">
        <f t="shared" si="29"/>
        <v>70.349999999998545</v>
      </c>
      <c r="H50" s="92">
        <f t="shared" si="29"/>
        <v>116.5</v>
      </c>
      <c r="I50" s="92">
        <f t="shared" si="29"/>
        <v>160.30000000000109</v>
      </c>
      <c r="J50" s="92">
        <f t="shared" si="29"/>
        <v>152.79999999999927</v>
      </c>
      <c r="K50" s="92">
        <f t="shared" si="29"/>
        <v>112.39999999999964</v>
      </c>
    </row>
    <row r="51" spans="1:11" x14ac:dyDescent="0.3">
      <c r="A51" s="95"/>
      <c r="B51" s="95"/>
      <c r="C51" s="96"/>
      <c r="D51" s="96" t="s">
        <v>9</v>
      </c>
      <c r="E51" s="103">
        <f>E50*1.1</f>
        <v>716.42999999999927</v>
      </c>
      <c r="F51" s="103">
        <f>F50*1.1</f>
        <v>324.44500000000085</v>
      </c>
      <c r="G51" s="103">
        <f t="shared" ref="G51:K51" si="30">G50*1.1</f>
        <v>77.384999999998399</v>
      </c>
      <c r="H51" s="103">
        <f t="shared" si="30"/>
        <v>128.15</v>
      </c>
      <c r="I51" s="103">
        <f t="shared" si="30"/>
        <v>176.33000000000121</v>
      </c>
      <c r="J51" s="103">
        <f t="shared" si="30"/>
        <v>168.07999999999922</v>
      </c>
      <c r="K51" s="103">
        <f t="shared" si="30"/>
        <v>123.63999999999962</v>
      </c>
    </row>
    <row r="52" spans="1:11" x14ac:dyDescent="0.3">
      <c r="A52" s="95"/>
      <c r="B52" s="95"/>
      <c r="C52" s="96"/>
      <c r="D52" s="96" t="s">
        <v>11</v>
      </c>
      <c r="E52" s="92">
        <f t="shared" ref="E52:K52" si="31">(E2+E3)</f>
        <v>21319</v>
      </c>
      <c r="F52" s="92">
        <f t="shared" si="31"/>
        <v>21552.25</v>
      </c>
      <c r="G52" s="92">
        <f t="shared" si="31"/>
        <v>21776.75</v>
      </c>
      <c r="H52" s="92">
        <f t="shared" si="31"/>
        <v>21730.7</v>
      </c>
      <c r="I52" s="92">
        <f t="shared" si="31"/>
        <v>21630.400000000001</v>
      </c>
      <c r="J52" s="92">
        <f t="shared" si="31"/>
        <v>21475.3</v>
      </c>
      <c r="K52" s="92">
        <f t="shared" si="31"/>
        <v>21369.699999999997</v>
      </c>
    </row>
    <row r="53" spans="1:11" x14ac:dyDescent="0.3">
      <c r="A53" s="95"/>
      <c r="B53" s="95"/>
      <c r="C53" s="95"/>
      <c r="D53" s="96" t="s">
        <v>6</v>
      </c>
      <c r="E53" s="92">
        <f t="shared" ref="E53:K53" si="32">(E2+E3)/2</f>
        <v>10659.5</v>
      </c>
      <c r="F53" s="92">
        <f t="shared" si="32"/>
        <v>10776.125</v>
      </c>
      <c r="G53" s="92">
        <f t="shared" si="32"/>
        <v>10888.375</v>
      </c>
      <c r="H53" s="92">
        <f t="shared" si="32"/>
        <v>10865.35</v>
      </c>
      <c r="I53" s="92">
        <f t="shared" si="32"/>
        <v>10815.2</v>
      </c>
      <c r="J53" s="92">
        <f t="shared" si="32"/>
        <v>10737.65</v>
      </c>
      <c r="K53" s="92">
        <f t="shared" si="32"/>
        <v>10684.849999999999</v>
      </c>
    </row>
    <row r="54" spans="1:11" x14ac:dyDescent="0.3">
      <c r="E54" s="94"/>
      <c r="F54" s="94"/>
    </row>
    <row r="55" spans="1:11" x14ac:dyDescent="0.3">
      <c r="E55" s="94"/>
      <c r="F55" s="94"/>
    </row>
    <row r="56" spans="1:11" x14ac:dyDescent="0.3">
      <c r="A56" s="95"/>
      <c r="B56" s="95"/>
      <c r="C56" s="95"/>
      <c r="D56" s="96" t="s">
        <v>29</v>
      </c>
      <c r="E56" s="104">
        <f t="shared" ref="E56:K56" si="33">E14</f>
        <v>10727.183333333332</v>
      </c>
      <c r="F56" s="104">
        <f t="shared" si="33"/>
        <v>10759.866666666667</v>
      </c>
      <c r="G56" s="104">
        <f t="shared" si="33"/>
        <v>10879.766666666666</v>
      </c>
      <c r="H56" s="104">
        <f t="shared" si="33"/>
        <v>10880.266666666668</v>
      </c>
      <c r="I56" s="104">
        <f t="shared" si="33"/>
        <v>10807.633333333333</v>
      </c>
      <c r="J56" s="104">
        <f t="shared" si="33"/>
        <v>10715.85</v>
      </c>
      <c r="K56" s="104">
        <f t="shared" si="33"/>
        <v>10699.016666666665</v>
      </c>
    </row>
    <row r="57" spans="1:11" x14ac:dyDescent="0.3">
      <c r="A57" s="95"/>
      <c r="B57" s="95"/>
      <c r="C57" s="95"/>
      <c r="D57" s="96" t="s">
        <v>5</v>
      </c>
      <c r="E57" s="92">
        <f t="shared" ref="E57:K57" si="34">ABS((E14-E53)*2)</f>
        <v>135.36666666666497</v>
      </c>
      <c r="F57" s="92">
        <f t="shared" si="34"/>
        <v>32.516666666666424</v>
      </c>
      <c r="G57" s="92">
        <f t="shared" si="34"/>
        <v>17.216666666667152</v>
      </c>
      <c r="H57" s="92">
        <f t="shared" si="34"/>
        <v>29.833333333335759</v>
      </c>
      <c r="I57" s="92">
        <f t="shared" si="34"/>
        <v>15.133333333335031</v>
      </c>
      <c r="J57" s="92">
        <f t="shared" si="34"/>
        <v>43.599999999998545</v>
      </c>
      <c r="K57" s="92">
        <f t="shared" si="34"/>
        <v>28.333333333332121</v>
      </c>
    </row>
    <row r="58" spans="1:11" ht="225" customHeight="1" x14ac:dyDescent="0.3">
      <c r="A58" s="84" t="s">
        <v>55</v>
      </c>
      <c r="E58" s="94"/>
      <c r="F58" s="94"/>
      <c r="G58" s="105"/>
      <c r="H58" s="105"/>
      <c r="I58" s="105"/>
      <c r="J58" s="105"/>
      <c r="K58" s="105"/>
    </row>
    <row r="59" spans="1:11" x14ac:dyDescent="0.3">
      <c r="E59" s="94"/>
      <c r="F59" s="94"/>
    </row>
    <row r="60" spans="1:11" x14ac:dyDescent="0.3">
      <c r="E60" s="94"/>
      <c r="F60" s="94"/>
    </row>
    <row r="61" spans="1:11" x14ac:dyDescent="0.3">
      <c r="E61" s="94"/>
      <c r="F61" s="94"/>
    </row>
    <row r="62" spans="1:11" x14ac:dyDescent="0.3">
      <c r="E62" s="94"/>
      <c r="F62" s="94"/>
    </row>
    <row r="63" spans="1:11" x14ac:dyDescent="0.3">
      <c r="E63" s="94"/>
      <c r="F63" s="94"/>
    </row>
    <row r="64" spans="1:11" x14ac:dyDescent="0.3">
      <c r="E64" s="94"/>
      <c r="F64" s="94"/>
    </row>
    <row r="65" spans="5:6" x14ac:dyDescent="0.3">
      <c r="E65" s="94"/>
      <c r="F65" s="94"/>
    </row>
    <row r="66" spans="5:6" x14ac:dyDescent="0.3">
      <c r="E66" s="94"/>
      <c r="F66" s="94"/>
    </row>
    <row r="67" spans="5:6" x14ac:dyDescent="0.3">
      <c r="E67" s="94"/>
      <c r="F67" s="94"/>
    </row>
    <row r="68" spans="5:6" x14ac:dyDescent="0.3">
      <c r="E68" s="94"/>
      <c r="F68" s="94"/>
    </row>
    <row r="69" spans="5:6" x14ac:dyDescent="0.3">
      <c r="E69" s="94"/>
      <c r="F69" s="94"/>
    </row>
    <row r="70" spans="5:6" x14ac:dyDescent="0.3">
      <c r="E70" s="94"/>
      <c r="F70" s="94"/>
    </row>
    <row r="71" spans="5:6" x14ac:dyDescent="0.3">
      <c r="E71" s="94"/>
      <c r="F71" s="94"/>
    </row>
    <row r="72" spans="5:6" x14ac:dyDescent="0.3">
      <c r="E72" s="94"/>
      <c r="F72" s="94"/>
    </row>
    <row r="73" spans="5:6" x14ac:dyDescent="0.3">
      <c r="E73" s="94"/>
      <c r="F73" s="94"/>
    </row>
    <row r="74" spans="5:6" x14ac:dyDescent="0.3">
      <c r="E74" s="94"/>
      <c r="F74" s="94"/>
    </row>
    <row r="75" spans="5:6" x14ac:dyDescent="0.3">
      <c r="E75" s="94"/>
      <c r="F75" s="94"/>
    </row>
    <row r="76" spans="5:6" x14ac:dyDescent="0.3">
      <c r="E76" s="94"/>
      <c r="F76" s="94"/>
    </row>
    <row r="77" spans="5:6" x14ac:dyDescent="0.3">
      <c r="E77" s="94"/>
      <c r="F77" s="94"/>
    </row>
    <row r="78" spans="5:6" x14ac:dyDescent="0.3">
      <c r="E78" s="94"/>
      <c r="F78" s="94"/>
    </row>
    <row r="79" spans="5:6" x14ac:dyDescent="0.3">
      <c r="E79" s="94"/>
      <c r="F79" s="94"/>
    </row>
    <row r="80" spans="5:6" x14ac:dyDescent="0.3">
      <c r="E80" s="94"/>
      <c r="F80" s="94"/>
    </row>
  </sheetData>
  <mergeCells count="3">
    <mergeCell ref="A5:D5"/>
    <mergeCell ref="A23:D23"/>
    <mergeCell ref="A37:D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17" customWidth="1" collapsed="1"/>
    <col min="4" max="4" width="5.5546875" customWidth="1" collapsed="1"/>
    <col min="5" max="5" width="14.5546875" style="17" customWidth="1" collapsed="1"/>
    <col min="6" max="6" width="6.33203125" customWidth="1" collapsed="1"/>
    <col min="7" max="7" width="14.109375" style="18" customWidth="1" collapsed="1"/>
  </cols>
  <sheetData>
    <row r="2" spans="2:16" ht="23.4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ht="15" thickBot="1" x14ac:dyDescent="0.35"/>
    <row r="6" spans="2:16" ht="15" thickBot="1" x14ac:dyDescent="0.35">
      <c r="B6" s="19" t="s">
        <v>42</v>
      </c>
      <c r="C6" s="20">
        <v>10004.799999999999</v>
      </c>
      <c r="D6" s="21"/>
      <c r="E6" s="22">
        <v>10004.799999999999</v>
      </c>
      <c r="F6" s="21"/>
      <c r="G6" s="23">
        <v>10004.799999999999</v>
      </c>
    </row>
    <row r="7" spans="2:16" x14ac:dyDescent="0.3">
      <c r="C7" s="24"/>
      <c r="D7" s="25"/>
      <c r="E7" s="21"/>
      <c r="F7" s="26"/>
    </row>
    <row r="8" spans="2:16" ht="15" thickBot="1" x14ac:dyDescent="0.35">
      <c r="C8" s="24"/>
      <c r="D8" s="25"/>
      <c r="E8" s="24"/>
      <c r="F8" s="26"/>
    </row>
    <row r="9" spans="2:16" ht="15" thickBot="1" x14ac:dyDescent="0.35">
      <c r="B9" s="19" t="s">
        <v>43</v>
      </c>
      <c r="C9" s="20">
        <v>10285</v>
      </c>
      <c r="D9" s="21"/>
      <c r="E9" s="22">
        <v>10774.25</v>
      </c>
      <c r="F9" s="21"/>
      <c r="G9" s="23">
        <v>10941.2</v>
      </c>
    </row>
    <row r="10" spans="2:16" x14ac:dyDescent="0.3">
      <c r="C10" s="24"/>
      <c r="D10" s="25"/>
      <c r="E10" s="24"/>
      <c r="F10" s="26"/>
    </row>
    <row r="11" spans="2:16" ht="15" thickBot="1" x14ac:dyDescent="0.35">
      <c r="C11" s="24"/>
      <c r="D11" s="25"/>
      <c r="E11" s="24"/>
      <c r="F11" s="26"/>
    </row>
    <row r="12" spans="2:16" ht="15" thickBot="1" x14ac:dyDescent="0.35">
      <c r="B12" s="19" t="s">
        <v>44</v>
      </c>
      <c r="C12" s="20">
        <v>10105.299999999999</v>
      </c>
      <c r="D12" s="21" t="s">
        <v>47</v>
      </c>
      <c r="E12" s="22">
        <v>10490.45</v>
      </c>
      <c r="F12" s="21"/>
      <c r="G12" s="23"/>
    </row>
    <row r="15" spans="2:16" x14ac:dyDescent="0.3">
      <c r="B15" s="27" t="s">
        <v>45</v>
      </c>
      <c r="C15" s="28"/>
    </row>
    <row r="16" spans="2:16" x14ac:dyDescent="0.3">
      <c r="B16" s="45">
        <v>0.23599999999999999</v>
      </c>
      <c r="C16" s="46">
        <f>VALUE(23.6/100*(C6-C9)+C9)</f>
        <v>10218.872799999999</v>
      </c>
      <c r="D16" s="47"/>
      <c r="E16" s="46">
        <f>VALUE(23.6/100*(E6-E9)+E9)</f>
        <v>10592.659799999999</v>
      </c>
      <c r="F16" s="48"/>
      <c r="G16" s="49">
        <f>VALUE(23.6/100*(G6-G9)+G9)</f>
        <v>10720.2096</v>
      </c>
    </row>
    <row r="17" spans="2:7" x14ac:dyDescent="0.3">
      <c r="B17" s="40">
        <v>0.38200000000000001</v>
      </c>
      <c r="C17" s="41">
        <f>38.2/100*(C6-C9)+C9</f>
        <v>10177.963599999999</v>
      </c>
      <c r="D17" s="42"/>
      <c r="E17" s="41">
        <f>VALUE(38.2/100*(E6-E9)+E9)</f>
        <v>10480.320099999999</v>
      </c>
      <c r="F17" s="43"/>
      <c r="G17" s="44">
        <f>VALUE(38.2/100*(G6-G9)+G9)</f>
        <v>10583.495199999999</v>
      </c>
    </row>
    <row r="18" spans="2:7" x14ac:dyDescent="0.3">
      <c r="B18" s="45">
        <v>0.5</v>
      </c>
      <c r="C18" s="46">
        <f>VALUE(50/100*(C6-C9)+C9)</f>
        <v>10144.9</v>
      </c>
      <c r="D18" s="47"/>
      <c r="E18" s="46">
        <f>VALUE(50/100*(E6-E9)+E9)</f>
        <v>10389.525</v>
      </c>
      <c r="F18" s="48"/>
      <c r="G18" s="49">
        <f>VALUE(50/100*(G6-G9)+G9)</f>
        <v>10473</v>
      </c>
    </row>
    <row r="19" spans="2:7" x14ac:dyDescent="0.3">
      <c r="B19" s="45">
        <v>0.61799999999999999</v>
      </c>
      <c r="C19" s="46">
        <f>VALUE(61.8/100*(C6-C9)+C9)</f>
        <v>10111.8364</v>
      </c>
      <c r="D19" s="47"/>
      <c r="E19" s="46">
        <f>VALUE(61.8/100*(E6-E9)+E9)</f>
        <v>10298.7299</v>
      </c>
      <c r="F19" s="48"/>
      <c r="G19" s="49">
        <f>VALUE(61.8/100*(G6-G9)+G9)</f>
        <v>10362.504800000001</v>
      </c>
    </row>
    <row r="20" spans="2:7" x14ac:dyDescent="0.3">
      <c r="B20" s="29">
        <v>0.70699999999999996</v>
      </c>
      <c r="C20" s="30">
        <f>VALUE(70.7/100*(C6-C9)+C9)</f>
        <v>10086.898599999999</v>
      </c>
      <c r="D20" s="31"/>
      <c r="E20" s="30">
        <f>VALUE(70.7/100*(E6-E9)+E9)</f>
        <v>10230.24885</v>
      </c>
      <c r="F20" s="32"/>
      <c r="G20" s="33">
        <f>VALUE(70.7/100*(G6-G9)+G9)</f>
        <v>10279.165199999999</v>
      </c>
    </row>
    <row r="21" spans="2:7" x14ac:dyDescent="0.3">
      <c r="B21" s="29">
        <v>0.78600000000000003</v>
      </c>
      <c r="C21" s="30">
        <f>VALUE(78.6/100*(C6-C9)+C9)</f>
        <v>10064.762799999999</v>
      </c>
      <c r="D21" s="31"/>
      <c r="E21" s="30">
        <f>VALUE(78.6/100*(E6-E9)+E9)</f>
        <v>10169.462299999999</v>
      </c>
      <c r="F21" s="32"/>
      <c r="G21" s="33">
        <f>VALUE(78.6/100*(G6-G9)+G9)</f>
        <v>10205.1896</v>
      </c>
    </row>
    <row r="22" spans="2:7" x14ac:dyDescent="0.3">
      <c r="B22" s="29">
        <v>1</v>
      </c>
      <c r="C22" s="30">
        <f>VALUE(100/100*(C6-C9)+C9)</f>
        <v>10004.799999999999</v>
      </c>
      <c r="D22" s="31"/>
      <c r="E22" s="30">
        <f>VALUE(100/100*(E6-E9)+E9)</f>
        <v>10004.799999999999</v>
      </c>
      <c r="F22" s="32"/>
      <c r="G22" s="33">
        <f>VALUE(100/100*(G6-G9)+G9)</f>
        <v>10004.799999999999</v>
      </c>
    </row>
    <row r="23" spans="2:7" x14ac:dyDescent="0.3">
      <c r="C23" s="33"/>
      <c r="D23" s="31"/>
      <c r="E23" s="33"/>
      <c r="F23" s="32"/>
      <c r="G23" s="33"/>
    </row>
    <row r="24" spans="2:7" x14ac:dyDescent="0.3">
      <c r="B24" s="34" t="s">
        <v>46</v>
      </c>
      <c r="C24" s="33"/>
      <c r="D24" s="31"/>
      <c r="E24" s="33"/>
      <c r="F24" s="32"/>
      <c r="G24" s="33"/>
    </row>
    <row r="25" spans="2:7" x14ac:dyDescent="0.3">
      <c r="B25" s="35">
        <v>0.38200000000000001</v>
      </c>
      <c r="C25" s="38">
        <f>VALUE(C12-38.2/100*(C6-C9))</f>
        <v>10212.3364</v>
      </c>
      <c r="D25" s="50"/>
      <c r="E25" s="38">
        <f>VALUE(E12-38.2/100*(E6-E9))</f>
        <v>10784.379900000002</v>
      </c>
      <c r="F25" s="51"/>
      <c r="G25" s="38">
        <f>VALUE(G12-38.2/100*(G6-G9))</f>
        <v>357.70480000000055</v>
      </c>
    </row>
    <row r="26" spans="2:7" x14ac:dyDescent="0.3">
      <c r="B26" s="35">
        <v>0.5</v>
      </c>
      <c r="C26" s="38">
        <f>VALUE(C12-50/100*(C6-C9))</f>
        <v>10245.4</v>
      </c>
      <c r="D26" s="50"/>
      <c r="E26" s="38">
        <f>VALUE(E12-50/100*(E6-E9))</f>
        <v>10875.175000000001</v>
      </c>
      <c r="F26" s="51"/>
      <c r="G26" s="38">
        <f>VALUE(G12-50/100*(G6-G9))</f>
        <v>468.20000000000073</v>
      </c>
    </row>
    <row r="27" spans="2:7" x14ac:dyDescent="0.3">
      <c r="B27" s="35">
        <v>0.61799999999999999</v>
      </c>
      <c r="C27" s="38">
        <f>VALUE(C12-61.8/100*(C6-C9))</f>
        <v>10278.463599999999</v>
      </c>
      <c r="D27" s="50"/>
      <c r="E27" s="38">
        <f>VALUE(E12-61.8/100*(E6-E9))</f>
        <v>10965.9701</v>
      </c>
      <c r="F27" s="51"/>
      <c r="G27" s="38">
        <f>VALUE(G12-61.8/100*(G6-G9))</f>
        <v>578.69520000000091</v>
      </c>
    </row>
    <row r="28" spans="2:7" x14ac:dyDescent="0.3">
      <c r="B28" s="29">
        <v>0.70699999999999996</v>
      </c>
      <c r="C28" s="33">
        <f>VALUE(C12-70.07/100*(C6-C9))</f>
        <v>10301.636140000001</v>
      </c>
      <c r="D28" s="31"/>
      <c r="E28" s="33">
        <f>VALUE(E12-70.07/100*(E6-E9))</f>
        <v>11029.603615000002</v>
      </c>
      <c r="F28" s="32"/>
      <c r="G28" s="33">
        <f>VALUE(G12-70.07/100*(G6-G9))</f>
        <v>656.13548000000094</v>
      </c>
    </row>
    <row r="29" spans="2:7" x14ac:dyDescent="0.3">
      <c r="B29" s="35">
        <v>1</v>
      </c>
      <c r="C29" s="38">
        <f>VALUE(C12-100/100*(C6-C9))</f>
        <v>10385.5</v>
      </c>
      <c r="D29" s="50"/>
      <c r="E29" s="38">
        <f>VALUE(E12-100/100*(E6-E9))</f>
        <v>11259.900000000001</v>
      </c>
      <c r="F29" s="51"/>
      <c r="G29" s="38">
        <f>VALUE(G12-100/100*(G6-G9))</f>
        <v>936.40000000000146</v>
      </c>
    </row>
    <row r="30" spans="2:7" x14ac:dyDescent="0.3">
      <c r="B30" s="29">
        <v>1.236</v>
      </c>
      <c r="C30" s="33">
        <f>VALUE(C12-123.6/100*(C6-C9))</f>
        <v>10451.627200000001</v>
      </c>
      <c r="D30" s="31"/>
      <c r="E30" s="33">
        <f>VALUE(E12-123.6/100*(E6-E9))</f>
        <v>11441.490200000002</v>
      </c>
      <c r="F30" s="32"/>
      <c r="G30" s="33">
        <f>VALUE(G12-123.6/100*(G6-G9))</f>
        <v>1157.3904000000018</v>
      </c>
    </row>
    <row r="31" spans="2:7" x14ac:dyDescent="0.3">
      <c r="B31" s="29">
        <v>1.3819999999999999</v>
      </c>
      <c r="C31" s="33">
        <f>VALUE(C12-138.2/100*(C6-C9))</f>
        <v>10492.536400000001</v>
      </c>
      <c r="D31" s="31"/>
      <c r="E31" s="33">
        <f>VALUE(E12-138.2/100*(E6-E9))</f>
        <v>11553.829900000001</v>
      </c>
      <c r="F31" s="32"/>
      <c r="G31" s="33">
        <f>VALUE(G12-138.2/100*(G6-G9))</f>
        <v>1294.1048000000019</v>
      </c>
    </row>
    <row r="32" spans="2:7" x14ac:dyDescent="0.3">
      <c r="B32" s="29">
        <v>1.5</v>
      </c>
      <c r="C32" s="33">
        <f>VALUE(C12-150/100*(C6-C9))</f>
        <v>10525.6</v>
      </c>
      <c r="D32" s="31"/>
      <c r="E32" s="33">
        <f>VALUE(E12-150/100*(E6-E9))</f>
        <v>11644.625000000002</v>
      </c>
      <c r="F32" s="32"/>
      <c r="G32" s="33">
        <f>VALUE(G12-150/100*(G6-G9))</f>
        <v>1404.6000000000022</v>
      </c>
    </row>
    <row r="33" spans="2:7" x14ac:dyDescent="0.3">
      <c r="B33" s="35">
        <v>1.6180000000000001</v>
      </c>
      <c r="C33" s="38">
        <f>VALUE(C12-161.8/100*(C6-C9))</f>
        <v>10558.6636</v>
      </c>
      <c r="D33" s="50"/>
      <c r="E33" s="38">
        <f>VALUE(E12-161.8/100*(E6-E9))</f>
        <v>11735.420100000003</v>
      </c>
      <c r="F33" s="51"/>
      <c r="G33" s="38">
        <f>VALUE(G12-161.8/100*(G6-G9))</f>
        <v>1515.0952000000025</v>
      </c>
    </row>
    <row r="34" spans="2:7" x14ac:dyDescent="0.3">
      <c r="B34" s="29">
        <v>1.7070000000000001</v>
      </c>
      <c r="C34" s="33">
        <f>VALUE(C12-170.07/100*(C6-C9))</f>
        <v>10581.836140000001</v>
      </c>
      <c r="D34" s="31"/>
      <c r="E34" s="33">
        <f>VALUE(E12-170.07/100*(E6-E9))</f>
        <v>11799.053615000003</v>
      </c>
      <c r="F34" s="32"/>
      <c r="G34" s="33">
        <f>VALUE(G12-170.07/100*(G6-G9))</f>
        <v>1592.5354800000023</v>
      </c>
    </row>
    <row r="35" spans="2:7" x14ac:dyDescent="0.3">
      <c r="B35" s="35">
        <v>2</v>
      </c>
      <c r="C35" s="38">
        <f>VALUE(C12-200/100*(C6-C9))</f>
        <v>10665.7</v>
      </c>
      <c r="D35" s="50"/>
      <c r="E35" s="38">
        <f>VALUE(E12-200/100*(E6-E9))</f>
        <v>12029.350000000002</v>
      </c>
      <c r="F35" s="51"/>
      <c r="G35" s="38">
        <f>VALUE(G12-200/100*(G6-G9))</f>
        <v>1872.8000000000029</v>
      </c>
    </row>
    <row r="36" spans="2:7" x14ac:dyDescent="0.3">
      <c r="B36" s="29">
        <v>2.2360000000000002</v>
      </c>
      <c r="C36" s="33">
        <f>VALUE(C12-223.6/100*(C6-C9))</f>
        <v>10731.827200000002</v>
      </c>
      <c r="D36" s="31"/>
      <c r="E36" s="33">
        <f>VALUE(E12-223.6/100*(E6-E9))</f>
        <v>12210.940200000003</v>
      </c>
      <c r="F36" s="32"/>
      <c r="G36" s="33">
        <f>VALUE(G12-223.6/100*(G6-G9))</f>
        <v>2093.790400000003</v>
      </c>
    </row>
    <row r="37" spans="2:7" x14ac:dyDescent="0.3">
      <c r="B37" s="35">
        <v>2.3820000000000001</v>
      </c>
      <c r="C37" s="38">
        <f>VALUE(C12-238.2/100*(C6-C9))</f>
        <v>10772.736400000002</v>
      </c>
      <c r="D37" s="50"/>
      <c r="E37" s="38">
        <f>VALUE(E12-238.2/100*(E6-E9))</f>
        <v>12323.279900000001</v>
      </c>
      <c r="F37" s="51"/>
      <c r="G37" s="38">
        <f>VALUE(G12-238.2/100*(G6-G9))</f>
        <v>2230.5048000000033</v>
      </c>
    </row>
    <row r="38" spans="2:7" x14ac:dyDescent="0.3">
      <c r="B38" s="35">
        <v>2.6179999999999999</v>
      </c>
      <c r="C38" s="38">
        <f>VALUE(C12-261.8/100*(C6-C9))</f>
        <v>10838.863600000001</v>
      </c>
      <c r="D38" s="50"/>
      <c r="E38" s="38">
        <f>VALUE(E12-261.8/100*(E6-E9))</f>
        <v>12504.870100000004</v>
      </c>
      <c r="F38" s="51"/>
      <c r="G38" s="38">
        <f>VALUE(G12-261.8/100*(G6-G9))</f>
        <v>2451.4952000000039</v>
      </c>
    </row>
    <row r="39" spans="2:7" x14ac:dyDescent="0.3">
      <c r="B39" s="35">
        <v>3</v>
      </c>
      <c r="C39" s="38">
        <f>VALUE(C12-300/100*(C6-C9))</f>
        <v>10945.900000000001</v>
      </c>
      <c r="D39" s="50"/>
      <c r="E39" s="38">
        <f>VALUE(E12-300/100*(E6-E9))</f>
        <v>12798.800000000003</v>
      </c>
      <c r="F39" s="51"/>
      <c r="G39" s="38">
        <f>VALUE(G12-300/100*(G6-G9))</f>
        <v>2809.2000000000044</v>
      </c>
    </row>
    <row r="40" spans="2:7" x14ac:dyDescent="0.3">
      <c r="B40" s="29">
        <v>3.2360000000000002</v>
      </c>
      <c r="C40" s="33">
        <f>VALUE(C12-323.6/100*(C6-C9))</f>
        <v>11012.027200000002</v>
      </c>
      <c r="D40" s="31"/>
      <c r="E40" s="33">
        <f>VALUE(E12-323.6/100*(E6-E9))</f>
        <v>12980.390200000003</v>
      </c>
      <c r="F40" s="32"/>
      <c r="G40" s="33">
        <f>VALUE(G12-323.6/100*(G6-G9))</f>
        <v>3030.190400000005</v>
      </c>
    </row>
    <row r="41" spans="2:7" x14ac:dyDescent="0.3">
      <c r="B41" s="35">
        <v>3.3820000000000001</v>
      </c>
      <c r="C41" s="38">
        <f>VALUE(C12-338.2/100*(C6-C9))</f>
        <v>11052.936400000002</v>
      </c>
      <c r="D41" s="50"/>
      <c r="E41" s="38">
        <f>VALUE(E12-338.2/100*(E6-E9))</f>
        <v>13092.729900000002</v>
      </c>
      <c r="F41" s="51"/>
      <c r="G41" s="38">
        <f>VALUE(G12-338.2/100*(G6-G9))</f>
        <v>3166.9048000000048</v>
      </c>
    </row>
    <row r="42" spans="2:7" x14ac:dyDescent="0.3">
      <c r="B42" s="35">
        <v>3.6179999999999999</v>
      </c>
      <c r="C42" s="38">
        <f>VALUE(C12-361.8/100*(C6-C9))</f>
        <v>11119.063600000001</v>
      </c>
      <c r="D42" s="50"/>
      <c r="E42" s="38">
        <f>VALUE(E12-361.8/100*(E6-E9))</f>
        <v>13274.320100000004</v>
      </c>
      <c r="F42" s="51"/>
      <c r="G42" s="38">
        <f>VALUE(G12-361.8/100*(G6-G9))</f>
        <v>3387.8952000000054</v>
      </c>
    </row>
    <row r="43" spans="2:7" x14ac:dyDescent="0.3">
      <c r="B43" s="35">
        <v>4</v>
      </c>
      <c r="C43" s="38">
        <f>VALUE(C12-400/100*(C6-C9))</f>
        <v>11226.100000000002</v>
      </c>
      <c r="D43" s="50"/>
      <c r="E43" s="38">
        <f>VALUE(E12-400/100*(E6-E9))</f>
        <v>13568.250000000004</v>
      </c>
      <c r="F43" s="51"/>
      <c r="G43" s="38">
        <f>VALUE(G12-400/100*(G6-G9))</f>
        <v>3745.6000000000058</v>
      </c>
    </row>
    <row r="44" spans="2:7" x14ac:dyDescent="0.3">
      <c r="B44" s="29">
        <v>4.2359999999999998</v>
      </c>
      <c r="C44" s="33">
        <f>VALUE(C12-423.6/100*(C6-C9))</f>
        <v>11292.227200000003</v>
      </c>
      <c r="D44" s="31"/>
      <c r="E44" s="33">
        <f>VALUE(E12-423.6/100*(E6-E9))</f>
        <v>13749.840200000004</v>
      </c>
      <c r="F44" s="32"/>
      <c r="G44" s="33">
        <f>VALUE(G12-423.6/100*(G6-G9))</f>
        <v>3966.5904000000069</v>
      </c>
    </row>
    <row r="45" spans="2:7" x14ac:dyDescent="0.3">
      <c r="B45" s="29">
        <v>4.3819999999999997</v>
      </c>
      <c r="C45" s="33">
        <f>VALUE(C12-438.2/100*(C6-C9))</f>
        <v>11333.136400000003</v>
      </c>
      <c r="D45" s="31"/>
      <c r="E45" s="33">
        <f>VALUE(E12-438.2/100*(E6-E9))</f>
        <v>13862.179900000003</v>
      </c>
      <c r="F45" s="32"/>
      <c r="G45" s="33">
        <f>VALUE(G12-438.2/100*(G6-G9))</f>
        <v>4103.3048000000063</v>
      </c>
    </row>
    <row r="46" spans="2:7" x14ac:dyDescent="0.3">
      <c r="B46" s="29">
        <v>4.6180000000000003</v>
      </c>
      <c r="C46" s="33">
        <f>VALUE(C12-461.8/100*(C6-C9))</f>
        <v>11399.263600000002</v>
      </c>
      <c r="D46" s="31"/>
      <c r="E46" s="33">
        <f>VALUE(E12-461.8/100*(E6-E9))</f>
        <v>14043.770100000005</v>
      </c>
      <c r="F46" s="32"/>
      <c r="G46" s="33">
        <f>VALUE(G12-461.8/100*(G6-G9))</f>
        <v>4324.2952000000068</v>
      </c>
    </row>
    <row r="47" spans="2:7" x14ac:dyDescent="0.3">
      <c r="B47" s="29">
        <v>5</v>
      </c>
      <c r="C47" s="33">
        <f>VALUE(C12-500/100*(C6-C9))</f>
        <v>11506.300000000003</v>
      </c>
      <c r="D47" s="31"/>
      <c r="E47" s="33">
        <f>VALUE(E12-500/100*(E6-E9))</f>
        <v>14337.700000000004</v>
      </c>
      <c r="F47" s="32"/>
      <c r="G47" s="33">
        <f>VALUE(G12-500/100*(G6-G9))</f>
        <v>4682.0000000000073</v>
      </c>
    </row>
    <row r="48" spans="2:7" x14ac:dyDescent="0.3">
      <c r="B48" s="29">
        <v>5.2359999999999998</v>
      </c>
      <c r="C48" s="33">
        <f>VALUE(C12-523.6/100*(C6-C9))</f>
        <v>11572.427200000004</v>
      </c>
      <c r="D48" s="31"/>
      <c r="E48" s="33">
        <f>VALUE(E12-523.6/100*(E6-E9))</f>
        <v>14519.290200000005</v>
      </c>
      <c r="F48" s="32"/>
      <c r="G48" s="33">
        <f>VALUE(G12-523.6/100*(G6-G9))</f>
        <v>4902.9904000000079</v>
      </c>
    </row>
    <row r="49" spans="2:7" x14ac:dyDescent="0.3">
      <c r="B49" s="29">
        <v>5.3819999999999997</v>
      </c>
      <c r="C49" s="33">
        <f>VALUE(C12-538.2/100*(C6-C9))</f>
        <v>11613.336400000004</v>
      </c>
      <c r="D49" s="31"/>
      <c r="E49" s="33">
        <f>VALUE(E12-538.2/100*(E6-E9))</f>
        <v>14631.629900000005</v>
      </c>
      <c r="F49" s="32"/>
      <c r="G49" s="33">
        <f>VALUE(G12-538.2/100*(G6-G9))</f>
        <v>5039.7048000000086</v>
      </c>
    </row>
    <row r="50" spans="2:7" x14ac:dyDescent="0.3">
      <c r="B50" s="29">
        <v>5.6180000000000003</v>
      </c>
      <c r="C50" s="33">
        <f>VALUE(C12-561.8/100*(C6-C9))</f>
        <v>11679.463600000003</v>
      </c>
      <c r="D50" s="31"/>
      <c r="E50" s="33">
        <f>VALUE(E12-561.8/100*(E6-E9))</f>
        <v>14813.220100000004</v>
      </c>
      <c r="F50" s="32"/>
      <c r="G50" s="33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17" customWidth="1" collapsed="1"/>
    <col min="4" max="4" width="5.5546875" customWidth="1" collapsed="1"/>
    <col min="5" max="5" width="14.5546875" style="17" customWidth="1" collapsed="1"/>
    <col min="6" max="6" width="6.33203125" customWidth="1" collapsed="1"/>
    <col min="7" max="7" width="14.109375" style="18" customWidth="1" collapsed="1"/>
  </cols>
  <sheetData>
    <row r="2" spans="2:16" ht="23.4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ht="15" thickBot="1" x14ac:dyDescent="0.35"/>
    <row r="6" spans="2:16" ht="15" thickBot="1" x14ac:dyDescent="0.35">
      <c r="B6" s="19" t="s">
        <v>42</v>
      </c>
      <c r="C6" s="20">
        <v>10333.85</v>
      </c>
      <c r="D6" s="21"/>
      <c r="E6" s="22">
        <v>10849</v>
      </c>
      <c r="F6" s="21"/>
      <c r="G6" s="23">
        <v>10004</v>
      </c>
    </row>
    <row r="7" spans="2:16" x14ac:dyDescent="0.3">
      <c r="C7" s="24"/>
      <c r="D7" s="25"/>
      <c r="E7" s="21"/>
      <c r="F7" s="26"/>
    </row>
    <row r="8" spans="2:16" ht="15" thickBot="1" x14ac:dyDescent="0.35">
      <c r="C8" s="24"/>
      <c r="D8" s="25"/>
      <c r="E8" s="24"/>
      <c r="F8" s="26"/>
    </row>
    <row r="9" spans="2:16" ht="15" thickBot="1" x14ac:dyDescent="0.35">
      <c r="B9" s="19" t="s">
        <v>43</v>
      </c>
      <c r="C9" s="20">
        <v>10985</v>
      </c>
      <c r="D9" s="21"/>
      <c r="E9" s="22">
        <v>10649</v>
      </c>
      <c r="F9" s="21"/>
      <c r="G9" s="23">
        <v>10941</v>
      </c>
    </row>
    <row r="10" spans="2:16" x14ac:dyDescent="0.3">
      <c r="C10" s="24"/>
      <c r="D10" s="25"/>
      <c r="E10" s="24"/>
      <c r="F10" s="26"/>
    </row>
    <row r="11" spans="2:16" ht="15" thickBot="1" x14ac:dyDescent="0.35">
      <c r="C11" s="24"/>
      <c r="D11" s="25"/>
      <c r="E11" s="24"/>
      <c r="F11" s="26"/>
    </row>
    <row r="12" spans="2:16" ht="15" thickBot="1" x14ac:dyDescent="0.35">
      <c r="B12" s="19" t="s">
        <v>44</v>
      </c>
      <c r="C12" s="20"/>
      <c r="D12" s="21"/>
      <c r="E12" s="22"/>
      <c r="F12" s="21"/>
      <c r="G12" s="23"/>
    </row>
    <row r="15" spans="2:16" x14ac:dyDescent="0.3">
      <c r="B15" s="27" t="s">
        <v>45</v>
      </c>
      <c r="C15" s="28"/>
    </row>
    <row r="16" spans="2:16" x14ac:dyDescent="0.3">
      <c r="B16" s="45">
        <v>0.23599999999999999</v>
      </c>
      <c r="C16" s="46">
        <f>VALUE(23.6/100*(C6-C9)+C9)</f>
        <v>10831.328600000001</v>
      </c>
      <c r="D16" s="47"/>
      <c r="E16" s="46">
        <f>VALUE(23.6/100*(E6-E9)+E9)</f>
        <v>10696.2</v>
      </c>
      <c r="F16" s="48"/>
      <c r="G16" s="49">
        <f>VALUE(23.6/100*(G6-G9)+G9)</f>
        <v>10719.868</v>
      </c>
    </row>
    <row r="17" spans="2:7" x14ac:dyDescent="0.3">
      <c r="B17" s="40">
        <v>0.38200000000000001</v>
      </c>
      <c r="C17" s="41">
        <f>38.2/100*(C6-C9)+C9</f>
        <v>10736.260700000001</v>
      </c>
      <c r="D17" s="42"/>
      <c r="E17" s="41">
        <f>VALUE(38.2/100*(E6-E9)+E9)</f>
        <v>10725.4</v>
      </c>
      <c r="F17" s="43"/>
      <c r="G17" s="44">
        <f>VALUE(38.2/100*(G6-G9)+G9)</f>
        <v>10583.066000000001</v>
      </c>
    </row>
    <row r="18" spans="2:7" x14ac:dyDescent="0.3">
      <c r="B18" s="45">
        <v>0.5</v>
      </c>
      <c r="C18" s="46">
        <f>VALUE(50/100*(C6-C9)+C9)</f>
        <v>10659.424999999999</v>
      </c>
      <c r="D18" s="47"/>
      <c r="E18" s="46">
        <f>VALUE(50/100*(E6-E9)+E9)</f>
        <v>10749</v>
      </c>
      <c r="F18" s="48"/>
      <c r="G18" s="49">
        <f>VALUE(50/100*(G6-G9)+G9)</f>
        <v>10472.5</v>
      </c>
    </row>
    <row r="19" spans="2:7" x14ac:dyDescent="0.3">
      <c r="B19" s="45">
        <v>0.61799999999999999</v>
      </c>
      <c r="C19" s="46">
        <f>VALUE(61.8/100*(C6-C9)+C9)</f>
        <v>10582.5893</v>
      </c>
      <c r="D19" s="47"/>
      <c r="E19" s="46">
        <f>VALUE(61.8/100*(E6-E9)+E9)</f>
        <v>10772.6</v>
      </c>
      <c r="F19" s="48"/>
      <c r="G19" s="49">
        <f>VALUE(61.8/100*(G6-G9)+G9)</f>
        <v>10361.933999999999</v>
      </c>
    </row>
    <row r="20" spans="2:7" x14ac:dyDescent="0.3">
      <c r="B20" s="29">
        <v>0.70699999999999996</v>
      </c>
      <c r="C20" s="30">
        <f>VALUE(70.7/100*(C6-C9)+C9)</f>
        <v>10524.63695</v>
      </c>
      <c r="D20" s="31"/>
      <c r="E20" s="30">
        <f>VALUE(70.7/100*(E6-E9)+E9)</f>
        <v>10790.4</v>
      </c>
      <c r="F20" s="32"/>
      <c r="G20" s="33">
        <f>VALUE(70.7/100*(G6-G9)+G9)</f>
        <v>10278.540999999999</v>
      </c>
    </row>
    <row r="21" spans="2:7" x14ac:dyDescent="0.3">
      <c r="B21" s="29">
        <v>0.78600000000000003</v>
      </c>
      <c r="C21" s="30">
        <f>VALUE(78.6/100*(C6-C9)+C9)</f>
        <v>10473.196100000001</v>
      </c>
      <c r="D21" s="31"/>
      <c r="E21" s="30">
        <f>VALUE(78.6/100*(E6-E9)+E9)</f>
        <v>10806.2</v>
      </c>
      <c r="F21" s="32"/>
      <c r="G21" s="33">
        <f>VALUE(78.6/100*(G6-G9)+G9)</f>
        <v>10204.518</v>
      </c>
    </row>
    <row r="22" spans="2:7" x14ac:dyDescent="0.3">
      <c r="B22" s="29">
        <v>1</v>
      </c>
      <c r="C22" s="30">
        <f>VALUE(100/100*(C6-C9)+C9)</f>
        <v>10333.85</v>
      </c>
      <c r="D22" s="31"/>
      <c r="E22" s="30">
        <f>VALUE(100/100*(E6-E9)+E9)</f>
        <v>10849</v>
      </c>
      <c r="F22" s="32"/>
      <c r="G22" s="33">
        <f>VALUE(100/100*(G6-G9)+G9)</f>
        <v>10004</v>
      </c>
    </row>
    <row r="23" spans="2:7" x14ac:dyDescent="0.3">
      <c r="C23" s="33"/>
      <c r="D23" s="31"/>
      <c r="E23" s="33"/>
      <c r="F23" s="32"/>
      <c r="G23" s="33"/>
    </row>
    <row r="24" spans="2:7" x14ac:dyDescent="0.3">
      <c r="B24" s="34" t="s">
        <v>46</v>
      </c>
      <c r="C24" s="33"/>
      <c r="D24" s="31"/>
      <c r="E24" s="33"/>
      <c r="F24" s="32"/>
      <c r="G24" s="33"/>
    </row>
    <row r="25" spans="2:7" x14ac:dyDescent="0.3">
      <c r="B25" s="35">
        <v>0.38200000000000001</v>
      </c>
      <c r="C25" s="38">
        <f>VALUE(C12-38.2/100*(C6-C9))</f>
        <v>248.73929999999987</v>
      </c>
      <c r="D25" s="50"/>
      <c r="E25" s="38">
        <f>VALUE(E12-38.2/100*(E6-E9))</f>
        <v>-76.400000000000006</v>
      </c>
      <c r="F25" s="51"/>
      <c r="G25" s="38">
        <f>VALUE(G12-38.2/100*(G6-G9))</f>
        <v>357.93400000000003</v>
      </c>
    </row>
    <row r="26" spans="2:7" x14ac:dyDescent="0.3">
      <c r="B26" s="35">
        <v>0.5</v>
      </c>
      <c r="C26" s="38">
        <f>VALUE(C12-50/100*(C6-C9))</f>
        <v>325.57499999999982</v>
      </c>
      <c r="D26" s="50"/>
      <c r="E26" s="38">
        <f>VALUE(E12-50/100*(E6-E9))</f>
        <v>-100</v>
      </c>
      <c r="F26" s="51"/>
      <c r="G26" s="38">
        <f>VALUE(G12-50/100*(G6-G9))</f>
        <v>468.5</v>
      </c>
    </row>
    <row r="27" spans="2:7" x14ac:dyDescent="0.3">
      <c r="B27" s="35">
        <v>0.61799999999999999</v>
      </c>
      <c r="C27" s="38">
        <f>VALUE(C12-61.8/100*(C6-C9))</f>
        <v>402.41069999999979</v>
      </c>
      <c r="D27" s="50"/>
      <c r="E27" s="38">
        <f>VALUE(E12-61.8/100*(E6-E9))</f>
        <v>-123.6</v>
      </c>
      <c r="F27" s="51"/>
      <c r="G27" s="38">
        <f>VALUE(G12-61.8/100*(G6-G9))</f>
        <v>579.06600000000003</v>
      </c>
    </row>
    <row r="28" spans="2:7" x14ac:dyDescent="0.3">
      <c r="B28" s="29">
        <v>0.70699999999999996</v>
      </c>
      <c r="C28" s="33">
        <f>VALUE(C12-70.07/100*(C6-C9))</f>
        <v>456.26080499999966</v>
      </c>
      <c r="D28" s="31"/>
      <c r="E28" s="33">
        <f>VALUE(E12-70.07/100*(E6-E9))</f>
        <v>-140.13999999999999</v>
      </c>
      <c r="F28" s="32"/>
      <c r="G28" s="33">
        <f>VALUE(G12-70.07/100*(G6-G9))</f>
        <v>656.55589999999984</v>
      </c>
    </row>
    <row r="29" spans="2:7" x14ac:dyDescent="0.3">
      <c r="B29" s="35">
        <v>1</v>
      </c>
      <c r="C29" s="38">
        <f>VALUE(C12-100/100*(C6-C9))</f>
        <v>651.14999999999964</v>
      </c>
      <c r="D29" s="50"/>
      <c r="E29" s="38">
        <f>VALUE(E12-100/100*(E6-E9))</f>
        <v>-200</v>
      </c>
      <c r="F29" s="51"/>
      <c r="G29" s="38">
        <f>VALUE(G12-100/100*(G6-G9))</f>
        <v>937</v>
      </c>
    </row>
    <row r="30" spans="2:7" x14ac:dyDescent="0.3">
      <c r="B30" s="29">
        <v>1.236</v>
      </c>
      <c r="C30" s="33">
        <f>VALUE(C12-123.6/100*(C6-C9))</f>
        <v>804.82139999999958</v>
      </c>
      <c r="D30" s="31"/>
      <c r="E30" s="33">
        <f>VALUE(E12-123.6/100*(E6-E9))</f>
        <v>-247.2</v>
      </c>
      <c r="F30" s="32"/>
      <c r="G30" s="33">
        <f>VALUE(G12-123.6/100*(G6-G9))</f>
        <v>1158.1320000000001</v>
      </c>
    </row>
    <row r="31" spans="2:7" x14ac:dyDescent="0.3">
      <c r="B31" s="29">
        <v>1.3819999999999999</v>
      </c>
      <c r="C31" s="33">
        <f>VALUE(C12-138.2/100*(C6-C9))</f>
        <v>899.88929999999948</v>
      </c>
      <c r="D31" s="31"/>
      <c r="E31" s="33">
        <f>VALUE(E12-138.2/100*(E6-E9))</f>
        <v>-276.39999999999998</v>
      </c>
      <c r="F31" s="32"/>
      <c r="G31" s="33">
        <f>VALUE(G12-138.2/100*(G6-G9))</f>
        <v>1294.934</v>
      </c>
    </row>
    <row r="32" spans="2:7" x14ac:dyDescent="0.3">
      <c r="B32" s="29">
        <v>1.5</v>
      </c>
      <c r="C32" s="33">
        <f>VALUE(C12-150/100*(C6-C9))</f>
        <v>976.72499999999945</v>
      </c>
      <c r="D32" s="31"/>
      <c r="E32" s="33">
        <f>VALUE(E12-150/100*(E6-E9))</f>
        <v>-300</v>
      </c>
      <c r="F32" s="32"/>
      <c r="G32" s="33">
        <f>VALUE(G12-150/100*(G6-G9))</f>
        <v>1405.5</v>
      </c>
    </row>
    <row r="33" spans="2:7" x14ac:dyDescent="0.3">
      <c r="B33" s="35">
        <v>1.6180000000000001</v>
      </c>
      <c r="C33" s="38">
        <f>VALUE(C12-161.8/100*(C6-C9))</f>
        <v>1053.5606999999995</v>
      </c>
      <c r="D33" s="50"/>
      <c r="E33" s="38">
        <f>VALUE(E12-161.8/100*(E6-E9))</f>
        <v>-323.60000000000002</v>
      </c>
      <c r="F33" s="51"/>
      <c r="G33" s="38">
        <f>VALUE(G12-161.8/100*(G6-G9))</f>
        <v>1516.066</v>
      </c>
    </row>
    <row r="34" spans="2:7" x14ac:dyDescent="0.3">
      <c r="B34" s="29">
        <v>1.7070000000000001</v>
      </c>
      <c r="C34" s="33">
        <f>VALUE(C12-170.07/100*(C6-C9))</f>
        <v>1107.4108049999993</v>
      </c>
      <c r="D34" s="31"/>
      <c r="E34" s="33">
        <f>VALUE(E12-170.07/100*(E6-E9))</f>
        <v>-340.14</v>
      </c>
      <c r="F34" s="32"/>
      <c r="G34" s="33">
        <f>VALUE(G12-170.07/100*(G6-G9))</f>
        <v>1593.5558999999998</v>
      </c>
    </row>
    <row r="35" spans="2:7" x14ac:dyDescent="0.3">
      <c r="B35" s="35">
        <v>2</v>
      </c>
      <c r="C35" s="38">
        <f>VALUE(C12-200/100*(C6-C9))</f>
        <v>1302.2999999999993</v>
      </c>
      <c r="D35" s="50"/>
      <c r="E35" s="38">
        <f>VALUE(E12-200/100*(E6-E9))</f>
        <v>-400</v>
      </c>
      <c r="F35" s="51"/>
      <c r="G35" s="38">
        <f>VALUE(G12-200/100*(G6-G9))</f>
        <v>1874</v>
      </c>
    </row>
    <row r="36" spans="2:7" x14ac:dyDescent="0.3">
      <c r="B36" s="29">
        <v>2.2360000000000002</v>
      </c>
      <c r="C36" s="33">
        <f>VALUE(C12-223.6/100*(C6-C9))</f>
        <v>1455.971399999999</v>
      </c>
      <c r="D36" s="31"/>
      <c r="E36" s="33">
        <f>VALUE(E12-223.6/100*(E6-E9))</f>
        <v>-447.19999999999993</v>
      </c>
      <c r="F36" s="32"/>
      <c r="G36" s="33">
        <f>VALUE(G12-223.6/100*(G6-G9))</f>
        <v>2095.1319999999996</v>
      </c>
    </row>
    <row r="37" spans="2:7" x14ac:dyDescent="0.3">
      <c r="B37" s="35">
        <v>2.3820000000000001</v>
      </c>
      <c r="C37" s="38">
        <f>VALUE(C12-238.2/100*(C6-C9))</f>
        <v>1551.039299999999</v>
      </c>
      <c r="D37" s="50"/>
      <c r="E37" s="38">
        <f>VALUE(E12-238.2/100*(E6-E9))</f>
        <v>-476.39999999999992</v>
      </c>
      <c r="F37" s="51"/>
      <c r="G37" s="38">
        <f>VALUE(G12-238.2/100*(G6-G9))</f>
        <v>2231.9339999999997</v>
      </c>
    </row>
    <row r="38" spans="2:7" x14ac:dyDescent="0.3">
      <c r="B38" s="35">
        <v>2.6179999999999999</v>
      </c>
      <c r="C38" s="38">
        <f>VALUE(C12-261.8/100*(C6-C9))</f>
        <v>1704.7106999999992</v>
      </c>
      <c r="D38" s="50"/>
      <c r="E38" s="38">
        <f>VALUE(E12-261.8/100*(E6-E9))</f>
        <v>-523.6</v>
      </c>
      <c r="F38" s="51"/>
      <c r="G38" s="38">
        <f>VALUE(G12-261.8/100*(G6-G9))</f>
        <v>2453.0660000000003</v>
      </c>
    </row>
    <row r="39" spans="2:7" x14ac:dyDescent="0.3">
      <c r="B39" s="35">
        <v>3</v>
      </c>
      <c r="C39" s="38">
        <f>VALUE(C12-300/100*(C6-C9))</f>
        <v>1953.4499999999989</v>
      </c>
      <c r="D39" s="50"/>
      <c r="E39" s="38">
        <f>VALUE(E12-300/100*(E6-E9))</f>
        <v>-600</v>
      </c>
      <c r="F39" s="51"/>
      <c r="G39" s="38">
        <f>VALUE(G12-300/100*(G6-G9))</f>
        <v>2811</v>
      </c>
    </row>
    <row r="40" spans="2:7" x14ac:dyDescent="0.3">
      <c r="B40" s="29">
        <v>3.2360000000000002</v>
      </c>
      <c r="C40" s="33">
        <f>VALUE(C12-323.6/100*(C6-C9))</f>
        <v>2107.1213999999991</v>
      </c>
      <c r="D40" s="31"/>
      <c r="E40" s="33">
        <f>VALUE(E12-323.6/100*(E6-E9))</f>
        <v>-647.20000000000005</v>
      </c>
      <c r="F40" s="32"/>
      <c r="G40" s="33">
        <f>VALUE(G12-323.6/100*(G6-G9))</f>
        <v>3032.1320000000001</v>
      </c>
    </row>
    <row r="41" spans="2:7" x14ac:dyDescent="0.3">
      <c r="B41" s="35">
        <v>3.3820000000000001</v>
      </c>
      <c r="C41" s="38">
        <f>VALUE(C12-338.2/100*(C6-C9))</f>
        <v>2202.1892999999986</v>
      </c>
      <c r="D41" s="50"/>
      <c r="E41" s="38">
        <f>VALUE(E12-338.2/100*(E6-E9))</f>
        <v>-676.4</v>
      </c>
      <c r="F41" s="51"/>
      <c r="G41" s="38">
        <f>VALUE(G12-338.2/100*(G6-G9))</f>
        <v>3168.9339999999997</v>
      </c>
    </row>
    <row r="42" spans="2:7" x14ac:dyDescent="0.3">
      <c r="B42" s="35">
        <v>3.6179999999999999</v>
      </c>
      <c r="C42" s="38">
        <f>VALUE(C12-361.8/100*(C6-C9))</f>
        <v>2355.8606999999988</v>
      </c>
      <c r="D42" s="50"/>
      <c r="E42" s="38">
        <f>VALUE(E12-361.8/100*(E6-E9))</f>
        <v>-723.6</v>
      </c>
      <c r="F42" s="51"/>
      <c r="G42" s="38">
        <f>VALUE(G12-361.8/100*(G6-G9))</f>
        <v>3390.0660000000003</v>
      </c>
    </row>
    <row r="43" spans="2:7" x14ac:dyDescent="0.3">
      <c r="B43" s="35">
        <v>4</v>
      </c>
      <c r="C43" s="38">
        <f>VALUE(C12-400/100*(C6-C9))</f>
        <v>2604.5999999999985</v>
      </c>
      <c r="D43" s="50"/>
      <c r="E43" s="38">
        <f>VALUE(E12-400/100*(E6-E9))</f>
        <v>-800</v>
      </c>
      <c r="F43" s="51"/>
      <c r="G43" s="38">
        <f>VALUE(G12-400/100*(G6-G9))</f>
        <v>3748</v>
      </c>
    </row>
    <row r="44" spans="2:7" x14ac:dyDescent="0.3">
      <c r="B44" s="29">
        <v>4.2359999999999998</v>
      </c>
      <c r="C44" s="33">
        <f>VALUE(C12-423.6/100*(C6-C9))</f>
        <v>2758.2713999999987</v>
      </c>
      <c r="D44" s="31"/>
      <c r="E44" s="33">
        <f>VALUE(E12-423.6/100*(E6-E9))</f>
        <v>-847.20000000000016</v>
      </c>
      <c r="F44" s="32"/>
      <c r="G44" s="33">
        <f>VALUE(G12-423.6/100*(G6-G9))</f>
        <v>3969.1320000000005</v>
      </c>
    </row>
    <row r="45" spans="2:7" x14ac:dyDescent="0.3">
      <c r="B45" s="29">
        <v>4.3819999999999997</v>
      </c>
      <c r="C45" s="33">
        <f>VALUE(C12-438.2/100*(C6-C9))</f>
        <v>2853.3392999999983</v>
      </c>
      <c r="D45" s="31"/>
      <c r="E45" s="33">
        <f>VALUE(E12-438.2/100*(E6-E9))</f>
        <v>-876.4</v>
      </c>
      <c r="F45" s="32"/>
      <c r="G45" s="33">
        <f>VALUE(G12-438.2/100*(G6-G9))</f>
        <v>4105.9339999999993</v>
      </c>
    </row>
    <row r="46" spans="2:7" x14ac:dyDescent="0.3">
      <c r="B46" s="29">
        <v>4.6180000000000003</v>
      </c>
      <c r="C46" s="33">
        <f>VALUE(C12-461.8/100*(C6-C9))</f>
        <v>3007.0106999999985</v>
      </c>
      <c r="D46" s="31"/>
      <c r="E46" s="33">
        <f>VALUE(E12-461.8/100*(E6-E9))</f>
        <v>-923.6</v>
      </c>
      <c r="F46" s="32"/>
      <c r="G46" s="33">
        <f>VALUE(G12-461.8/100*(G6-G9))</f>
        <v>4327.0660000000007</v>
      </c>
    </row>
    <row r="47" spans="2:7" x14ac:dyDescent="0.3">
      <c r="B47" s="29">
        <v>5</v>
      </c>
      <c r="C47" s="33">
        <f>VALUE(C12-500/100*(C6-C9))</f>
        <v>3255.7499999999982</v>
      </c>
      <c r="D47" s="31"/>
      <c r="E47" s="33">
        <f>VALUE(E12-500/100*(E6-E9))</f>
        <v>-1000</v>
      </c>
      <c r="F47" s="32"/>
      <c r="G47" s="33">
        <f>VALUE(G12-500/100*(G6-G9))</f>
        <v>4685</v>
      </c>
    </row>
    <row r="48" spans="2:7" x14ac:dyDescent="0.3">
      <c r="B48" s="29">
        <v>5.2359999999999998</v>
      </c>
      <c r="C48" s="33">
        <f>VALUE(C12-523.6/100*(C6-C9))</f>
        <v>3409.4213999999984</v>
      </c>
      <c r="D48" s="31"/>
      <c r="E48" s="33">
        <f>VALUE(E12-523.6/100*(E6-E9))</f>
        <v>-1047.2</v>
      </c>
      <c r="F48" s="32"/>
      <c r="G48" s="33">
        <f>VALUE(G12-523.6/100*(G6-G9))</f>
        <v>4906.1320000000005</v>
      </c>
    </row>
    <row r="49" spans="2:7" x14ac:dyDescent="0.3">
      <c r="B49" s="29">
        <v>5.3819999999999997</v>
      </c>
      <c r="C49" s="33">
        <f>VALUE(C12-538.2/100*(C6-C9))</f>
        <v>3504.4892999999984</v>
      </c>
      <c r="D49" s="31"/>
      <c r="E49" s="33">
        <f>VALUE(E12-538.2/100*(E6-E9))</f>
        <v>-1076.4000000000001</v>
      </c>
      <c r="F49" s="32"/>
      <c r="G49" s="33">
        <f>VALUE(G12-538.2/100*(G6-G9))</f>
        <v>5042.9340000000002</v>
      </c>
    </row>
    <row r="50" spans="2:7" x14ac:dyDescent="0.3">
      <c r="B50" s="29">
        <v>5.6180000000000003</v>
      </c>
      <c r="C50" s="33">
        <f>VALUE(C12-561.8/100*(C6-C9))</f>
        <v>3658.1606999999976</v>
      </c>
      <c r="D50" s="31"/>
      <c r="E50" s="33">
        <f>VALUE(E12-561.8/100*(E6-E9))</f>
        <v>-1123.5999999999999</v>
      </c>
      <c r="F50" s="32"/>
      <c r="G50" s="33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17" customWidth="1" collapsed="1"/>
    <col min="4" max="4" width="5.5546875" customWidth="1" collapsed="1"/>
    <col min="5" max="5" width="14.5546875" style="17" customWidth="1" collapsed="1"/>
    <col min="6" max="6" width="6.33203125" customWidth="1" collapsed="1"/>
    <col min="7" max="7" width="14.109375" style="18" customWidth="1" collapsed="1"/>
  </cols>
  <sheetData>
    <row r="2" spans="2:16" ht="23.4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ht="15" thickBot="1" x14ac:dyDescent="0.35"/>
    <row r="6" spans="2:16" ht="15" thickBot="1" x14ac:dyDescent="0.35">
      <c r="B6" s="19" t="s">
        <v>42</v>
      </c>
      <c r="C6" s="20">
        <v>10333.85</v>
      </c>
      <c r="D6" s="21"/>
      <c r="E6" s="22">
        <v>10494</v>
      </c>
      <c r="F6" s="21"/>
      <c r="G6" s="23">
        <v>10838.6</v>
      </c>
    </row>
    <row r="7" spans="2:16" x14ac:dyDescent="0.3">
      <c r="C7" s="24"/>
      <c r="D7" s="25"/>
      <c r="E7" s="21"/>
      <c r="F7" s="26"/>
    </row>
    <row r="8" spans="2:16" ht="15" thickBot="1" x14ac:dyDescent="0.35">
      <c r="C8" s="24"/>
      <c r="D8" s="25"/>
      <c r="E8" s="24"/>
      <c r="F8" s="26"/>
    </row>
    <row r="9" spans="2:16" ht="15" thickBot="1" x14ac:dyDescent="0.35">
      <c r="B9" s="19" t="s">
        <v>43</v>
      </c>
      <c r="C9" s="20">
        <v>10838.6</v>
      </c>
      <c r="D9" s="21"/>
      <c r="E9" s="22">
        <v>10838.6</v>
      </c>
      <c r="F9" s="21"/>
      <c r="G9" s="23">
        <v>10750</v>
      </c>
    </row>
    <row r="10" spans="2:16" x14ac:dyDescent="0.3">
      <c r="C10" s="24"/>
      <c r="D10" s="25"/>
      <c r="E10" s="24"/>
      <c r="F10" s="26"/>
    </row>
    <row r="11" spans="2:16" ht="15" thickBot="1" x14ac:dyDescent="0.35">
      <c r="C11" s="24"/>
      <c r="D11" s="25"/>
      <c r="E11" s="24"/>
      <c r="F11" s="26"/>
    </row>
    <row r="12" spans="2:16" ht="15" thickBot="1" x14ac:dyDescent="0.35">
      <c r="B12" s="19" t="s">
        <v>44</v>
      </c>
      <c r="C12" s="20"/>
      <c r="D12" s="21"/>
      <c r="E12" s="22"/>
      <c r="F12" s="21"/>
      <c r="G12" s="23">
        <v>10815</v>
      </c>
    </row>
    <row r="15" spans="2:16" x14ac:dyDescent="0.3">
      <c r="B15" s="27" t="s">
        <v>45</v>
      </c>
      <c r="C15" s="28"/>
    </row>
    <row r="16" spans="2:16" x14ac:dyDescent="0.3">
      <c r="B16" s="45">
        <v>0.23599999999999999</v>
      </c>
      <c r="C16" s="46">
        <f>VALUE(23.6/100*(C6-C9)+C9)</f>
        <v>10719.479000000001</v>
      </c>
      <c r="D16" s="47"/>
      <c r="E16" s="46">
        <f>VALUE(23.6/100*(E6-E9)+E9)</f>
        <v>10757.2744</v>
      </c>
      <c r="F16" s="48"/>
      <c r="G16" s="49">
        <f>VALUE(23.6/100*(G6-G9)+G9)</f>
        <v>10770.909600000001</v>
      </c>
    </row>
    <row r="17" spans="2:7" x14ac:dyDescent="0.3">
      <c r="B17" s="40">
        <v>0.38200000000000001</v>
      </c>
      <c r="C17" s="41">
        <f>38.2/100*(C6-C9)+C9</f>
        <v>10645.7855</v>
      </c>
      <c r="D17" s="42"/>
      <c r="E17" s="41">
        <f>VALUE(38.2/100*(E6-E9)+E9)</f>
        <v>10706.962799999999</v>
      </c>
      <c r="F17" s="43"/>
      <c r="G17" s="44">
        <f>VALUE(38.2/100*(G6-G9)+G9)</f>
        <v>10783.8452</v>
      </c>
    </row>
    <row r="18" spans="2:7" x14ac:dyDescent="0.3">
      <c r="B18" s="45">
        <v>0.5</v>
      </c>
      <c r="C18" s="46">
        <f>VALUE(50/100*(C6-C9)+C9)</f>
        <v>10586.225</v>
      </c>
      <c r="D18" s="47"/>
      <c r="E18" s="46">
        <f>VALUE(50/100*(E6-E9)+E9)</f>
        <v>10666.3</v>
      </c>
      <c r="F18" s="48"/>
      <c r="G18" s="49">
        <f>VALUE(50/100*(G6-G9)+G9)</f>
        <v>10794.3</v>
      </c>
    </row>
    <row r="19" spans="2:7" x14ac:dyDescent="0.3">
      <c r="B19" s="45">
        <v>0.61799999999999999</v>
      </c>
      <c r="C19" s="46">
        <f>VALUE(61.8/100*(C6-C9)+C9)</f>
        <v>10526.664500000001</v>
      </c>
      <c r="D19" s="47"/>
      <c r="E19" s="46">
        <f>VALUE(61.8/100*(E6-E9)+E9)</f>
        <v>10625.637200000001</v>
      </c>
      <c r="F19" s="48"/>
      <c r="G19" s="49">
        <f>VALUE(61.8/100*(G6-G9)+G9)</f>
        <v>10804.754800000001</v>
      </c>
    </row>
    <row r="20" spans="2:7" x14ac:dyDescent="0.3">
      <c r="B20" s="29">
        <v>0.70699999999999996</v>
      </c>
      <c r="C20" s="30">
        <f>VALUE(70.7/100*(C6-C9)+C9)</f>
        <v>10481.741750000001</v>
      </c>
      <c r="D20" s="31"/>
      <c r="E20" s="30">
        <f>VALUE(70.7/100*(E6-E9)+E9)</f>
        <v>10594.9678</v>
      </c>
      <c r="F20" s="32"/>
      <c r="G20" s="33">
        <f>VALUE(70.7/100*(G6-G9)+G9)</f>
        <v>10812.6402</v>
      </c>
    </row>
    <row r="21" spans="2:7" x14ac:dyDescent="0.3">
      <c r="B21" s="29">
        <v>0.78600000000000003</v>
      </c>
      <c r="C21" s="30">
        <f>VALUE(78.6/100*(C6-C9)+C9)</f>
        <v>10441.8665</v>
      </c>
      <c r="D21" s="31"/>
      <c r="E21" s="30">
        <f>VALUE(78.6/100*(E6-E9)+E9)</f>
        <v>10567.7444</v>
      </c>
      <c r="F21" s="32"/>
      <c r="G21" s="33">
        <f>VALUE(78.6/100*(G6-G9)+G9)</f>
        <v>10819.6396</v>
      </c>
    </row>
    <row r="22" spans="2:7" x14ac:dyDescent="0.3">
      <c r="B22" s="29">
        <v>1</v>
      </c>
      <c r="C22" s="30">
        <f>VALUE(100/100*(C6-C9)+C9)</f>
        <v>10333.85</v>
      </c>
      <c r="D22" s="31"/>
      <c r="E22" s="30">
        <f>VALUE(100/100*(E6-E9)+E9)</f>
        <v>10494</v>
      </c>
      <c r="F22" s="32"/>
      <c r="G22" s="33">
        <f>VALUE(100/100*(G6-G9)+G9)</f>
        <v>10838.6</v>
      </c>
    </row>
    <row r="23" spans="2:7" x14ac:dyDescent="0.3">
      <c r="C23" s="33"/>
      <c r="D23" s="31"/>
      <c r="E23" s="33"/>
      <c r="F23" s="32"/>
      <c r="G23" s="33"/>
    </row>
    <row r="24" spans="2:7" x14ac:dyDescent="0.3">
      <c r="B24" s="34" t="s">
        <v>46</v>
      </c>
      <c r="C24" s="33"/>
      <c r="D24" s="31"/>
      <c r="E24" s="33"/>
      <c r="F24" s="32"/>
      <c r="G24" s="33"/>
    </row>
    <row r="25" spans="2:7" x14ac:dyDescent="0.3">
      <c r="B25" s="35">
        <v>0.38200000000000001</v>
      </c>
      <c r="C25" s="38">
        <f>VALUE(C12-38.2/100*(C6-C9))</f>
        <v>192.81450000000001</v>
      </c>
      <c r="D25" s="50"/>
      <c r="E25" s="38">
        <f>VALUE(E12-38.2/100*(E6-E9))</f>
        <v>131.63720000000015</v>
      </c>
      <c r="F25" s="51"/>
      <c r="G25" s="38">
        <f>VALUE(G12-38.2/100*(G6-G9))</f>
        <v>10781.1548</v>
      </c>
    </row>
    <row r="26" spans="2:7" x14ac:dyDescent="0.3">
      <c r="B26" s="35">
        <v>0.5</v>
      </c>
      <c r="C26" s="38">
        <f>VALUE(C12-50/100*(C6-C9))</f>
        <v>252.375</v>
      </c>
      <c r="D26" s="50"/>
      <c r="E26" s="38">
        <f>VALUE(E12-50/100*(E6-E9))</f>
        <v>172.30000000000018</v>
      </c>
      <c r="F26" s="51"/>
      <c r="G26" s="38">
        <f>VALUE(G12-50/100*(G6-G9))</f>
        <v>10770.7</v>
      </c>
    </row>
    <row r="27" spans="2:7" x14ac:dyDescent="0.3">
      <c r="B27" s="35">
        <v>0.61799999999999999</v>
      </c>
      <c r="C27" s="38">
        <f>VALUE(C12-61.8/100*(C6-C9))</f>
        <v>311.93549999999999</v>
      </c>
      <c r="D27" s="50"/>
      <c r="E27" s="38">
        <f>VALUE(E12-61.8/100*(E6-E9))</f>
        <v>212.96280000000021</v>
      </c>
      <c r="F27" s="51"/>
      <c r="G27" s="38">
        <f>VALUE(G12-61.8/100*(G6-G9))</f>
        <v>10760.245199999999</v>
      </c>
    </row>
    <row r="28" spans="2:7" x14ac:dyDescent="0.3">
      <c r="B28" s="29">
        <v>0.70699999999999996</v>
      </c>
      <c r="C28" s="33">
        <f>VALUE(C12-70.07/100*(C6-C9))</f>
        <v>353.67832499999992</v>
      </c>
      <c r="D28" s="31"/>
      <c r="E28" s="33">
        <f>VALUE(E12-70.07/100*(E6-E9))</f>
        <v>241.46122000000022</v>
      </c>
      <c r="F28" s="32"/>
      <c r="G28" s="33">
        <f>VALUE(G12-70.07/100*(G6-G9))</f>
        <v>10752.91798</v>
      </c>
    </row>
    <row r="29" spans="2:7" x14ac:dyDescent="0.3">
      <c r="B29" s="35">
        <v>1</v>
      </c>
      <c r="C29" s="38">
        <f>VALUE(C12-100/100*(C6-C9))</f>
        <v>504.75</v>
      </c>
      <c r="D29" s="50"/>
      <c r="E29" s="38">
        <f>VALUE(E12-100/100*(E6-E9))</f>
        <v>344.60000000000036</v>
      </c>
      <c r="F29" s="51"/>
      <c r="G29" s="38">
        <f>VALUE(G12-100/100*(G6-G9))</f>
        <v>10726.4</v>
      </c>
    </row>
    <row r="30" spans="2:7" x14ac:dyDescent="0.3">
      <c r="B30" s="29">
        <v>1.236</v>
      </c>
      <c r="C30" s="33">
        <f>VALUE(C12-123.6/100*(C6-C9))</f>
        <v>623.87099999999998</v>
      </c>
      <c r="D30" s="31"/>
      <c r="E30" s="33">
        <f>VALUE(E12-123.6/100*(E6-E9))</f>
        <v>425.92560000000043</v>
      </c>
      <c r="F30" s="32"/>
      <c r="G30" s="33">
        <f>VALUE(G12-123.6/100*(G6-G9))</f>
        <v>10705.490399999999</v>
      </c>
    </row>
    <row r="31" spans="2:7" x14ac:dyDescent="0.3">
      <c r="B31" s="29">
        <v>1.3819999999999999</v>
      </c>
      <c r="C31" s="33">
        <f>VALUE(C12-138.2/100*(C6-C9))</f>
        <v>697.56449999999995</v>
      </c>
      <c r="D31" s="31"/>
      <c r="E31" s="33">
        <f>VALUE(E12-138.2/100*(E6-E9))</f>
        <v>476.23720000000048</v>
      </c>
      <c r="F31" s="32"/>
      <c r="G31" s="33">
        <f>VALUE(G12-138.2/100*(G6-G9))</f>
        <v>10692.5548</v>
      </c>
    </row>
    <row r="32" spans="2:7" x14ac:dyDescent="0.3">
      <c r="B32" s="29">
        <v>1.5</v>
      </c>
      <c r="C32" s="33">
        <f>VALUE(C12-150/100*(C6-C9))</f>
        <v>757.125</v>
      </c>
      <c r="D32" s="31"/>
      <c r="E32" s="33">
        <f>VALUE(E12-150/100*(E6-E9))</f>
        <v>516.90000000000055</v>
      </c>
      <c r="F32" s="32"/>
      <c r="G32" s="33">
        <f>VALUE(G12-150/100*(G6-G9))</f>
        <v>10682.099999999999</v>
      </c>
    </row>
    <row r="33" spans="2:7" x14ac:dyDescent="0.3">
      <c r="B33" s="35">
        <v>1.6180000000000001</v>
      </c>
      <c r="C33" s="38">
        <f>VALUE(C12-161.8/100*(C6-C9))</f>
        <v>816.68550000000005</v>
      </c>
      <c r="D33" s="50"/>
      <c r="E33" s="38">
        <f>VALUE(E12-161.8/100*(E6-E9))</f>
        <v>557.56280000000061</v>
      </c>
      <c r="F33" s="51"/>
      <c r="G33" s="38">
        <f>VALUE(G12-161.8/100*(G6-G9))</f>
        <v>10671.645199999999</v>
      </c>
    </row>
    <row r="34" spans="2:7" x14ac:dyDescent="0.3">
      <c r="B34" s="29">
        <v>1.7070000000000001</v>
      </c>
      <c r="C34" s="33">
        <f>VALUE(C12-170.07/100*(C6-C9))</f>
        <v>858.42832499999997</v>
      </c>
      <c r="D34" s="31"/>
      <c r="E34" s="33">
        <f>VALUE(E12-170.07/100*(E6-E9))</f>
        <v>586.06122000000062</v>
      </c>
      <c r="F34" s="32"/>
      <c r="G34" s="33">
        <f>VALUE(G12-170.07/100*(G6-G9))</f>
        <v>10664.31798</v>
      </c>
    </row>
    <row r="35" spans="2:7" x14ac:dyDescent="0.3">
      <c r="B35" s="35">
        <v>2</v>
      </c>
      <c r="C35" s="38">
        <f>VALUE(C12-200/100*(C6-C9))</f>
        <v>1009.5</v>
      </c>
      <c r="D35" s="50"/>
      <c r="E35" s="38">
        <f>VALUE(E12-200/100*(E6-E9))</f>
        <v>689.20000000000073</v>
      </c>
      <c r="F35" s="51"/>
      <c r="G35" s="38">
        <f>VALUE(G12-200/100*(G6-G9))</f>
        <v>10637.8</v>
      </c>
    </row>
    <row r="36" spans="2:7" x14ac:dyDescent="0.3">
      <c r="B36" s="29">
        <v>2.2360000000000002</v>
      </c>
      <c r="C36" s="33">
        <f>VALUE(C12-223.6/100*(C6-C9))</f>
        <v>1128.6209999999999</v>
      </c>
      <c r="D36" s="31"/>
      <c r="E36" s="33">
        <f>VALUE(E12-223.6/100*(E6-E9))</f>
        <v>770.52560000000074</v>
      </c>
      <c r="F36" s="32"/>
      <c r="G36" s="33">
        <f>VALUE(G12-223.6/100*(G6-G9))</f>
        <v>10616.890399999998</v>
      </c>
    </row>
    <row r="37" spans="2:7" x14ac:dyDescent="0.3">
      <c r="B37" s="35">
        <v>2.3820000000000001</v>
      </c>
      <c r="C37" s="38">
        <f>VALUE(C12-238.2/100*(C6-C9))</f>
        <v>1202.3144999999997</v>
      </c>
      <c r="D37" s="50"/>
      <c r="E37" s="38">
        <f>VALUE(E12-238.2/100*(E6-E9))</f>
        <v>820.83720000000073</v>
      </c>
      <c r="F37" s="51"/>
      <c r="G37" s="38">
        <f>VALUE(G12-238.2/100*(G6-G9))</f>
        <v>10603.9548</v>
      </c>
    </row>
    <row r="38" spans="2:7" x14ac:dyDescent="0.3">
      <c r="B38" s="35">
        <v>2.6179999999999999</v>
      </c>
      <c r="C38" s="38">
        <f>VALUE(C12-261.8/100*(C6-C9))</f>
        <v>1321.4355000000003</v>
      </c>
      <c r="D38" s="50"/>
      <c r="E38" s="38">
        <f>VALUE(E12-261.8/100*(E6-E9))</f>
        <v>902.16280000000108</v>
      </c>
      <c r="F38" s="51"/>
      <c r="G38" s="38">
        <f>VALUE(G12-261.8/100*(G6-G9))</f>
        <v>10583.045199999999</v>
      </c>
    </row>
    <row r="39" spans="2:7" x14ac:dyDescent="0.3">
      <c r="B39" s="35">
        <v>3</v>
      </c>
      <c r="C39" s="38">
        <f>VALUE(C12-300/100*(C6-C9))</f>
        <v>1514.25</v>
      </c>
      <c r="D39" s="50"/>
      <c r="E39" s="38">
        <f>VALUE(E12-300/100*(E6-E9))</f>
        <v>1033.8000000000011</v>
      </c>
      <c r="F39" s="51"/>
      <c r="G39" s="38">
        <f>VALUE(G12-300/100*(G6-G9))</f>
        <v>10549.199999999999</v>
      </c>
    </row>
    <row r="40" spans="2:7" x14ac:dyDescent="0.3">
      <c r="B40" s="29">
        <v>3.2360000000000002</v>
      </c>
      <c r="C40" s="33">
        <f>VALUE(C12-323.6/100*(C6-C9))</f>
        <v>1633.3710000000001</v>
      </c>
      <c r="D40" s="31"/>
      <c r="E40" s="33">
        <f>VALUE(E12-323.6/100*(E6-E9))</f>
        <v>1115.1256000000012</v>
      </c>
      <c r="F40" s="32"/>
      <c r="G40" s="33">
        <f>VALUE(G12-323.6/100*(G6-G9))</f>
        <v>10528.290399999998</v>
      </c>
    </row>
    <row r="41" spans="2:7" x14ac:dyDescent="0.3">
      <c r="B41" s="35">
        <v>3.3820000000000001</v>
      </c>
      <c r="C41" s="38">
        <f>VALUE(C12-338.2/100*(C6-C9))</f>
        <v>1707.0644999999997</v>
      </c>
      <c r="D41" s="50"/>
      <c r="E41" s="38">
        <f>VALUE(E12-338.2/100*(E6-E9))</f>
        <v>1165.4372000000012</v>
      </c>
      <c r="F41" s="51"/>
      <c r="G41" s="38">
        <f>VALUE(G12-338.2/100*(G6-G9))</f>
        <v>10515.354799999999</v>
      </c>
    </row>
    <row r="42" spans="2:7" x14ac:dyDescent="0.3">
      <c r="B42" s="35">
        <v>3.6179999999999999</v>
      </c>
      <c r="C42" s="38">
        <f>VALUE(C12-361.8/100*(C6-C9))</f>
        <v>1826.1855000000003</v>
      </c>
      <c r="D42" s="50"/>
      <c r="E42" s="38">
        <f>VALUE(E12-361.8/100*(E6-E9))</f>
        <v>1246.7628000000013</v>
      </c>
      <c r="F42" s="51"/>
      <c r="G42" s="38">
        <f>VALUE(G12-361.8/100*(G6-G9))</f>
        <v>10494.445199999998</v>
      </c>
    </row>
    <row r="43" spans="2:7" x14ac:dyDescent="0.3">
      <c r="B43" s="35">
        <v>4</v>
      </c>
      <c r="C43" s="38">
        <f>VALUE(C12-400/100*(C6-C9))</f>
        <v>2019</v>
      </c>
      <c r="D43" s="50"/>
      <c r="E43" s="38">
        <f>VALUE(E12-400/100*(E6-E9))</f>
        <v>1378.4000000000015</v>
      </c>
      <c r="F43" s="51"/>
      <c r="G43" s="38">
        <f>VALUE(G12-400/100*(G6-G9))</f>
        <v>10460.599999999999</v>
      </c>
    </row>
    <row r="44" spans="2:7" x14ac:dyDescent="0.3">
      <c r="B44" s="29">
        <v>4.2359999999999998</v>
      </c>
      <c r="C44" s="33">
        <f>VALUE(C12-423.6/100*(C6-C9))</f>
        <v>2138.1210000000005</v>
      </c>
      <c r="D44" s="31"/>
      <c r="E44" s="33">
        <f>VALUE(E12-423.6/100*(E6-E9))</f>
        <v>1459.7256000000018</v>
      </c>
      <c r="F44" s="32"/>
      <c r="G44" s="33">
        <f>VALUE(G12-423.6/100*(G6-G9))</f>
        <v>10439.690399999998</v>
      </c>
    </row>
    <row r="45" spans="2:7" x14ac:dyDescent="0.3">
      <c r="B45" s="29">
        <v>4.3819999999999997</v>
      </c>
      <c r="C45" s="33">
        <f>VALUE(C12-438.2/100*(C6-C9))</f>
        <v>2211.8145</v>
      </c>
      <c r="D45" s="31"/>
      <c r="E45" s="33">
        <f>VALUE(E12-438.2/100*(E6-E9))</f>
        <v>1510.0372000000016</v>
      </c>
      <c r="F45" s="32"/>
      <c r="G45" s="33">
        <f>VALUE(G12-438.2/100*(G6-G9))</f>
        <v>10426.754799999999</v>
      </c>
    </row>
    <row r="46" spans="2:7" x14ac:dyDescent="0.3">
      <c r="B46" s="29">
        <v>4.6180000000000003</v>
      </c>
      <c r="C46" s="33">
        <f>VALUE(C12-461.8/100*(C6-C9))</f>
        <v>2330.9355</v>
      </c>
      <c r="D46" s="31"/>
      <c r="E46" s="33">
        <f>VALUE(E12-461.8/100*(E6-E9))</f>
        <v>1591.3628000000017</v>
      </c>
      <c r="F46" s="32"/>
      <c r="G46" s="33">
        <f>VALUE(G12-461.8/100*(G6-G9))</f>
        <v>10405.845199999998</v>
      </c>
    </row>
    <row r="47" spans="2:7" x14ac:dyDescent="0.3">
      <c r="B47" s="29">
        <v>5</v>
      </c>
      <c r="C47" s="33">
        <f>VALUE(C12-500/100*(C6-C9))</f>
        <v>2523.75</v>
      </c>
      <c r="D47" s="31"/>
      <c r="E47" s="33">
        <f>VALUE(E12-500/100*(E6-E9))</f>
        <v>1723.0000000000018</v>
      </c>
      <c r="F47" s="32"/>
      <c r="G47" s="33">
        <f>VALUE(G12-500/100*(G6-G9))</f>
        <v>10371.999999999998</v>
      </c>
    </row>
    <row r="48" spans="2:7" x14ac:dyDescent="0.3">
      <c r="B48" s="29">
        <v>5.2359999999999998</v>
      </c>
      <c r="C48" s="33">
        <f>VALUE(C12-523.6/100*(C6-C9))</f>
        <v>2642.8710000000005</v>
      </c>
      <c r="D48" s="31"/>
      <c r="E48" s="33">
        <f>VALUE(E12-523.6/100*(E6-E9))</f>
        <v>1804.3256000000022</v>
      </c>
      <c r="F48" s="32"/>
      <c r="G48" s="33">
        <f>VALUE(G12-523.6/100*(G6-G9))</f>
        <v>10351.090399999997</v>
      </c>
    </row>
    <row r="49" spans="2:7" x14ac:dyDescent="0.3">
      <c r="B49" s="29">
        <v>5.3819999999999997</v>
      </c>
      <c r="C49" s="33">
        <f>VALUE(C12-538.2/100*(C6-C9))</f>
        <v>2716.5645000000004</v>
      </c>
      <c r="D49" s="31"/>
      <c r="E49" s="33">
        <f>VALUE(E12-538.2/100*(E6-E9))</f>
        <v>1854.6372000000022</v>
      </c>
      <c r="F49" s="32"/>
      <c r="G49" s="33">
        <f>VALUE(G12-538.2/100*(G6-G9))</f>
        <v>10338.154799999998</v>
      </c>
    </row>
    <row r="50" spans="2:7" x14ac:dyDescent="0.3">
      <c r="B50" s="29">
        <v>5.6180000000000003</v>
      </c>
      <c r="C50" s="33">
        <f>VALUE(C12-561.8/100*(C6-C9))</f>
        <v>2835.6854999999996</v>
      </c>
      <c r="D50" s="31"/>
      <c r="E50" s="33">
        <f>VALUE(E12-561.8/100*(E6-E9))</f>
        <v>1935.9628000000018</v>
      </c>
      <c r="F50" s="32"/>
      <c r="G50" s="33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2019-01-06T17:19:36Z</dcterms:modified>
</cp:coreProperties>
</file>