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 sheetId="3" r:id="rId2"/>
    <sheet name="Elliot-Larger" sheetId="8" r:id="rId3"/>
    <sheet name="Emeter" sheetId="7" r:id="rId4"/>
    <sheet name="Archives" sheetId="6" r:id="rId5"/>
  </sheets>
  <calcPr calcId="162913"/>
</workbook>
</file>

<file path=xl/calcChain.xml><?xml version="1.0" encoding="utf-8"?>
<calcChain xmlns="http://schemas.openxmlformats.org/spreadsheetml/2006/main">
  <c r="G14" i="2" l="1"/>
  <c r="G18" i="2"/>
  <c r="G24" i="2"/>
  <c r="G30" i="2"/>
  <c r="G36" i="2"/>
  <c r="G43" i="2"/>
  <c r="G50" i="2"/>
  <c r="G51" i="2" s="1"/>
  <c r="G52" i="2"/>
  <c r="G53" i="2"/>
  <c r="G56" i="2" s="1"/>
  <c r="G55" i="2"/>
  <c r="G54" i="2" s="1"/>
  <c r="G57" i="2" s="1"/>
  <c r="E4" i="2"/>
  <c r="CH56" i="6"/>
  <c r="CH54" i="6" s="1"/>
  <c r="CH57" i="6" s="1"/>
  <c r="CJ55" i="6"/>
  <c r="CI55" i="6"/>
  <c r="CH55" i="6"/>
  <c r="CG55" i="6"/>
  <c r="CF55" i="6"/>
  <c r="CJ53" i="6"/>
  <c r="CJ56" i="6" s="1"/>
  <c r="CJ54" i="6" s="1"/>
  <c r="CJ57" i="6" s="1"/>
  <c r="CJ13" i="6" s="1"/>
  <c r="CI53" i="6"/>
  <c r="CI56" i="6" s="1"/>
  <c r="CH53" i="6"/>
  <c r="CG53" i="6"/>
  <c r="CG56" i="6" s="1"/>
  <c r="CG54" i="6" s="1"/>
  <c r="CG57" i="6" s="1"/>
  <c r="CF53" i="6"/>
  <c r="CF56" i="6" s="1"/>
  <c r="CF54" i="6" s="1"/>
  <c r="CF57" i="6" s="1"/>
  <c r="CF13" i="6" s="1"/>
  <c r="CJ52" i="6"/>
  <c r="CI52" i="6"/>
  <c r="CH52" i="6"/>
  <c r="CG52" i="6"/>
  <c r="CF52" i="6"/>
  <c r="CI51" i="6"/>
  <c r="CI34" i="6" s="1"/>
  <c r="CJ50" i="6"/>
  <c r="CJ6" i="6" s="1"/>
  <c r="CI50" i="6"/>
  <c r="CH50" i="6"/>
  <c r="CH51" i="6" s="1"/>
  <c r="CG50" i="6"/>
  <c r="CG51" i="6" s="1"/>
  <c r="CF50" i="6"/>
  <c r="CF6" i="6" s="1"/>
  <c r="CJ43" i="6"/>
  <c r="CI43" i="6"/>
  <c r="CH43" i="6"/>
  <c r="CG43" i="6"/>
  <c r="CF43" i="6"/>
  <c r="CI31" i="6"/>
  <c r="CJ30" i="6"/>
  <c r="CI30" i="6"/>
  <c r="CH30" i="6"/>
  <c r="CG30" i="6"/>
  <c r="CF30" i="6"/>
  <c r="CI27" i="6"/>
  <c r="CJ24" i="6"/>
  <c r="CJ36" i="6" s="1"/>
  <c r="CI24" i="6"/>
  <c r="CI36" i="6" s="1"/>
  <c r="CH24" i="6"/>
  <c r="CH36" i="6" s="1"/>
  <c r="CG24" i="6"/>
  <c r="CG36" i="6" s="1"/>
  <c r="CF24" i="6"/>
  <c r="CF36" i="6" s="1"/>
  <c r="CG20" i="6"/>
  <c r="CI18" i="6"/>
  <c r="CI22" i="6" s="1"/>
  <c r="CJ14" i="6"/>
  <c r="CJ20" i="6" s="1"/>
  <c r="CI14" i="6"/>
  <c r="CI17" i="6" s="1"/>
  <c r="CH14" i="6"/>
  <c r="CH18" i="6" s="1"/>
  <c r="CG14" i="6"/>
  <c r="CG18" i="6" s="1"/>
  <c r="CF14" i="6"/>
  <c r="CF20" i="6" s="1"/>
  <c r="CJ11" i="6"/>
  <c r="CF11" i="6"/>
  <c r="CJ10" i="6"/>
  <c r="CI10" i="6"/>
  <c r="CI11" i="6" s="1"/>
  <c r="CG10" i="6"/>
  <c r="CG11" i="6" s="1"/>
  <c r="CF10" i="6"/>
  <c r="CI8" i="6"/>
  <c r="CI9" i="6" s="1"/>
  <c r="CG8" i="6"/>
  <c r="CG9" i="6" s="1"/>
  <c r="CI6" i="6"/>
  <c r="CI7" i="6" s="1"/>
  <c r="CG6" i="6"/>
  <c r="CG7" i="6" s="1"/>
  <c r="H55" i="2"/>
  <c r="H53" i="2"/>
  <c r="H56" i="2" s="1"/>
  <c r="H52" i="2"/>
  <c r="H50" i="2"/>
  <c r="H43" i="2"/>
  <c r="H30" i="2"/>
  <c r="H24" i="2"/>
  <c r="H36" i="2" s="1"/>
  <c r="H14" i="2"/>
  <c r="H10" i="2" s="1"/>
  <c r="H11" i="2" s="1"/>
  <c r="B32" i="3"/>
  <c r="B33" i="3"/>
  <c r="B34" i="3"/>
  <c r="B35" i="3"/>
  <c r="B36" i="3"/>
  <c r="B37" i="3"/>
  <c r="B38" i="3"/>
  <c r="B39" i="3"/>
  <c r="G13" i="2" l="1"/>
  <c r="G27" i="2"/>
  <c r="G33" i="2"/>
  <c r="G28" i="2"/>
  <c r="G31" i="2"/>
  <c r="G34" i="2"/>
  <c r="G26" i="2"/>
  <c r="G25" i="2" s="1"/>
  <c r="G29" i="2"/>
  <c r="G32" i="2"/>
  <c r="G22" i="2"/>
  <c r="G20" i="2"/>
  <c r="G10" i="2"/>
  <c r="G15" i="2"/>
  <c r="G8" i="2"/>
  <c r="G17" i="2"/>
  <c r="H18" i="2"/>
  <c r="H22" i="2" s="1"/>
  <c r="H21" i="2" s="1"/>
  <c r="H20" i="2"/>
  <c r="H54" i="2"/>
  <c r="H57" i="2" s="1"/>
  <c r="H15" i="2" s="1"/>
  <c r="CH22" i="6"/>
  <c r="CH31" i="6"/>
  <c r="CH27" i="6"/>
  <c r="CH28" i="6"/>
  <c r="CH34" i="6"/>
  <c r="CH35" i="6" s="1"/>
  <c r="CH26" i="6"/>
  <c r="CH25" i="6" s="1"/>
  <c r="CH32" i="6"/>
  <c r="CH33" i="6"/>
  <c r="CH29" i="6"/>
  <c r="CG13" i="6"/>
  <c r="CG15" i="6"/>
  <c r="CI54" i="6"/>
  <c r="CI57" i="6" s="1"/>
  <c r="CI13" i="6" s="1"/>
  <c r="CG19" i="6"/>
  <c r="CG22" i="6"/>
  <c r="CG21" i="6" s="1"/>
  <c r="CG32" i="6"/>
  <c r="CG28" i="6"/>
  <c r="CG33" i="6"/>
  <c r="CG31" i="6"/>
  <c r="CG27" i="6"/>
  <c r="CG29" i="6"/>
  <c r="CG34" i="6"/>
  <c r="CG35" i="6" s="1"/>
  <c r="CG26" i="6"/>
  <c r="CG25" i="6" s="1"/>
  <c r="CF8" i="6"/>
  <c r="CF9" i="6" s="1"/>
  <c r="CJ8" i="6"/>
  <c r="CJ9" i="6" s="1"/>
  <c r="CH10" i="6"/>
  <c r="CH15" i="6"/>
  <c r="CG17" i="6"/>
  <c r="CF18" i="6"/>
  <c r="CJ18" i="6"/>
  <c r="CH20" i="6"/>
  <c r="CH21" i="6" s="1"/>
  <c r="CI28" i="6"/>
  <c r="CI32" i="6"/>
  <c r="CF51" i="6"/>
  <c r="CJ51" i="6"/>
  <c r="CI15" i="6"/>
  <c r="CH17" i="6"/>
  <c r="CI20" i="6"/>
  <c r="CI21" i="6" s="1"/>
  <c r="CI29" i="6"/>
  <c r="CI33" i="6"/>
  <c r="CI35" i="6" s="1"/>
  <c r="CH8" i="6"/>
  <c r="CH9" i="6" s="1"/>
  <c r="CH13" i="6"/>
  <c r="CF15" i="6"/>
  <c r="CJ15" i="6"/>
  <c r="CI26" i="6"/>
  <c r="CI25" i="6" s="1"/>
  <c r="H17" i="2"/>
  <c r="H8" i="2"/>
  <c r="H9" i="2" s="1"/>
  <c r="H51" i="2"/>
  <c r="H6" i="2"/>
  <c r="H19" i="2" l="1"/>
  <c r="G9" i="2"/>
  <c r="G11" i="2"/>
  <c r="G6" i="2"/>
  <c r="G7" i="2" s="1"/>
  <c r="H13" i="2"/>
  <c r="G21" i="2"/>
  <c r="G19" i="2"/>
  <c r="G35" i="2"/>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CF7" i="6"/>
  <c r="H7" i="2"/>
  <c r="H33" i="2"/>
  <c r="H29" i="2"/>
  <c r="H34" i="2"/>
  <c r="H26" i="2"/>
  <c r="H32" i="2"/>
  <c r="H28" i="2"/>
  <c r="H31" i="2"/>
  <c r="H27" i="2"/>
  <c r="D37" i="3"/>
  <c r="CB56" i="6"/>
  <c r="CE55" i="6"/>
  <c r="CD55" i="6"/>
  <c r="CC55" i="6"/>
  <c r="CB55" i="6"/>
  <c r="CB54" i="6" s="1"/>
  <c r="CB57" i="6" s="1"/>
  <c r="CE53" i="6"/>
  <c r="CE56" i="6" s="1"/>
  <c r="CE54" i="6" s="1"/>
  <c r="CE57" i="6" s="1"/>
  <c r="CE13" i="6" s="1"/>
  <c r="CD53" i="6"/>
  <c r="CD56" i="6" s="1"/>
  <c r="CD54" i="6" s="1"/>
  <c r="CD57" i="6" s="1"/>
  <c r="CD13" i="6" s="1"/>
  <c r="CC53" i="6"/>
  <c r="CC56" i="6" s="1"/>
  <c r="CC54" i="6" s="1"/>
  <c r="CC57" i="6" s="1"/>
  <c r="CC13" i="6" s="1"/>
  <c r="CB53" i="6"/>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E10" i="6"/>
  <c r="CE11" i="6" s="1"/>
  <c r="CD10" i="6"/>
  <c r="CD11" i="6" s="1"/>
  <c r="CC10" i="6"/>
  <c r="CC11" i="6" s="1"/>
  <c r="CB10" i="6"/>
  <c r="CB11" i="6" s="1"/>
  <c r="CE8" i="6"/>
  <c r="CE9" i="6" s="1"/>
  <c r="CD8" i="6"/>
  <c r="CD9" i="6" s="1"/>
  <c r="CC8" i="6"/>
  <c r="CC9" i="6" s="1"/>
  <c r="CB8" i="6"/>
  <c r="CB9" i="6" s="1"/>
  <c r="CE6" i="6"/>
  <c r="CE7" i="6" s="1"/>
  <c r="CD6" i="6"/>
  <c r="CD7" i="6" s="1"/>
  <c r="CC6" i="6"/>
  <c r="CC7" i="6" s="1"/>
  <c r="CB6" i="6"/>
  <c r="CB7" i="6" s="1"/>
  <c r="CF25" i="6" l="1"/>
  <c r="CJ25" i="6"/>
  <c r="CF35" i="6"/>
  <c r="CJ35" i="6"/>
  <c r="H35" i="2"/>
  <c r="H25" i="2"/>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25" i="6" s="1"/>
  <c r="CB33" i="6"/>
  <c r="CB27" i="6"/>
  <c r="CB13" i="6"/>
  <c r="CB17" i="6"/>
  <c r="CC15" i="6"/>
  <c r="CC18" i="6"/>
  <c r="CB15" i="6"/>
  <c r="CB20" i="6"/>
  <c r="CB21" i="6" s="1"/>
  <c r="CD15" i="6"/>
  <c r="CD18" i="6"/>
  <c r="CD17" i="6" s="1"/>
  <c r="CE15" i="6"/>
  <c r="CE18" i="6"/>
  <c r="CB35" i="6" l="1"/>
  <c r="CE22" i="6"/>
  <c r="CE21" i="6" s="1"/>
  <c r="CE19" i="6"/>
  <c r="CD35" i="6"/>
  <c r="CC35" i="6"/>
  <c r="CD22" i="6"/>
  <c r="CD21" i="6" s="1"/>
  <c r="CD19" i="6"/>
  <c r="CC22" i="6"/>
  <c r="CC21" i="6" s="1"/>
  <c r="CC19" i="6"/>
  <c r="CE17" i="6"/>
  <c r="CC17" i="6"/>
  <c r="CB19" i="6"/>
  <c r="CD25" i="6"/>
  <c r="CC25" i="6"/>
  <c r="BZ56" i="6"/>
  <c r="BY56" i="6"/>
  <c r="CA55" i="6"/>
  <c r="BZ55" i="6"/>
  <c r="BZ54" i="6" s="1"/>
  <c r="BZ57" i="6" s="1"/>
  <c r="BZ13" i="6" s="1"/>
  <c r="BY55" i="6"/>
  <c r="BY54" i="6" s="1"/>
  <c r="BY57" i="6" s="1"/>
  <c r="BX55" i="6"/>
  <c r="BW55" i="6"/>
  <c r="CA53" i="6"/>
  <c r="CA56" i="6" s="1"/>
  <c r="CA54" i="6" s="1"/>
  <c r="CA57" i="6" s="1"/>
  <c r="CA13" i="6" s="1"/>
  <c r="BZ53" i="6"/>
  <c r="BY53" i="6"/>
  <c r="BX53" i="6"/>
  <c r="BX56" i="6" s="1"/>
  <c r="BX54" i="6" s="1"/>
  <c r="BX57" i="6" s="1"/>
  <c r="BW53" i="6"/>
  <c r="BW56" i="6" s="1"/>
  <c r="BW54" i="6" s="1"/>
  <c r="BW57" i="6" s="1"/>
  <c r="BW13" i="6" s="1"/>
  <c r="CA52" i="6"/>
  <c r="BZ52" i="6"/>
  <c r="BY52" i="6"/>
  <c r="BX52" i="6"/>
  <c r="BW52" i="6"/>
  <c r="BZ51" i="6"/>
  <c r="BZ34" i="6" s="1"/>
  <c r="BY51" i="6"/>
  <c r="CA50" i="6"/>
  <c r="CA6" i="6" s="1"/>
  <c r="BZ50" i="6"/>
  <c r="BY50" i="6"/>
  <c r="BX50" i="6"/>
  <c r="BX51" i="6" s="1"/>
  <c r="BW50" i="6"/>
  <c r="BW6" i="6" s="1"/>
  <c r="CA43" i="6"/>
  <c r="BZ43" i="6"/>
  <c r="BY43" i="6"/>
  <c r="BX43" i="6"/>
  <c r="BW43" i="6"/>
  <c r="BY34" i="6"/>
  <c r="BY33" i="6"/>
  <c r="BY35" i="6" s="1"/>
  <c r="BY32" i="6"/>
  <c r="BZ31" i="6"/>
  <c r="BY31" i="6"/>
  <c r="CA30" i="6"/>
  <c r="BZ30" i="6"/>
  <c r="BY30" i="6"/>
  <c r="BX30" i="6"/>
  <c r="BW30" i="6"/>
  <c r="BY29" i="6"/>
  <c r="BY28" i="6"/>
  <c r="BZ27" i="6"/>
  <c r="BY27" i="6"/>
  <c r="BY26" i="6"/>
  <c r="BY25" i="6"/>
  <c r="CA24" i="6"/>
  <c r="CA36" i="6" s="1"/>
  <c r="BZ24" i="6"/>
  <c r="BZ36" i="6" s="1"/>
  <c r="BY24" i="6"/>
  <c r="BY36" i="6" s="1"/>
  <c r="BX24" i="6"/>
  <c r="BX36" i="6" s="1"/>
  <c r="BW24" i="6"/>
  <c r="BW36" i="6" s="1"/>
  <c r="BX20" i="6"/>
  <c r="CA18" i="6"/>
  <c r="CA19" i="6" s="1"/>
  <c r="BZ18" i="6"/>
  <c r="BW18" i="6"/>
  <c r="BW19" i="6" s="1"/>
  <c r="CA17" i="6"/>
  <c r="BW17" i="6"/>
  <c r="CA14" i="6"/>
  <c r="CA20" i="6" s="1"/>
  <c r="BZ14" i="6"/>
  <c r="BZ17" i="6" s="1"/>
  <c r="BY14" i="6"/>
  <c r="BY18" i="6" s="1"/>
  <c r="BX14" i="6"/>
  <c r="BX18" i="6" s="1"/>
  <c r="BW14" i="6"/>
  <c r="BW20" i="6" s="1"/>
  <c r="CA11" i="6"/>
  <c r="BW11" i="6"/>
  <c r="CA10" i="6"/>
  <c r="BX10" i="6"/>
  <c r="BX11" i="6" s="1"/>
  <c r="BW10" i="6"/>
  <c r="BZ8" i="6"/>
  <c r="BX6" i="6"/>
  <c r="BX19" i="6" l="1"/>
  <c r="BX17" i="6"/>
  <c r="BX22" i="6"/>
  <c r="BX21" i="6" s="1"/>
  <c r="BY22" i="6"/>
  <c r="BY19" i="6"/>
  <c r="BX32" i="6"/>
  <c r="BX28" i="6"/>
  <c r="BX29" i="6"/>
  <c r="BX31" i="6"/>
  <c r="BX27" i="6"/>
  <c r="BX34" i="6"/>
  <c r="BX26" i="6"/>
  <c r="BX33" i="6"/>
  <c r="BX13" i="6"/>
  <c r="BX15" i="6"/>
  <c r="BW21" i="6"/>
  <c r="CA21" i="6"/>
  <c r="BZ19" i="6"/>
  <c r="BZ22" i="6"/>
  <c r="BW8" i="6"/>
  <c r="BW9" i="6" s="1"/>
  <c r="BY10" i="6"/>
  <c r="BY15" i="6"/>
  <c r="BW22" i="6"/>
  <c r="CA22" i="6"/>
  <c r="BZ28" i="6"/>
  <c r="BZ32" i="6"/>
  <c r="BW51" i="6"/>
  <c r="BX8" i="6"/>
  <c r="BX9" i="6" s="1"/>
  <c r="BZ10" i="6"/>
  <c r="BZ15" i="6"/>
  <c r="BY17" i="6"/>
  <c r="BZ20" i="6"/>
  <c r="BZ21" i="6" s="1"/>
  <c r="BZ29" i="6"/>
  <c r="BZ33" i="6"/>
  <c r="BZ35" i="6" s="1"/>
  <c r="CA8" i="6"/>
  <c r="CA9" i="6" s="1"/>
  <c r="BY20" i="6"/>
  <c r="BY21" i="6" s="1"/>
  <c r="CA51" i="6"/>
  <c r="BY8" i="6"/>
  <c r="BY9" i="6" s="1"/>
  <c r="BY13" i="6"/>
  <c r="BW15" i="6"/>
  <c r="CA15" i="6"/>
  <c r="BZ26" i="6"/>
  <c r="BZ25" i="6" s="1"/>
  <c r="CA33" i="6" l="1"/>
  <c r="CA29" i="6"/>
  <c r="CA34" i="6"/>
  <c r="CA35" i="6" s="1"/>
  <c r="CA32" i="6"/>
  <c r="CA28" i="6"/>
  <c r="CA31" i="6"/>
  <c r="CA27" i="6"/>
  <c r="CA26" i="6"/>
  <c r="CA25" i="6" s="1"/>
  <c r="BY11" i="6"/>
  <c r="BY6" i="6"/>
  <c r="BY7" i="6" s="1"/>
  <c r="BX25" i="6"/>
  <c r="BW7" i="6"/>
  <c r="BZ11" i="6"/>
  <c r="BZ6" i="6"/>
  <c r="BZ7" i="6" s="1"/>
  <c r="BZ9" i="6"/>
  <c r="BW33" i="6"/>
  <c r="BW29" i="6"/>
  <c r="BW31" i="6"/>
  <c r="BW27" i="6"/>
  <c r="BW34" i="6"/>
  <c r="BW35" i="6" s="1"/>
  <c r="BW26" i="6"/>
  <c r="BW32" i="6"/>
  <c r="BW28" i="6"/>
  <c r="BX35" i="6"/>
  <c r="CA7" i="6"/>
  <c r="BX7" i="6"/>
  <c r="BW25" i="6" l="1"/>
  <c r="D34" i="3"/>
  <c r="BS14" i="6" l="1"/>
  <c r="BS8" i="6" s="1"/>
  <c r="BT14" i="6"/>
  <c r="BT8" i="6" s="1"/>
  <c r="BU14" i="6"/>
  <c r="BU8" i="6" s="1"/>
  <c r="BV14" i="6"/>
  <c r="BV8" i="6" s="1"/>
  <c r="BS18" i="6"/>
  <c r="BS17" i="6" s="1"/>
  <c r="BT18" i="6"/>
  <c r="BT17" i="6" s="1"/>
  <c r="BU18" i="6"/>
  <c r="BU17" i="6" s="1"/>
  <c r="BV18" i="6"/>
  <c r="BV19" i="6" s="1"/>
  <c r="BV20" i="6"/>
  <c r="BV21" i="6" s="1"/>
  <c r="BV22" i="6"/>
  <c r="BS24" i="6"/>
  <c r="BT24" i="6"/>
  <c r="BU24" i="6"/>
  <c r="BV24" i="6"/>
  <c r="BV26" i="6"/>
  <c r="BV25" i="6" s="1"/>
  <c r="BV27" i="6"/>
  <c r="BV28" i="6"/>
  <c r="BV29" i="6"/>
  <c r="BS30" i="6"/>
  <c r="BT30" i="6"/>
  <c r="BU30" i="6"/>
  <c r="BV30" i="6"/>
  <c r="BV31" i="6"/>
  <c r="BV32" i="6"/>
  <c r="BV33" i="6"/>
  <c r="BV34" i="6"/>
  <c r="BV35" i="6" s="1"/>
  <c r="BS36" i="6"/>
  <c r="BT36" i="6"/>
  <c r="BU36" i="6"/>
  <c r="BV36" i="6"/>
  <c r="BS43" i="6"/>
  <c r="BT43" i="6"/>
  <c r="BV43" i="6"/>
  <c r="BS50" i="6"/>
  <c r="BS20" i="6" s="1"/>
  <c r="BT50" i="6"/>
  <c r="BT20" i="6" s="1"/>
  <c r="BU50" i="6"/>
  <c r="BU20" i="6" s="1"/>
  <c r="BV50" i="6"/>
  <c r="BT51" i="6"/>
  <c r="BT26" i="6" s="1"/>
  <c r="BU51" i="6"/>
  <c r="BU26" i="6" s="1"/>
  <c r="BV51" i="6"/>
  <c r="BS52" i="6"/>
  <c r="BT52" i="6"/>
  <c r="BU52" i="6"/>
  <c r="BV52" i="6"/>
  <c r="BS53" i="6"/>
  <c r="BT53" i="6"/>
  <c r="BU53" i="6"/>
  <c r="BV53" i="6"/>
  <c r="BS55" i="6"/>
  <c r="BS54" i="6" s="1"/>
  <c r="BS57" i="6" s="1"/>
  <c r="BS15" i="6" s="1"/>
  <c r="BT55" i="6"/>
  <c r="BT54" i="6" s="1"/>
  <c r="BT57" i="6" s="1"/>
  <c r="BT15" i="6" s="1"/>
  <c r="BU55" i="6"/>
  <c r="BU54" i="6" s="1"/>
  <c r="BU57" i="6" s="1"/>
  <c r="BU15" i="6" s="1"/>
  <c r="BV55" i="6"/>
  <c r="BV54" i="6" s="1"/>
  <c r="BV57" i="6" s="1"/>
  <c r="BS56" i="6"/>
  <c r="BT56" i="6"/>
  <c r="BU56" i="6"/>
  <c r="BV56" i="6"/>
  <c r="BT19" i="6" l="1"/>
  <c r="BU9" i="6"/>
  <c r="BU19" i="6"/>
  <c r="BS19" i="6"/>
  <c r="BS51" i="6"/>
  <c r="BU34" i="6"/>
  <c r="BU33" i="6"/>
  <c r="BU32" i="6"/>
  <c r="BU31" i="6"/>
  <c r="BU29" i="6"/>
  <c r="BU28" i="6"/>
  <c r="BU27" i="6"/>
  <c r="BU25" i="6" s="1"/>
  <c r="BU22" i="6"/>
  <c r="BU21" i="6" s="1"/>
  <c r="BU13" i="6"/>
  <c r="BU10" i="6"/>
  <c r="BT34" i="6"/>
  <c r="BT33" i="6"/>
  <c r="BT32" i="6"/>
  <c r="BT31" i="6"/>
  <c r="BT29" i="6"/>
  <c r="BT28" i="6"/>
  <c r="BT27" i="6"/>
  <c r="BT25" i="6" s="1"/>
  <c r="BT22" i="6"/>
  <c r="BT21" i="6" s="1"/>
  <c r="BT13" i="6"/>
  <c r="BT10" i="6"/>
  <c r="BT9" i="6" s="1"/>
  <c r="BV17" i="6"/>
  <c r="BV15" i="6"/>
  <c r="BV13" i="6"/>
  <c r="BV10" i="6"/>
  <c r="BS22" i="6"/>
  <c r="BS21" i="6" s="1"/>
  <c r="BS13" i="6"/>
  <c r="BS10" i="6"/>
  <c r="BS9" i="6" s="1"/>
  <c r="BV11" i="6" l="1"/>
  <c r="BV6" i="6"/>
  <c r="BV7" i="6" s="1"/>
  <c r="BT35" i="6"/>
  <c r="BS6" i="6"/>
  <c r="BS7" i="6" s="1"/>
  <c r="BS11" i="6"/>
  <c r="BU6" i="6"/>
  <c r="BU7" i="6" s="1"/>
  <c r="BU11" i="6"/>
  <c r="BT6" i="6"/>
  <c r="BT7" i="6" s="1"/>
  <c r="BT11" i="6"/>
  <c r="BU35" i="6"/>
  <c r="BS26" i="6"/>
  <c r="BS25" i="6" s="1"/>
  <c r="BS27" i="6"/>
  <c r="BS28" i="6"/>
  <c r="BS29" i="6"/>
  <c r="BS31" i="6"/>
  <c r="BS32" i="6"/>
  <c r="BS33" i="6"/>
  <c r="BS34" i="6"/>
  <c r="BS35" i="6" s="1"/>
  <c r="BV9" i="6"/>
  <c r="R50" i="8" l="1"/>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13"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P18" i="6"/>
  <c r="BP17" i="6" s="1"/>
  <c r="BQ14" i="6"/>
  <c r="BQ20" i="6" s="1"/>
  <c r="BP14" i="6"/>
  <c r="BP20" i="6" s="1"/>
  <c r="BO14" i="6"/>
  <c r="BO18" i="6" s="1"/>
  <c r="BN14" i="6"/>
  <c r="BN20" i="6" s="1"/>
  <c r="BM14" i="6"/>
  <c r="BM20" i="6" s="1"/>
  <c r="BP10" i="6"/>
  <c r="BP11" i="6" s="1"/>
  <c r="BN10" i="6"/>
  <c r="BN11" i="6" s="1"/>
  <c r="BN8" i="6"/>
  <c r="BN32" i="6" l="1"/>
  <c r="BN33" i="6"/>
  <c r="BN29" i="6"/>
  <c r="BN31" i="6"/>
  <c r="BN27" i="6"/>
  <c r="BP34" i="6"/>
  <c r="BP29" i="6"/>
  <c r="BP31" i="6"/>
  <c r="BP27" i="6"/>
  <c r="BM54" i="6"/>
  <c r="BM57" i="6" s="1"/>
  <c r="BQ54" i="6"/>
  <c r="BQ57" i="6" s="1"/>
  <c r="BQ13" i="6" s="1"/>
  <c r="BN6" i="6"/>
  <c r="BN7" i="6" s="1"/>
  <c r="BP6" i="6"/>
  <c r="BN54" i="6"/>
  <c r="BN57" i="6" s="1"/>
  <c r="BR17" i="6"/>
  <c r="BN9" i="6"/>
  <c r="BR18" i="6"/>
  <c r="BP8" i="6"/>
  <c r="BP9" i="6" s="1"/>
  <c r="BN18" i="6"/>
  <c r="BN19" i="6" s="1"/>
  <c r="BR19" i="6"/>
  <c r="BR33" i="6"/>
  <c r="BR29" i="6"/>
  <c r="BR32" i="6"/>
  <c r="BR28" i="6"/>
  <c r="BR31" i="6"/>
  <c r="BR27" i="6"/>
  <c r="BR34" i="6"/>
  <c r="BR26" i="6"/>
  <c r="BR8" i="6"/>
  <c r="BR9" i="6" s="1"/>
  <c r="BR22" i="6"/>
  <c r="BR21" i="6" s="1"/>
  <c r="BR10" i="6"/>
  <c r="BR15" i="6"/>
  <c r="BM33" i="6"/>
  <c r="BM29" i="6"/>
  <c r="BM28" i="6"/>
  <c r="BM32" i="6"/>
  <c r="BM31" i="6"/>
  <c r="BM27" i="6"/>
  <c r="BM34" i="6"/>
  <c r="BM26" i="6"/>
  <c r="BQ33" i="6"/>
  <c r="BQ29" i="6"/>
  <c r="BQ32" i="6"/>
  <c r="BQ28" i="6"/>
  <c r="BQ31" i="6"/>
  <c r="BQ27" i="6"/>
  <c r="BQ34" i="6"/>
  <c r="BQ26" i="6"/>
  <c r="BO22" i="6"/>
  <c r="BO19" i="6"/>
  <c r="BN13" i="6"/>
  <c r="BN15" i="6"/>
  <c r="BO31" i="6"/>
  <c r="BO27" i="6"/>
  <c r="BO26" i="6"/>
  <c r="BO34" i="6"/>
  <c r="BO33" i="6"/>
  <c r="BO29" i="6"/>
  <c r="BO32" i="6"/>
  <c r="BO28" i="6"/>
  <c r="BP54" i="6"/>
  <c r="BP57" i="6" s="1"/>
  <c r="BP22" i="6"/>
  <c r="BP21" i="6" s="1"/>
  <c r="BM8" i="6"/>
  <c r="BQ8" i="6"/>
  <c r="BO10" i="6"/>
  <c r="BM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N17" i="6" l="1"/>
  <c r="BQ25" i="6"/>
  <c r="BM25" i="6"/>
  <c r="BR25" i="6"/>
  <c r="BO35" i="6"/>
  <c r="BM9" i="6"/>
  <c r="BO25" i="6"/>
  <c r="BQ35" i="6"/>
  <c r="BM35" i="6"/>
  <c r="BP7"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K18" i="6"/>
  <c r="BL14" i="6"/>
  <c r="BL20" i="6" s="1"/>
  <c r="BK14" i="6"/>
  <c r="BJ14" i="6"/>
  <c r="BJ18" i="6" s="1"/>
  <c r="BI14" i="6"/>
  <c r="BH14" i="6"/>
  <c r="BH20" i="6" s="1"/>
  <c r="BK10" i="6"/>
  <c r="BK11" i="6" s="1"/>
  <c r="BK8" i="6"/>
  <c r="BK9" i="6" s="1"/>
  <c r="BI32" i="6" l="1"/>
  <c r="BI33" i="6"/>
  <c r="BI29" i="6"/>
  <c r="BI31" i="6"/>
  <c r="BI27" i="6"/>
  <c r="BK34" i="6"/>
  <c r="BK31" i="6"/>
  <c r="BK27" i="6"/>
  <c r="BH54" i="6"/>
  <c r="BH57" i="6" s="1"/>
  <c r="BL54" i="6"/>
  <c r="BL57" i="6" s="1"/>
  <c r="BI17" i="6"/>
  <c r="BI18" i="6"/>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K21" i="6"/>
  <c r="BJ31" i="6"/>
  <c r="BJ27" i="6"/>
  <c r="BJ34" i="6"/>
  <c r="BJ26" i="6"/>
  <c r="BJ25" i="6" s="1"/>
  <c r="BJ33" i="6"/>
  <c r="BJ29" i="6"/>
  <c r="BJ32" i="6"/>
  <c r="BJ28" i="6"/>
  <c r="BK54" i="6"/>
  <c r="BK57" i="6" s="1"/>
  <c r="BK22" i="6"/>
  <c r="BH8" i="6"/>
  <c r="BL8" i="6"/>
  <c r="BJ10" i="6"/>
  <c r="BH13" i="6"/>
  <c r="BL13" i="6"/>
  <c r="BJ15" i="6"/>
  <c r="BH18" i="6"/>
  <c r="BL18" i="6"/>
  <c r="BJ20" i="6"/>
  <c r="BI26" i="6"/>
  <c r="BI25" i="6" s="1"/>
  <c r="BK28" i="6"/>
  <c r="BK32" i="6"/>
  <c r="BI34" i="6"/>
  <c r="BI35" i="6" s="1"/>
  <c r="BK33" i="6"/>
  <c r="BK35" i="6" s="1"/>
  <c r="BJ17" i="6"/>
  <c r="BI22" i="6"/>
  <c r="BK29" i="6"/>
  <c r="BJ8" i="6"/>
  <c r="BH10" i="6"/>
  <c r="BL10" i="6"/>
  <c r="BJ13" i="6"/>
  <c r="BH15" i="6"/>
  <c r="BL15" i="6"/>
  <c r="BK26" i="6"/>
  <c r="BI28" i="6"/>
  <c r="BJ21" i="6" l="1"/>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E10" i="6" l="1"/>
  <c r="BC14" i="6"/>
  <c r="BD14" i="6"/>
  <c r="BD18" i="6" s="1"/>
  <c r="BE14" i="6"/>
  <c r="BF14" i="6"/>
  <c r="BG14" i="6"/>
  <c r="BG10" i="6" s="1"/>
  <c r="BC24" i="6"/>
  <c r="BC36" i="6" s="1"/>
  <c r="BD24" i="6"/>
  <c r="BE24" i="6"/>
  <c r="BE36" i="6" s="1"/>
  <c r="BF24" i="6"/>
  <c r="BF36" i="6" s="1"/>
  <c r="BG24" i="6"/>
  <c r="BG36" i="6" s="1"/>
  <c r="BC30" i="6"/>
  <c r="BD30" i="6"/>
  <c r="BE30" i="6"/>
  <c r="BF30" i="6"/>
  <c r="BG30" i="6"/>
  <c r="BD34" i="6"/>
  <c r="BD36" i="6"/>
  <c r="BC43" i="6"/>
  <c r="BD43" i="6"/>
  <c r="BE43" i="6"/>
  <c r="BF43" i="6"/>
  <c r="BG43" i="6"/>
  <c r="BC50" i="6"/>
  <c r="BD50" i="6"/>
  <c r="BE50" i="6"/>
  <c r="BE51" i="6" s="1"/>
  <c r="BF50" i="6"/>
  <c r="BF51" i="6" s="1"/>
  <c r="BG50" i="6"/>
  <c r="BC51" i="6"/>
  <c r="BC33" i="6" s="1"/>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F54" i="6" s="1"/>
  <c r="BF57" i="6" s="1"/>
  <c r="BG55" i="6"/>
  <c r="BC56" i="6"/>
  <c r="BD17" i="6" l="1"/>
  <c r="BG54" i="6"/>
  <c r="BG57" i="6" s="1"/>
  <c r="BD54" i="6"/>
  <c r="BD57" i="6" s="1"/>
  <c r="BD13" i="6" s="1"/>
  <c r="BE20" i="6"/>
  <c r="BD20" i="6"/>
  <c r="BG27" i="6"/>
  <c r="BG18" i="6"/>
  <c r="BG22" i="6" s="1"/>
  <c r="BE6" i="6"/>
  <c r="BC54" i="6"/>
  <c r="BC57" i="6" s="1"/>
  <c r="BC13" i="6" s="1"/>
  <c r="BC20" i="6"/>
  <c r="BD26" i="6"/>
  <c r="BG8" i="6"/>
  <c r="BG9" i="6" s="1"/>
  <c r="BE13" i="6"/>
  <c r="BG6" i="6"/>
  <c r="BG11" i="6"/>
  <c r="BE31" i="6"/>
  <c r="BE28" i="6"/>
  <c r="BE33" i="6"/>
  <c r="BE27" i="6"/>
  <c r="BE29" i="6"/>
  <c r="BE32" i="6"/>
  <c r="BE26" i="6"/>
  <c r="BE34" i="6"/>
  <c r="BE35" i="6" s="1"/>
  <c r="BC15" i="6"/>
  <c r="BF26" i="6"/>
  <c r="BF25" i="6" s="1"/>
  <c r="BF34" i="6"/>
  <c r="BF32" i="6"/>
  <c r="BF31" i="6"/>
  <c r="BF28" i="6"/>
  <c r="BF33" i="6"/>
  <c r="BF27" i="6"/>
  <c r="BF29" i="6"/>
  <c r="BD21" i="6"/>
  <c r="BF17" i="6"/>
  <c r="BD1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35" i="6" l="1"/>
  <c r="BG7" i="6"/>
  <c r="BD15" i="6"/>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BB13" i="6"/>
  <c r="AX18" i="6"/>
  <c r="AX10" i="6"/>
  <c r="BB15" i="6"/>
  <c r="AX20" i="6"/>
  <c r="AY32" i="6"/>
  <c r="AY10" i="6"/>
  <c r="AY20" i="6"/>
  <c r="AY21" i="6" s="1"/>
  <c r="AY29" i="6"/>
  <c r="BB8" i="6"/>
  <c r="BB9" i="6" s="1"/>
  <c r="AZ10" i="6"/>
  <c r="AY26" i="6"/>
  <c r="AX9" i="6" l="1"/>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P18" i="6" l="1"/>
  <c r="P17" i="6" s="1"/>
  <c r="AG8" i="6"/>
  <c r="X10" i="6"/>
  <c r="X11" i="6" s="1"/>
  <c r="AM8" i="6"/>
  <c r="AM9" i="6" s="1"/>
  <c r="AC10" i="6"/>
  <c r="AC11" i="6" s="1"/>
  <c r="J20" i="6"/>
  <c r="Z20" i="6"/>
  <c r="AP20" i="6"/>
  <c r="N8" i="6"/>
  <c r="AF18" i="6"/>
  <c r="AF17" i="6" s="1"/>
  <c r="E8" i="6"/>
  <c r="E9" i="6" s="1"/>
  <c r="W8" i="6"/>
  <c r="E10" i="6"/>
  <c r="E6" i="6" s="1"/>
  <c r="AU8" i="6"/>
  <c r="AH54" i="6"/>
  <c r="AH57" i="6" s="1"/>
  <c r="AH13" i="6" s="1"/>
  <c r="AP54" i="6"/>
  <c r="AP57" i="6" s="1"/>
  <c r="AP15"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AO9" i="6" s="1"/>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19" i="6"/>
  <c r="M22" i="6"/>
  <c r="M21" i="6" s="1"/>
  <c r="AC19" i="6"/>
  <c r="AC22" i="6"/>
  <c r="AC21" i="6" s="1"/>
  <c r="AF19" i="6"/>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3"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J25" i="6" l="1"/>
  <c r="Z9" i="6"/>
  <c r="R34" i="6"/>
  <c r="R32" i="6"/>
  <c r="Y6" i="6"/>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<sst xmlns="http://schemas.openxmlformats.org/spreadsheetml/2006/main" count="148" uniqueCount="67">
  <si>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</si>
  <si>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</si>
  <si>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</si>
  <si>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</si>
  <si>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</si>
  <si>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</si>
  <si>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</si>
  <si>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</si>
  <si>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</si>
  <si>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</si>
  <si>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</si>
  <si>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</si>
  <si>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</si>
  <si>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</si>
  <si>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</si>
  <si>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</si>
  <si>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</si>
  <si>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</si>
  <si>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</si>
  <si>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</si>
  <si>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</si>
  <si>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</si>
  <si>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</si>
  <si>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</si>
  <si>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</si>
  <si>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</si>
  <si>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</si>
  <si>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</si>
  <si>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</si>
  <si>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</si>
  <si>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</si>
  <si>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</si>
  <si>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</si>
  <si>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</si>
  <si>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</si>
  <si>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</si>
  <si>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</si>
  <si>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</si>
  <si>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</si>
  <si>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</si>
  <si>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</si>
  <si>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</si>
  <si>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</si>
  <si>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</si>
  <si>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</si>
  <si>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</si>
  <si>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</si>
  <si>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</si>
  <si>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</si>
  <si>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</si>
  <si>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</si>
  <si>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</si>
  <si>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</si>
  <si>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</si>
  <si>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</si>
  <si>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</si>
  <si>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</si>
  <si>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</si>
  <si>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</si>
  <si>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</si>
  <si>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</si>
  <si>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</si>
  <si>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</si>
  <si>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</si>
  <si>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Updated for-Feb/25/2019 Nifty closed on a bull note at 10791 level .So today on upside first intra resistance is at 10815-20 .Next resistance are 10856-61,10890-95,10943-48,10995-00,11035-40,11087-92,11123-28,11160-65,11181-86,11205-10,11227-32,11275-80,11335-40 level.On downside first support is at 10768-63 next support are at 10726-21,10690-85,10640-35,10585-80,10547-42,10510-05,10501-96,10466-61,10432-27,10400-95,10344-40,10310-05,10251-46,10191-86,10138-33,10088-83,10033-28,10002-97,9961-56,9905-00,9874-69,984-38,9807-02 level. Market is in bear zone .So today for intraday on upside intra resistance are at 10820 and 10861 level and On downside be alert below 10763 and avoid all longs below 10721 level as selling may intensify below that level</t>
  </si>
  <si>
    <t>EW Resistance 1:</t>
  </si>
  <si>
    <t>Mar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</si>
</sst>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b/>
      <u/>
      <sz val="16"/>
      <color indexed="27"/>
      <name val="Calibri"/>
      <family val="2"/>
    </font>
    <font>
      <b/>
      <u/>
      <sz val="11"/>
      <color indexed="29"/>
      <name val="Calibri"/>
      <family val="2"/>
    </font>
    <font>
      <u/>
      <sz val="11"/>
      <color indexed="29"/>
      <name val="Calibri"/>
      <family val="2"/>
    </font>
    <font>
      <b/>
      <u/>
      <sz val="11"/>
      <color indexed="30"/>
      <name val="Calibri"/>
      <family val="2"/>
    </font>
    <font>
      <b/>
      <u/>
      <sz val="11"/>
      <color indexed="8"/>
      <name val="Calibri"/>
      <family val="2"/>
    </font>
    <font>
      <b/>
      <sz val="10"/>
      <color indexed="8"/>
      <name val="Arial"/>
      <family val="2"/>
    </font>
    <font>
      <b/>
      <sz val="11"/>
      <color indexed="29"/>
      <name val="Arial"/>
      <family val="2"/>
    </font>
    <font>
      <sz val="8"/>
      <color indexed="8"/>
      <name val="Calibri"/>
      <family val="2"/>
    </font>
    <font>
      <sz val="11"/>
      <color indexed="8"/>
      <name val="Arial"/>
      <family val="2"/>
    </font>
    <font>
      <b/>
      <sz val="11"/>
      <color indexed="20"/>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8"/>
      <name val="Arial"/>
      <family val="2"/>
    </font>
    <font>
      <sz val="11"/>
      <color indexed="20"/>
      <name val="Arial"/>
      <family val="2"/>
    </font>
    <font>
      <sz val="10"/>
      <color indexed="8"/>
      <name val="Times New Roman"/>
      <family val="1"/>
    </font>
    <font>
      <u/>
      <sz val="16"/>
      <color indexed="27"/>
      <name val="Calibri"/>
      <family val="2"/>
    </font>
    <font>
      <u/>
      <sz val="11"/>
      <color indexed="29"/>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8"/>
      <color indexed="8"/>
      <name val="Calibri"/>
      <family val="2"/>
    </font>
    <font>
      <sz val="10"/>
      <color indexed="12"/>
      <name val="Times New Roman"/>
      <family val="1"/>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2">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2" fontId="24" fillId="0" borderId="18" xfId="0" applyNumberFormat="1" applyFont="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164" fontId="25" fillId="18" borderId="5" xfId="0" applyNumberFormat="1" applyFont="1" applyFill="1" applyBorder="1" applyAlignment="1"/>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8" fillId="13" borderId="5" xfId="0" applyNumberFormat="1" applyFont="1" applyFill="1" applyBorder="1" applyAlignment="1">
      <alignment horizontal="center"/>
    </xf>
    <xf numFmtId="164" fontId="24" fillId="13" borderId="5" xfId="0" applyNumberFormat="1" applyFont="1" applyFill="1" applyBorder="1" applyAlignment="1"/>
    <xf numFmtId="0" fontId="24" fillId="13" borderId="5" xfId="0" applyFont="1" applyFill="1" applyBorder="1" applyAlignment="1"/>
    <xf numFmtId="164" fontId="28" fillId="17" borderId="5" xfId="0" applyNumberFormat="1" applyFont="1" applyFill="1" applyBorder="1" applyAlignment="1">
      <alignment horizontal="center"/>
    </xf>
    <xf numFmtId="164" fontId="24" fillId="17" borderId="5" xfId="0" applyNumberFormat="1" applyFont="1" applyFill="1" applyBorder="1" applyAlignment="1"/>
    <xf numFmtId="0" fontId="24" fillId="17" borderId="5" xfId="0" applyFont="1" applyFill="1" applyBorder="1" applyAlignment="1"/>
    <xf numFmtId="164" fontId="28" fillId="0" borderId="5" xfId="0" applyNumberFormat="1" applyFont="1" applyBorder="1" applyAlignment="1">
      <alignment horizontal="center"/>
    </xf>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9" fillId="0" borderId="5" xfId="0" applyNumberFormat="1" applyFont="1" applyBorder="1" applyAlignment="1">
      <alignment horizontal="center"/>
    </xf>
    <xf numFmtId="164" fontId="28" fillId="9" borderId="5" xfId="0" applyNumberFormat="1" applyFont="1" applyFill="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8" fillId="18" borderId="5" xfId="0" applyNumberFormat="1" applyFont="1" applyFill="1" applyBorder="1" applyAlignment="1">
      <alignment horizontal="center"/>
    </xf>
    <xf numFmtId="164" fontId="24" fillId="18" borderId="5" xfId="0" applyNumberFormat="1" applyFont="1" applyFill="1" applyBorder="1" applyAlignment="1"/>
    <xf numFmtId="0" fontId="24" fillId="18" borderId="5" xfId="0" applyFont="1" applyFill="1" applyBorder="1" applyAlignment="1"/>
    <xf numFmtId="164" fontId="28" fillId="19" borderId="5" xfId="0" applyNumberFormat="1" applyFont="1" applyFill="1" applyBorder="1" applyAlignment="1">
      <alignment horizontal="center"/>
    </xf>
    <xf numFmtId="164" fontId="24" fillId="19" borderId="5" xfId="0" applyNumberFormat="1" applyFont="1" applyFill="1" applyBorder="1" applyAlignment="1"/>
    <xf numFmtId="0" fontId="24" fillId="19" borderId="5" xfId="0" applyFont="1" applyFill="1" applyBorder="1" applyAlignment="1"/>
    <xf numFmtId="49" fontId="30" fillId="2" borderId="5" xfId="0" applyNumberFormat="1" applyFont="1" applyFill="1" applyBorder="1" applyAlignment="1">
      <alignment horizontal="right"/>
    </xf>
    <xf numFmtId="164" fontId="25" fillId="9" borderId="5" xfId="0" applyNumberFormat="1" applyFont="1" applyFill="1" applyBorder="1" applyAlignment="1"/>
    <xf numFmtId="164" fontId="25" fillId="19" borderId="5" xfId="0" applyNumberFormat="1" applyFont="1" applyFill="1" applyBorder="1" applyAlignment="1"/>
    <xf numFmtId="0" fontId="24" fillId="3" borderId="5" xfId="0" applyFont="1" applyFill="1" applyBorder="1" applyAlignment="1"/>
    <xf numFmtId="49" fontId="31" fillId="15" borderId="5" xfId="0" applyNumberFormat="1" applyFont="1" applyFill="1" applyBorder="1" applyAlignment="1">
      <alignment horizontal="left"/>
    </xf>
    <xf numFmtId="2" fontId="31" fillId="15" borderId="5" xfId="0" applyNumberFormat="1" applyFont="1" applyFill="1" applyBorder="1" applyAlignment="1">
      <alignment horizontal="center"/>
    </xf>
    <xf numFmtId="49" fontId="32" fillId="3" borderId="5" xfId="0" applyNumberFormat="1" applyFont="1" applyFill="1" applyBorder="1" applyAlignment="1">
      <alignment horizontal="center"/>
    </xf>
    <xf numFmtId="0" fontId="32" fillId="0" borderId="5" xfId="0" applyFont="1" applyBorder="1" applyAlignment="1"/>
    <xf numFmtId="49" fontId="33" fillId="3" borderId="5" xfId="0" applyNumberFormat="1" applyFont="1" applyFill="1" applyBorder="1" applyAlignment="1">
      <alignment horizontal="center"/>
    </xf>
    <xf numFmtId="49" fontId="34" fillId="3" borderId="5" xfId="0" applyNumberFormat="1" applyFont="1" applyFill="1" applyBorder="1" applyAlignment="1">
      <alignment horizontal="center"/>
    </xf>
    <xf numFmtId="49" fontId="35"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6" fillId="0" borderId="5" xfId="0" applyNumberFormat="1" applyFont="1" applyBorder="1" applyAlignment="1">
      <alignment horizontal="center"/>
    </xf>
    <xf numFmtId="2" fontId="37" fillId="3" borderId="5" xfId="0" applyNumberFormat="1" applyFont="1" applyFill="1" applyBorder="1" applyAlignment="1"/>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9" fontId="0" fillId="0" borderId="0" xfId="0" applyNumberFormat="1" applyFont="1" applyAlignment="1"/>
    <xf numFmtId="164" fontId="25" fillId="3" borderId="5" xfId="0" applyNumberFormat="1" applyFont="1" applyFill="1" applyBorder="1" applyAlignment="1"/>
    <xf numFmtId="49" fontId="38" fillId="2" borderId="2" xfId="0" applyNumberFormat="1" applyFont="1" applyFill="1" applyBorder="1" applyAlignment="1">
      <alignment horizontal="center" vertical="center"/>
    </xf>
    <xf numFmtId="4" fontId="23" fillId="7" borderId="5" xfId="0" applyNumberFormat="1" applyFont="1" applyFill="1" applyBorder="1" applyAlignment="1">
      <alignment horizontal="righ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abSelected="1" zoomScale="110" zoomScaleNormal="110" workbookViewId="0">
      <selection activeCell="J40" sqref="J40"/>
    </sheetView>
  </sheetViews>
  <sheetFormatPr defaultColWidth="8.77734375" defaultRowHeight="14.55" customHeight="1" x14ac:dyDescent="0.3"/>
  <cols>
    <col min="1" max="4" width="8.77734375" style="1" customWidth="1"/>
    <col min="5" max="6" width="10.77734375" style="1" customWidth="1"/>
    <col min="7" max="8" width="10.77734375" style="91" customWidth="1"/>
    <col min="13" max="254" width="8.77734375" style="1" customWidth="1"/>
  </cols>
  <sheetData>
    <row r="1" spans="1:8" ht="14.55" customHeight="1" x14ac:dyDescent="0.3">
      <c r="A1" s="220"/>
      <c r="B1" s="221"/>
      <c r="C1" s="221"/>
      <c r="D1" s="221"/>
      <c r="E1" s="216" t="s">
        <v>66</v>
      </c>
      <c r="F1" s="2" t="s">
        <v>1</v>
      </c>
      <c r="G1" s="3">
        <v>43552</v>
      </c>
      <c r="H1" s="3">
        <v>43553</v>
      </c>
    </row>
    <row r="2" spans="1:8" ht="14.55" customHeight="1" x14ac:dyDescent="0.3">
      <c r="A2" s="4"/>
      <c r="B2" s="5"/>
      <c r="C2" s="5"/>
      <c r="D2" s="6" t="s">
        <v>2</v>
      </c>
      <c r="E2" s="7">
        <v>11630.35</v>
      </c>
      <c r="F2" s="7">
        <v>11630.35</v>
      </c>
      <c r="G2" s="7">
        <v>11588.5</v>
      </c>
      <c r="H2" s="7">
        <v>11630.35</v>
      </c>
    </row>
    <row r="3" spans="1:8" ht="14.55" customHeight="1" x14ac:dyDescent="0.3">
      <c r="A3" s="4"/>
      <c r="B3" s="8"/>
      <c r="C3" s="9"/>
      <c r="D3" s="6" t="s">
        <v>3</v>
      </c>
      <c r="E3" s="10">
        <v>10817</v>
      </c>
      <c r="F3" s="10">
        <v>11311.6</v>
      </c>
      <c r="G3" s="10">
        <v>11452.45</v>
      </c>
      <c r="H3" s="10">
        <v>11570.15</v>
      </c>
    </row>
    <row r="4" spans="1:8" ht="14.55" customHeight="1" x14ac:dyDescent="0.3">
      <c r="A4" s="4"/>
      <c r="B4" s="8"/>
      <c r="C4" s="9"/>
      <c r="D4" s="6" t="s">
        <v>4</v>
      </c>
      <c r="E4" s="11">
        <f>H4</f>
        <v>11623.9</v>
      </c>
      <c r="F4" s="11">
        <v>11623.9</v>
      </c>
      <c r="G4" s="11">
        <v>11570</v>
      </c>
      <c r="H4" s="11">
        <v>11623.9</v>
      </c>
    </row>
    <row r="5" spans="1:8" ht="14.55" customHeight="1" x14ac:dyDescent="0.3">
      <c r="A5" s="218" t="s">
        <v>5</v>
      </c>
      <c r="B5" s="219"/>
      <c r="C5" s="219"/>
      <c r="D5" s="219"/>
      <c r="E5" s="5"/>
      <c r="F5" s="5"/>
      <c r="G5" s="5"/>
      <c r="H5" s="5"/>
    </row>
    <row r="6" spans="1:8" ht="14.55" customHeight="1" x14ac:dyDescent="0.3">
      <c r="A6" s="12"/>
      <c r="B6" s="13"/>
      <c r="C6" s="13"/>
      <c r="D6" s="14" t="s">
        <v>6</v>
      </c>
      <c r="E6" s="15">
        <f t="shared" ref="E6:F6" si="0">E10+E50</f>
        <v>12710.516666666668</v>
      </c>
      <c r="F6" s="15">
        <f t="shared" si="0"/>
        <v>12051.049999999997</v>
      </c>
      <c r="G6" s="15">
        <f t="shared" ref="G6" si="1">G10+G50</f>
        <v>11757.566666666662</v>
      </c>
      <c r="H6" s="217">
        <f t="shared" ref="H6" si="2">H10+H50</f>
        <v>11706.316666666668</v>
      </c>
    </row>
    <row r="7" spans="1:8" ht="14.55" hidden="1" customHeight="1" x14ac:dyDescent="0.3">
      <c r="A7" s="12"/>
      <c r="B7" s="13"/>
      <c r="C7" s="13"/>
      <c r="D7" s="14" t="s">
        <v>7</v>
      </c>
      <c r="E7" s="16">
        <f t="shared" ref="E7:F7" si="3">(E6+E8)/2</f>
        <v>12440.475000000002</v>
      </c>
      <c r="F7" s="16">
        <f t="shared" si="3"/>
        <v>11945.874999999998</v>
      </c>
      <c r="G7" s="16">
        <f t="shared" ref="G7" si="4">(G6+G8)/2</f>
        <v>11715.299999999996</v>
      </c>
      <c r="H7" s="16">
        <f t="shared" ref="H7" si="5">(H6+H8)/2</f>
        <v>11687.325000000001</v>
      </c>
    </row>
    <row r="8" spans="1:8" ht="14.55" customHeight="1" x14ac:dyDescent="0.3">
      <c r="A8" s="12"/>
      <c r="B8" s="13"/>
      <c r="C8" s="13"/>
      <c r="D8" s="14" t="s">
        <v>8</v>
      </c>
      <c r="E8" s="17">
        <f t="shared" ref="E8:F8" si="6">E14+E50</f>
        <v>12170.433333333334</v>
      </c>
      <c r="F8" s="17">
        <f t="shared" si="6"/>
        <v>11840.699999999999</v>
      </c>
      <c r="G8" s="17">
        <f t="shared" ref="G8" si="7">G14+G50</f>
        <v>11673.033333333331</v>
      </c>
      <c r="H8" s="17">
        <f t="shared" ref="H8" si="8">H14+H50</f>
        <v>11668.333333333334</v>
      </c>
    </row>
    <row r="9" spans="1:8" ht="14.55" hidden="1" customHeight="1" x14ac:dyDescent="0.3">
      <c r="A9" s="12"/>
      <c r="B9" s="13"/>
      <c r="C9" s="13"/>
      <c r="D9" s="14" t="s">
        <v>9</v>
      </c>
      <c r="E9" s="16">
        <f t="shared" ref="E9:F9" si="9">(E8+E10)/2</f>
        <v>12033.800000000001</v>
      </c>
      <c r="F9" s="16">
        <f t="shared" si="9"/>
        <v>11786.499999999998</v>
      </c>
      <c r="G9" s="16">
        <f t="shared" ref="G9" si="10">(G8+G10)/2</f>
        <v>11647.274999999998</v>
      </c>
      <c r="H9" s="16">
        <f t="shared" ref="H9" si="11">(H8+H10)/2</f>
        <v>11657.225</v>
      </c>
    </row>
    <row r="10" spans="1:8" ht="14.55" customHeight="1" x14ac:dyDescent="0.3">
      <c r="A10" s="12"/>
      <c r="B10" s="13"/>
      <c r="C10" s="13"/>
      <c r="D10" s="14" t="s">
        <v>10</v>
      </c>
      <c r="E10" s="18">
        <f t="shared" ref="E10:F10" si="12">(2*E14)-E3</f>
        <v>11897.166666666668</v>
      </c>
      <c r="F10" s="18">
        <f t="shared" si="12"/>
        <v>11732.299999999997</v>
      </c>
      <c r="G10" s="18">
        <f t="shared" ref="G10" si="13">(2*G14)-G3</f>
        <v>11621.516666666663</v>
      </c>
      <c r="H10" s="18">
        <f t="shared" ref="H10" si="14">(2*H14)-H3</f>
        <v>11646.116666666667</v>
      </c>
    </row>
    <row r="11" spans="1:8" ht="14.55" hidden="1" customHeight="1" x14ac:dyDescent="0.3">
      <c r="A11" s="12"/>
      <c r="B11" s="13"/>
      <c r="C11" s="13"/>
      <c r="D11" s="14" t="s">
        <v>11</v>
      </c>
      <c r="E11" s="16">
        <f t="shared" ref="E11:F11" si="15">(E10+E14)/2</f>
        <v>11627.125</v>
      </c>
      <c r="F11" s="16">
        <f t="shared" si="15"/>
        <v>11627.124999999998</v>
      </c>
      <c r="G11" s="16">
        <f t="shared" ref="G11" si="16">(G10+G14)/2</f>
        <v>11579.249999999996</v>
      </c>
      <c r="H11" s="16">
        <f t="shared" ref="H11" si="17">(H10+H14)/2</f>
        <v>11627.125</v>
      </c>
    </row>
    <row r="12" spans="1:8" ht="8.1" customHeight="1" x14ac:dyDescent="0.3">
      <c r="A12" s="12"/>
      <c r="B12" s="13"/>
      <c r="C12" s="13"/>
      <c r="D12" s="19"/>
      <c r="E12" s="11"/>
      <c r="F12" s="11"/>
      <c r="G12" s="11"/>
      <c r="H12" s="11"/>
    </row>
    <row r="13" spans="1:8" ht="14.55" customHeight="1" x14ac:dyDescent="0.3">
      <c r="A13" s="12"/>
      <c r="B13" s="13"/>
      <c r="C13" s="13"/>
      <c r="D13" s="14" t="s">
        <v>12</v>
      </c>
      <c r="E13" s="20">
        <f t="shared" ref="E13:F13" si="18">E14+E57/2</f>
        <v>11490.491666666669</v>
      </c>
      <c r="F13" s="20">
        <f t="shared" si="18"/>
        <v>11572.924999999997</v>
      </c>
      <c r="G13" s="20">
        <f t="shared" ref="G13" si="19">G14+G57/2</f>
        <v>11553.491666666663</v>
      </c>
      <c r="H13" s="20">
        <f t="shared" ref="H13" si="20">H14+H57/2</f>
        <v>11616.016666666666</v>
      </c>
    </row>
    <row r="14" spans="1:8" ht="14.55" customHeight="1" x14ac:dyDescent="0.3">
      <c r="A14" s="12"/>
      <c r="B14" s="13"/>
      <c r="C14" s="13"/>
      <c r="D14" s="14" t="s">
        <v>13</v>
      </c>
      <c r="E14" s="11">
        <f t="shared" ref="E14:F14" si="21">(E2+E3+E4)/3</f>
        <v>11357.083333333334</v>
      </c>
      <c r="F14" s="11">
        <f t="shared" si="21"/>
        <v>11521.949999999999</v>
      </c>
      <c r="G14" s="11">
        <f t="shared" ref="G14" si="22">(G2+G3+G4)/3</f>
        <v>11536.983333333332</v>
      </c>
      <c r="H14" s="11">
        <f t="shared" ref="H14" si="23">(H2+H3+H4)/3</f>
        <v>11608.133333333333</v>
      </c>
    </row>
    <row r="15" spans="1:8" ht="14.55" customHeight="1" x14ac:dyDescent="0.3">
      <c r="A15" s="12"/>
      <c r="B15" s="13"/>
      <c r="C15" s="13"/>
      <c r="D15" s="14" t="s">
        <v>14</v>
      </c>
      <c r="E15" s="21">
        <f t="shared" ref="E15:F15" si="24">E14-E57/2</f>
        <v>11223.674999999999</v>
      </c>
      <c r="F15" s="21">
        <f t="shared" si="24"/>
        <v>11470.975</v>
      </c>
      <c r="G15" s="21">
        <f t="shared" ref="G15" si="25">G14-G57/2</f>
        <v>11520.475</v>
      </c>
      <c r="H15" s="21">
        <f t="shared" ref="H15" si="26">H14-H57/2</f>
        <v>11600.25</v>
      </c>
    </row>
    <row r="16" spans="1:8" ht="8.1" customHeight="1" x14ac:dyDescent="0.3">
      <c r="A16" s="12"/>
      <c r="B16" s="13"/>
      <c r="C16" s="13"/>
      <c r="D16" s="19"/>
      <c r="E16" s="11"/>
      <c r="F16" s="11"/>
      <c r="G16" s="11"/>
      <c r="H16" s="11"/>
    </row>
    <row r="17" spans="1:8" ht="14.55" hidden="1" customHeight="1" x14ac:dyDescent="0.3">
      <c r="A17" s="12"/>
      <c r="B17" s="13"/>
      <c r="C17" s="13"/>
      <c r="D17" s="14" t="s">
        <v>15</v>
      </c>
      <c r="E17" s="16">
        <f t="shared" ref="E17:F17" si="27">(E14+E18)/2</f>
        <v>11220.45</v>
      </c>
      <c r="F17" s="16">
        <f t="shared" si="27"/>
        <v>11467.749999999998</v>
      </c>
      <c r="G17" s="16">
        <f t="shared" ref="G17" si="28">(G14+G18)/2</f>
        <v>11511.224999999999</v>
      </c>
      <c r="H17" s="16">
        <f t="shared" ref="H17" si="29">(H14+H18)/2</f>
        <v>11597.025</v>
      </c>
    </row>
    <row r="18" spans="1:8" ht="14.55" customHeight="1" x14ac:dyDescent="0.3">
      <c r="A18" s="12"/>
      <c r="B18" s="13"/>
      <c r="C18" s="13"/>
      <c r="D18" s="14" t="s">
        <v>16</v>
      </c>
      <c r="E18" s="22">
        <f t="shared" ref="E18:F18" si="30">2*E14-E2</f>
        <v>11083.816666666668</v>
      </c>
      <c r="F18" s="22">
        <f t="shared" si="30"/>
        <v>11413.549999999997</v>
      </c>
      <c r="G18" s="22">
        <f t="shared" ref="G18" si="31">2*G14-G2</f>
        <v>11485.466666666664</v>
      </c>
      <c r="H18" s="22">
        <f t="shared" ref="H18" si="32">2*H14-H2</f>
        <v>11585.916666666666</v>
      </c>
    </row>
    <row r="19" spans="1:8" ht="14.55" hidden="1" customHeight="1" x14ac:dyDescent="0.3">
      <c r="A19" s="12"/>
      <c r="B19" s="13"/>
      <c r="C19" s="13"/>
      <c r="D19" s="14" t="s">
        <v>17</v>
      </c>
      <c r="E19" s="16">
        <f t="shared" ref="E19:F19" si="33">(E18+E20)/2</f>
        <v>10813.775000000001</v>
      </c>
      <c r="F19" s="16">
        <f t="shared" si="33"/>
        <v>11308.374999999998</v>
      </c>
      <c r="G19" s="16">
        <f t="shared" ref="G19" si="34">(G18+G20)/2</f>
        <v>11443.199999999997</v>
      </c>
      <c r="H19" s="16">
        <f t="shared" ref="H19" si="35">(H18+H20)/2</f>
        <v>11566.924999999999</v>
      </c>
    </row>
    <row r="20" spans="1:8" ht="14.55" customHeight="1" x14ac:dyDescent="0.3">
      <c r="A20" s="12"/>
      <c r="B20" s="13"/>
      <c r="C20" s="13"/>
      <c r="D20" s="14" t="s">
        <v>18</v>
      </c>
      <c r="E20" s="23">
        <f t="shared" ref="E20:F20" si="36">E14-E50</f>
        <v>10543.733333333334</v>
      </c>
      <c r="F20" s="23">
        <f t="shared" si="36"/>
        <v>11203.199999999999</v>
      </c>
      <c r="G20" s="23">
        <f t="shared" ref="G20" si="37">G14-G50</f>
        <v>11400.933333333332</v>
      </c>
      <c r="H20" s="23">
        <f t="shared" ref="H20" si="38">H14-H50</f>
        <v>11547.933333333332</v>
      </c>
    </row>
    <row r="21" spans="1:8" ht="14.55" hidden="1" customHeight="1" x14ac:dyDescent="0.3">
      <c r="A21" s="12"/>
      <c r="B21" s="13"/>
      <c r="C21" s="13"/>
      <c r="D21" s="14" t="s">
        <v>19</v>
      </c>
      <c r="E21" s="16">
        <f t="shared" ref="E21:F21" si="39">(E20+E22)/2</f>
        <v>10407.1</v>
      </c>
      <c r="F21" s="16">
        <f t="shared" si="39"/>
        <v>11148.999999999998</v>
      </c>
      <c r="G21" s="16">
        <f t="shared" ref="G21" si="40">(G20+G22)/2</f>
        <v>11375.174999999999</v>
      </c>
      <c r="H21" s="16">
        <f t="shared" ref="H21" si="41">(H20+H22)/2</f>
        <v>11536.824999999999</v>
      </c>
    </row>
    <row r="22" spans="1:8" ht="14.55" customHeight="1" x14ac:dyDescent="0.3">
      <c r="A22" s="12"/>
      <c r="B22" s="13"/>
      <c r="C22" s="13"/>
      <c r="D22" s="14" t="s">
        <v>20</v>
      </c>
      <c r="E22" s="24">
        <f t="shared" ref="E22:F22" si="42">E18-E50</f>
        <v>10270.466666666667</v>
      </c>
      <c r="F22" s="24">
        <f t="shared" si="42"/>
        <v>11094.799999999997</v>
      </c>
      <c r="G22" s="24">
        <f t="shared" ref="G22" si="43">G18-G50</f>
        <v>11349.416666666664</v>
      </c>
      <c r="H22" s="24">
        <f t="shared" ref="H22" si="44">H18-H50</f>
        <v>11525.716666666665</v>
      </c>
    </row>
    <row r="23" spans="1:8" ht="14.55" customHeight="1" x14ac:dyDescent="0.3">
      <c r="A23" s="218" t="s">
        <v>21</v>
      </c>
      <c r="B23" s="219"/>
      <c r="C23" s="219"/>
      <c r="D23" s="219"/>
      <c r="E23" s="25"/>
      <c r="F23" s="25"/>
      <c r="G23" s="25"/>
      <c r="H23" s="25"/>
    </row>
    <row r="24" spans="1:8" ht="14.55" customHeight="1" x14ac:dyDescent="0.3">
      <c r="A24" s="12"/>
      <c r="B24" s="13"/>
      <c r="C24" s="13"/>
      <c r="D24" s="14" t="s">
        <v>22</v>
      </c>
      <c r="E24" s="17">
        <f t="shared" ref="E24:F24" si="45">(E2/E3)*E4</f>
        <v>12497.922285753906</v>
      </c>
      <c r="F24" s="17">
        <f t="shared" si="45"/>
        <v>11951.450313395097</v>
      </c>
      <c r="G24" s="17">
        <f t="shared" ref="G24" si="46">(G2/G3)*G4</f>
        <v>11707.446441591101</v>
      </c>
      <c r="H24" s="17">
        <f t="shared" ref="H24" si="47">(H2/H3)*H4</f>
        <v>11684.379663617154</v>
      </c>
    </row>
    <row r="25" spans="1:8" ht="14.55" hidden="1" customHeight="1" x14ac:dyDescent="0.3">
      <c r="A25" s="12"/>
      <c r="B25" s="13"/>
      <c r="C25" s="13"/>
      <c r="D25" s="14" t="s">
        <v>23</v>
      </c>
      <c r="E25" s="16">
        <f t="shared" ref="E25:F25" si="48">E26+1.168*(E26-E27)</f>
        <v>12332.490520000001</v>
      </c>
      <c r="F25" s="16">
        <f t="shared" si="48"/>
        <v>11901.594999999999</v>
      </c>
      <c r="G25" s="16">
        <f t="shared" ref="G25" si="49">G26+1.168*(G26-G27)</f>
        <v>11688.526759999999</v>
      </c>
      <c r="H25" s="16">
        <f t="shared" ref="H25" si="50">H26+1.168*(H26-H27)</f>
        <v>11676.346240000001</v>
      </c>
    </row>
    <row r="26" spans="1:8" ht="14.55" customHeight="1" x14ac:dyDescent="0.3">
      <c r="A26" s="12"/>
      <c r="B26" s="13"/>
      <c r="C26" s="13"/>
      <c r="D26" s="14" t="s">
        <v>24</v>
      </c>
      <c r="E26" s="18">
        <f t="shared" ref="E26:F26" si="51">E4+E51/2</f>
        <v>12071.2425</v>
      </c>
      <c r="F26" s="18">
        <f t="shared" si="51"/>
        <v>11799.2125</v>
      </c>
      <c r="G26" s="18">
        <f t="shared" ref="G26" si="52">G4+G51/2</f>
        <v>11644.827499999999</v>
      </c>
      <c r="H26" s="18">
        <f t="shared" ref="H26" si="53">H4+H51/2</f>
        <v>11657.01</v>
      </c>
    </row>
    <row r="27" spans="1:8" ht="14.55" customHeight="1" x14ac:dyDescent="0.3">
      <c r="A27" s="12"/>
      <c r="B27" s="13"/>
      <c r="C27" s="13"/>
      <c r="D27" s="14" t="s">
        <v>25</v>
      </c>
      <c r="E27" s="7">
        <f t="shared" ref="E27:F27" si="54">E4+E51/4</f>
        <v>11847.571249999999</v>
      </c>
      <c r="F27" s="7">
        <f t="shared" si="54"/>
        <v>11711.55625</v>
      </c>
      <c r="G27" s="7">
        <f t="shared" ref="G27" si="55">G4+G51/4</f>
        <v>11607.41375</v>
      </c>
      <c r="H27" s="7">
        <f t="shared" ref="H27" si="56">H4+H51/4</f>
        <v>11640.455</v>
      </c>
    </row>
    <row r="28" spans="1:8" ht="14.55" hidden="1" customHeight="1" x14ac:dyDescent="0.3">
      <c r="A28" s="12"/>
      <c r="B28" s="13"/>
      <c r="C28" s="13"/>
      <c r="D28" s="14" t="s">
        <v>26</v>
      </c>
      <c r="E28" s="16">
        <f t="shared" ref="E28:F28" si="57">E4+E51/6</f>
        <v>11773.014166666666</v>
      </c>
      <c r="F28" s="16">
        <f t="shared" si="57"/>
        <v>11682.3375</v>
      </c>
      <c r="G28" s="16">
        <f t="shared" ref="G28" si="58">G4+G51/6</f>
        <v>11594.942499999999</v>
      </c>
      <c r="H28" s="16">
        <f t="shared" ref="H28" si="59">H4+H51/6</f>
        <v>11634.936666666666</v>
      </c>
    </row>
    <row r="29" spans="1:8" ht="14.55" hidden="1" customHeight="1" x14ac:dyDescent="0.3">
      <c r="A29" s="12"/>
      <c r="B29" s="13"/>
      <c r="C29" s="13"/>
      <c r="D29" s="14" t="s">
        <v>27</v>
      </c>
      <c r="E29" s="16">
        <f t="shared" ref="E29:F29" si="60">E4+E51/12</f>
        <v>11698.457083333333</v>
      </c>
      <c r="F29" s="16">
        <f t="shared" si="60"/>
        <v>11653.11875</v>
      </c>
      <c r="G29" s="16">
        <f t="shared" ref="G29" si="61">G4+G51/12</f>
        <v>11582.471250000001</v>
      </c>
      <c r="H29" s="16">
        <f t="shared" ref="H29" si="62">H4+H51/12</f>
        <v>11629.418333333333</v>
      </c>
    </row>
    <row r="30" spans="1:8" ht="14.55" customHeight="1" x14ac:dyDescent="0.3">
      <c r="A30" s="12"/>
      <c r="B30" s="13"/>
      <c r="C30" s="13"/>
      <c r="D30" s="14" t="s">
        <v>4</v>
      </c>
      <c r="E30" s="11">
        <f t="shared" ref="E30:F30" si="63">E4</f>
        <v>11623.9</v>
      </c>
      <c r="F30" s="11">
        <f t="shared" si="63"/>
        <v>11623.9</v>
      </c>
      <c r="G30" s="11">
        <f t="shared" ref="G30" si="64">G4</f>
        <v>11570</v>
      </c>
      <c r="H30" s="11">
        <f t="shared" ref="H30" si="65">H4</f>
        <v>11623.9</v>
      </c>
    </row>
    <row r="31" spans="1:8" ht="14.55" hidden="1" customHeight="1" x14ac:dyDescent="0.3">
      <c r="A31" s="12"/>
      <c r="B31" s="13"/>
      <c r="C31" s="13"/>
      <c r="D31" s="14" t="s">
        <v>28</v>
      </c>
      <c r="E31" s="16">
        <f t="shared" ref="E31:F31" si="66">E4-E51/12</f>
        <v>11549.342916666666</v>
      </c>
      <c r="F31" s="16">
        <f t="shared" si="66"/>
        <v>11594.68125</v>
      </c>
      <c r="G31" s="16">
        <f t="shared" ref="G31" si="67">G4-G51/12</f>
        <v>11557.528749999999</v>
      </c>
      <c r="H31" s="16">
        <f t="shared" ref="H31" si="68">H4-H51/12</f>
        <v>11618.381666666666</v>
      </c>
    </row>
    <row r="32" spans="1:8" ht="14.55" hidden="1" customHeight="1" x14ac:dyDescent="0.3">
      <c r="A32" s="12"/>
      <c r="B32" s="13"/>
      <c r="C32" s="13"/>
      <c r="D32" s="14" t="s">
        <v>29</v>
      </c>
      <c r="E32" s="16">
        <f t="shared" ref="E32:F32" si="69">E4-E51/6</f>
        <v>11474.785833333333</v>
      </c>
      <c r="F32" s="16">
        <f t="shared" si="69"/>
        <v>11565.4625</v>
      </c>
      <c r="G32" s="16">
        <f t="shared" ref="G32" si="70">G4-G51/6</f>
        <v>11545.057500000001</v>
      </c>
      <c r="H32" s="16">
        <f t="shared" ref="H32" si="71">H4-H51/6</f>
        <v>11612.863333333333</v>
      </c>
    </row>
    <row r="33" spans="1:13" ht="14.55" customHeight="1" x14ac:dyDescent="0.3">
      <c r="A33" s="12"/>
      <c r="B33" s="13"/>
      <c r="C33" s="13"/>
      <c r="D33" s="14" t="s">
        <v>30</v>
      </c>
      <c r="E33" s="10">
        <f t="shared" ref="E33:F33" si="72">E4-E51/4</f>
        <v>11400.22875</v>
      </c>
      <c r="F33" s="10">
        <f t="shared" si="72"/>
        <v>11536.24375</v>
      </c>
      <c r="G33" s="10">
        <f t="shared" ref="G33" si="73">G4-G51/4</f>
        <v>11532.58625</v>
      </c>
      <c r="H33" s="10">
        <f t="shared" ref="H33" si="74">H4-H51/4</f>
        <v>11607.344999999999</v>
      </c>
    </row>
    <row r="34" spans="1:13" ht="14.55" customHeight="1" x14ac:dyDescent="0.3">
      <c r="A34" s="12"/>
      <c r="B34" s="13"/>
      <c r="C34" s="13"/>
      <c r="D34" s="14" t="s">
        <v>31</v>
      </c>
      <c r="E34" s="22">
        <f t="shared" ref="E34:F34" si="75">E4-E51/2</f>
        <v>11176.557499999999</v>
      </c>
      <c r="F34" s="22">
        <f t="shared" si="75"/>
        <v>11448.5875</v>
      </c>
      <c r="G34" s="22">
        <f t="shared" ref="G34" si="76">G4-G51/2</f>
        <v>11495.172500000001</v>
      </c>
      <c r="H34" s="22">
        <f t="shared" ref="H34" si="77">H4-H51/2</f>
        <v>11590.789999999999</v>
      </c>
      <c r="M34" s="97"/>
    </row>
    <row r="35" spans="1:13" ht="14.55" hidden="1" customHeight="1" x14ac:dyDescent="0.3">
      <c r="A35" s="12"/>
      <c r="B35" s="13"/>
      <c r="C35" s="13"/>
      <c r="D35" s="14" t="s">
        <v>32</v>
      </c>
      <c r="E35" s="16">
        <f t="shared" ref="E35:F35" si="78">E34-1.168*(E33-E34)</f>
        <v>10915.309479999998</v>
      </c>
      <c r="F35" s="16">
        <f t="shared" si="78"/>
        <v>11346.205</v>
      </c>
      <c r="G35" s="16">
        <f t="shared" ref="G35" si="79">G34-1.168*(G33-G34)</f>
        <v>11451.473240000001</v>
      </c>
      <c r="H35" s="16">
        <f t="shared" ref="H35" si="80">H34-1.168*(H33-H34)</f>
        <v>11571.453759999999</v>
      </c>
    </row>
    <row r="36" spans="1:13" ht="14.55" customHeight="1" x14ac:dyDescent="0.3">
      <c r="A36" s="12"/>
      <c r="B36" s="13"/>
      <c r="C36" s="13"/>
      <c r="D36" s="14" t="s">
        <v>33</v>
      </c>
      <c r="E36" s="23">
        <f t="shared" ref="E36:F36" si="81">E4-(E24-E4)</f>
        <v>10749.877714246093</v>
      </c>
      <c r="F36" s="23">
        <f t="shared" si="81"/>
        <v>11296.349686604903</v>
      </c>
      <c r="G36" s="23">
        <f t="shared" ref="G36" si="82">G4-(G24-G4)</f>
        <v>11432.553558408899</v>
      </c>
      <c r="H36" s="23">
        <f t="shared" ref="H36" si="83">H4-(H24-H4)</f>
        <v>11563.420336382846</v>
      </c>
      <c r="M36" s="97"/>
    </row>
    <row r="37" spans="1:13" ht="14.55" customHeight="1" x14ac:dyDescent="0.3">
      <c r="A37" s="218" t="s">
        <v>34</v>
      </c>
      <c r="B37" s="219"/>
      <c r="C37" s="219"/>
      <c r="D37" s="219"/>
      <c r="E37" s="26" t="s">
        <v>35</v>
      </c>
      <c r="F37" s="9"/>
      <c r="G37" s="9"/>
      <c r="H37" s="9"/>
    </row>
    <row r="38" spans="1:13" ht="14.55" customHeight="1" x14ac:dyDescent="0.3">
      <c r="A38" s="30"/>
      <c r="B38" s="19"/>
      <c r="C38" s="19"/>
      <c r="D38" s="14" t="s">
        <v>36</v>
      </c>
      <c r="E38" s="15"/>
      <c r="F38" s="15"/>
      <c r="G38" s="15"/>
      <c r="H38" s="15"/>
    </row>
    <row r="39" spans="1:13" ht="14.55" customHeight="1" x14ac:dyDescent="0.3">
      <c r="A39" s="30"/>
      <c r="B39" s="19"/>
      <c r="C39" s="19"/>
      <c r="D39" s="14" t="s">
        <v>37</v>
      </c>
      <c r="E39" s="17"/>
      <c r="F39" s="17"/>
      <c r="G39" s="17"/>
      <c r="H39" s="17"/>
      <c r="M39" s="93"/>
    </row>
    <row r="40" spans="1:13" ht="14.55" customHeight="1" x14ac:dyDescent="0.3">
      <c r="A40" s="12"/>
      <c r="B40" s="19"/>
      <c r="C40" s="13"/>
      <c r="D40" s="14" t="s">
        <v>38</v>
      </c>
      <c r="E40" s="18"/>
      <c r="F40" s="18"/>
      <c r="G40" s="18"/>
      <c r="H40" s="18"/>
      <c r="I40" s="94"/>
      <c r="L40" s="1"/>
    </row>
    <row r="41" spans="1:13" ht="14.55" customHeight="1" x14ac:dyDescent="0.3">
      <c r="A41" s="12"/>
      <c r="B41" s="13"/>
      <c r="C41" s="13"/>
      <c r="D41" s="14" t="s">
        <v>39</v>
      </c>
      <c r="E41" s="7"/>
      <c r="F41" s="7"/>
      <c r="G41" s="7"/>
      <c r="H41" s="80">
        <v>11703.9779</v>
      </c>
      <c r="I41" s="94"/>
      <c r="L41" s="1"/>
    </row>
    <row r="42" spans="1:13" ht="14.55" customHeight="1" x14ac:dyDescent="0.3">
      <c r="A42" s="12"/>
      <c r="B42" s="13"/>
      <c r="C42" s="13"/>
      <c r="D42" s="188" t="s">
        <v>65</v>
      </c>
      <c r="E42" s="20"/>
      <c r="F42" s="20"/>
      <c r="G42" s="20"/>
      <c r="H42" s="20">
        <v>11652.872099999999</v>
      </c>
      <c r="I42" s="94"/>
      <c r="M42" s="91"/>
    </row>
    <row r="43" spans="1:13" ht="14.55" customHeight="1" x14ac:dyDescent="0.3">
      <c r="A43" s="12"/>
      <c r="B43" s="13"/>
      <c r="C43" s="13"/>
      <c r="D43" s="14" t="s">
        <v>4</v>
      </c>
      <c r="E43" s="11">
        <f t="shared" ref="E43:F43" si="84">E4</f>
        <v>11623.9</v>
      </c>
      <c r="F43" s="11">
        <f t="shared" si="84"/>
        <v>11623.9</v>
      </c>
      <c r="G43" s="11">
        <f t="shared" ref="G43" si="85">G4</f>
        <v>11570</v>
      </c>
      <c r="H43" s="11">
        <f t="shared" ref="H43" si="86">H4</f>
        <v>11623.9</v>
      </c>
      <c r="I43" s="214"/>
    </row>
    <row r="44" spans="1:13" ht="14.55" customHeight="1" x14ac:dyDescent="0.3">
      <c r="A44" s="12"/>
      <c r="B44" s="13"/>
      <c r="C44" s="13"/>
      <c r="D44" s="14" t="s">
        <v>40</v>
      </c>
      <c r="E44" s="21"/>
      <c r="F44" s="21"/>
      <c r="G44" s="21"/>
      <c r="H44" s="21">
        <v>11581.984199999999</v>
      </c>
      <c r="I44" s="97"/>
    </row>
    <row r="45" spans="1:13" ht="14.55" customHeight="1" x14ac:dyDescent="0.3">
      <c r="A45" s="12"/>
      <c r="B45" s="13"/>
      <c r="C45" s="13"/>
      <c r="D45" s="14" t="s">
        <v>41</v>
      </c>
      <c r="E45" s="10"/>
      <c r="F45" s="10"/>
      <c r="G45" s="10"/>
      <c r="H45" s="86">
        <v>11552.5579</v>
      </c>
      <c r="I45" s="94"/>
      <c r="K45" s="94"/>
      <c r="M45" s="91"/>
    </row>
    <row r="46" spans="1:13" ht="14.55" customHeight="1" x14ac:dyDescent="0.3">
      <c r="A46" s="12"/>
      <c r="B46" s="13"/>
      <c r="C46" s="13"/>
      <c r="D46" s="14" t="s">
        <v>42</v>
      </c>
      <c r="E46" s="22"/>
      <c r="F46" s="22"/>
      <c r="G46" s="22"/>
      <c r="H46" s="22"/>
      <c r="M46" s="91"/>
    </row>
    <row r="47" spans="1:13" ht="14.55" customHeight="1" x14ac:dyDescent="0.3">
      <c r="A47" s="12"/>
      <c r="B47" s="13"/>
      <c r="C47" s="13"/>
      <c r="D47" s="14" t="s">
        <v>43</v>
      </c>
      <c r="E47" s="23"/>
      <c r="F47" s="23"/>
      <c r="G47" s="23"/>
      <c r="H47" s="23"/>
      <c r="I47" s="94"/>
    </row>
    <row r="48" spans="1:13" ht="14.55" customHeight="1" x14ac:dyDescent="0.3">
      <c r="A48" s="12"/>
      <c r="B48" s="13"/>
      <c r="C48" s="13"/>
      <c r="D48" s="14" t="s">
        <v>44</v>
      </c>
      <c r="E48" s="24"/>
      <c r="F48" s="24"/>
      <c r="G48" s="24"/>
      <c r="H48" s="24"/>
      <c r="I48" s="94"/>
    </row>
    <row r="49" spans="1:8" ht="14.55" customHeight="1" x14ac:dyDescent="0.3">
      <c r="A49" s="218" t="s">
        <v>45</v>
      </c>
      <c r="B49" s="219"/>
      <c r="C49" s="219"/>
      <c r="D49" s="219"/>
      <c r="E49" s="25"/>
      <c r="F49" s="25"/>
      <c r="G49" s="25"/>
      <c r="H49" s="25"/>
    </row>
    <row r="50" spans="1:8" ht="14.55" customHeight="1" x14ac:dyDescent="0.3">
      <c r="A50" s="12"/>
      <c r="B50" s="13"/>
      <c r="C50" s="13"/>
      <c r="D50" s="14" t="s">
        <v>46</v>
      </c>
      <c r="E50" s="16">
        <f t="shared" ref="E50:F50" si="87">ABS(E2-E3)</f>
        <v>813.35000000000036</v>
      </c>
      <c r="F50" s="16">
        <f t="shared" si="87"/>
        <v>318.75</v>
      </c>
      <c r="G50" s="16">
        <f t="shared" ref="G50" si="88">ABS(G2-G3)</f>
        <v>136.04999999999927</v>
      </c>
      <c r="H50" s="16">
        <f t="shared" ref="H50" si="89">ABS(H2-H3)</f>
        <v>60.200000000000728</v>
      </c>
    </row>
    <row r="51" spans="1:8" ht="14.55" customHeight="1" x14ac:dyDescent="0.3">
      <c r="A51" s="12"/>
      <c r="B51" s="13"/>
      <c r="C51" s="13"/>
      <c r="D51" s="14" t="s">
        <v>47</v>
      </c>
      <c r="E51" s="16">
        <f t="shared" ref="E51:F51" si="90">E50*1.1</f>
        <v>894.68500000000051</v>
      </c>
      <c r="F51" s="16">
        <f t="shared" si="90"/>
        <v>350.625</v>
      </c>
      <c r="G51" s="16">
        <f t="shared" ref="G51" si="91">G50*1.1</f>
        <v>149.65499999999921</v>
      </c>
      <c r="H51" s="16">
        <f t="shared" ref="H51" si="92">H50*1.1</f>
        <v>66.220000000000809</v>
      </c>
    </row>
    <row r="52" spans="1:8" ht="14.55" customHeight="1" x14ac:dyDescent="0.3">
      <c r="A52" s="12"/>
      <c r="B52" s="13"/>
      <c r="C52" s="13"/>
      <c r="D52" s="14" t="s">
        <v>48</v>
      </c>
      <c r="E52" s="16">
        <f t="shared" ref="E52:F52" si="93">(E2+E3)</f>
        <v>22447.35</v>
      </c>
      <c r="F52" s="16">
        <f t="shared" si="93"/>
        <v>22941.95</v>
      </c>
      <c r="G52" s="16">
        <f t="shared" ref="G52" si="94">(G2+G3)</f>
        <v>23040.95</v>
      </c>
      <c r="H52" s="16">
        <f t="shared" ref="H52" si="95">(H2+H3)</f>
        <v>23200.5</v>
      </c>
    </row>
    <row r="53" spans="1:8" ht="14.55" customHeight="1" x14ac:dyDescent="0.3">
      <c r="A53" s="12"/>
      <c r="B53" s="13"/>
      <c r="C53" s="13"/>
      <c r="D53" s="14" t="s">
        <v>49</v>
      </c>
      <c r="E53" s="16">
        <f t="shared" ref="E53:F53" si="96">(E2+E3)/2</f>
        <v>11223.674999999999</v>
      </c>
      <c r="F53" s="16">
        <f t="shared" si="96"/>
        <v>11470.975</v>
      </c>
      <c r="G53" s="16">
        <f t="shared" ref="G53" si="97">(G2+G3)/2</f>
        <v>11520.475</v>
      </c>
      <c r="H53" s="16">
        <f t="shared" ref="H53" si="98">(H2+H3)/2</f>
        <v>11600.25</v>
      </c>
    </row>
    <row r="54" spans="1:8" ht="14.55" customHeight="1" x14ac:dyDescent="0.3">
      <c r="A54" s="12"/>
      <c r="B54" s="13"/>
      <c r="C54" s="13"/>
      <c r="D54" s="14" t="s">
        <v>12</v>
      </c>
      <c r="E54" s="16">
        <f t="shared" ref="E54:F54" si="99">E55-E56+E55</f>
        <v>11490.491666666669</v>
      </c>
      <c r="F54" s="16">
        <f t="shared" si="99"/>
        <v>11572.924999999997</v>
      </c>
      <c r="G54" s="16">
        <f t="shared" ref="G54" si="100">G55-G56+G55</f>
        <v>11553.491666666663</v>
      </c>
      <c r="H54" s="16">
        <f t="shared" ref="H54" si="101">H55-H56+H55</f>
        <v>11616.016666666666</v>
      </c>
    </row>
    <row r="55" spans="1:8" ht="14.55" customHeight="1" x14ac:dyDescent="0.3">
      <c r="A55" s="12"/>
      <c r="B55" s="13"/>
      <c r="C55" s="13"/>
      <c r="D55" s="14" t="s">
        <v>50</v>
      </c>
      <c r="E55" s="16">
        <f t="shared" ref="E55:F55" si="102">(E2+E3+E4)/3</f>
        <v>11357.083333333334</v>
      </c>
      <c r="F55" s="16">
        <f t="shared" si="102"/>
        <v>11521.949999999999</v>
      </c>
      <c r="G55" s="16">
        <f t="shared" ref="G55" si="103">(G2+G3+G4)/3</f>
        <v>11536.983333333332</v>
      </c>
      <c r="H55" s="16">
        <f t="shared" ref="H55" si="104">(H2+H3+H4)/3</f>
        <v>11608.133333333333</v>
      </c>
    </row>
    <row r="56" spans="1:8" ht="14.55" customHeight="1" x14ac:dyDescent="0.3">
      <c r="A56" s="12"/>
      <c r="B56" s="13"/>
      <c r="C56" s="13"/>
      <c r="D56" s="14" t="s">
        <v>14</v>
      </c>
      <c r="E56" s="16">
        <f t="shared" ref="E56:F56" si="105">E53</f>
        <v>11223.674999999999</v>
      </c>
      <c r="F56" s="16">
        <f t="shared" si="105"/>
        <v>11470.975</v>
      </c>
      <c r="G56" s="16">
        <f t="shared" ref="G56" si="106">G53</f>
        <v>11520.475</v>
      </c>
      <c r="H56" s="16">
        <f t="shared" ref="H56" si="107">H53</f>
        <v>11600.25</v>
      </c>
    </row>
    <row r="57" spans="1:8" ht="14.55" customHeight="1" x14ac:dyDescent="0.3">
      <c r="A57" s="12"/>
      <c r="B57" s="13"/>
      <c r="C57" s="13"/>
      <c r="D57" s="14" t="s">
        <v>51</v>
      </c>
      <c r="E57" s="31">
        <f>(E54-E56)</f>
        <v>266.81666666666933</v>
      </c>
      <c r="F57" s="31">
        <f t="shared" ref="F57" si="108">ABS(F54-F56)</f>
        <v>101.94999999999709</v>
      </c>
      <c r="G57" s="31">
        <f t="shared" ref="G57:H57" si="109">ABS(G54-G56)</f>
        <v>33.016666666662786</v>
      </c>
      <c r="H57" s="31">
        <f t="shared" si="109"/>
        <v>15.766666666666424</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opLeftCell="A4" zoomScaleNormal="100" workbookViewId="0">
      <selection activeCell="N30" sqref="N30"/>
    </sheetView>
  </sheetViews>
  <sheetFormatPr defaultColWidth="8.77734375" defaultRowHeight="14.55" customHeight="1" x14ac:dyDescent="0.3"/>
  <cols>
    <col min="1" max="1" width="22" style="102" customWidth="1"/>
    <col min="2" max="2" width="12.77734375" style="102" customWidth="1"/>
    <col min="3" max="3" width="5.77734375" style="102" customWidth="1"/>
    <col min="4" max="4" width="12.77734375" style="102" customWidth="1"/>
    <col min="5" max="5" width="5.77734375" style="102" customWidth="1"/>
    <col min="6" max="6" width="12.77734375" style="102" customWidth="1"/>
    <col min="7" max="7" width="5.77734375" style="102" customWidth="1"/>
    <col min="8" max="8" width="12.77734375" style="102" customWidth="1"/>
    <col min="9" max="9" width="5.77734375" style="102" customWidth="1"/>
    <col min="10" max="10" width="12.77734375" style="102" customWidth="1"/>
    <col min="11" max="11" width="5.77734375" style="102" customWidth="1"/>
    <col min="12" max="12" width="12.77734375" style="102" customWidth="1"/>
    <col min="13" max="13" width="5.77734375" style="102" customWidth="1"/>
    <col min="14" max="14" width="12.77734375" style="102" customWidth="1"/>
    <col min="15" max="15" width="5.77734375" style="102" customWidth="1"/>
    <col min="16" max="16" width="12.77734375" style="102" customWidth="1"/>
    <col min="17" max="17" width="5.77734375" style="102" customWidth="1"/>
    <col min="18" max="18" width="12.77734375" style="102" customWidth="1"/>
    <col min="19" max="254" width="8.77734375" style="102" customWidth="1"/>
    <col min="255" max="16384" width="8.77734375" style="94"/>
  </cols>
  <sheetData>
    <row r="1" spans="1:18" ht="14.55" customHeight="1" x14ac:dyDescent="0.3">
      <c r="A1" s="175"/>
      <c r="B1" s="191"/>
      <c r="C1" s="175"/>
      <c r="D1" s="191"/>
      <c r="E1" s="175"/>
      <c r="F1" s="191"/>
      <c r="G1" s="191"/>
      <c r="H1" s="191"/>
      <c r="I1" s="175"/>
      <c r="J1" s="191"/>
      <c r="K1" s="175"/>
      <c r="L1" s="191"/>
      <c r="M1" s="191"/>
      <c r="N1" s="191"/>
      <c r="O1" s="175"/>
      <c r="P1" s="191"/>
      <c r="Q1" s="175"/>
      <c r="R1" s="191"/>
    </row>
    <row r="2" spans="1:18" ht="23.55" customHeight="1" x14ac:dyDescent="0.4">
      <c r="A2" s="192" t="s">
        <v>63</v>
      </c>
      <c r="B2" s="193"/>
      <c r="C2" s="193"/>
      <c r="D2" s="193"/>
      <c r="E2" s="193"/>
      <c r="F2" s="193"/>
      <c r="G2" s="193"/>
      <c r="H2" s="193"/>
      <c r="I2" s="193"/>
      <c r="J2" s="193"/>
      <c r="K2" s="193"/>
      <c r="L2" s="193"/>
      <c r="M2" s="193"/>
      <c r="N2" s="193"/>
      <c r="O2" s="193"/>
      <c r="P2" s="193"/>
      <c r="Q2" s="193"/>
      <c r="R2" s="193"/>
    </row>
    <row r="3" spans="1:18" ht="14.55" customHeight="1" x14ac:dyDescent="0.3">
      <c r="A3" s="175"/>
      <c r="B3" s="191"/>
      <c r="C3" s="175"/>
      <c r="D3" s="191"/>
      <c r="E3" s="175"/>
      <c r="F3" s="191"/>
      <c r="G3" s="191"/>
      <c r="H3" s="191"/>
      <c r="I3" s="175"/>
      <c r="J3" s="191"/>
      <c r="K3" s="175"/>
      <c r="L3" s="191"/>
      <c r="M3" s="191"/>
      <c r="N3" s="191"/>
      <c r="O3" s="175"/>
      <c r="P3" s="191"/>
      <c r="Q3" s="175"/>
      <c r="R3" s="191"/>
    </row>
    <row r="4" spans="1:18" ht="14.55" customHeight="1" x14ac:dyDescent="0.3">
      <c r="A4" s="175"/>
      <c r="B4" s="194" t="s">
        <v>52</v>
      </c>
      <c r="C4" s="195"/>
      <c r="D4" s="196" t="s">
        <v>53</v>
      </c>
      <c r="E4" s="195"/>
      <c r="F4" s="197" t="s">
        <v>54</v>
      </c>
      <c r="G4" s="197"/>
      <c r="H4" s="194" t="s">
        <v>52</v>
      </c>
      <c r="I4" s="195"/>
      <c r="J4" s="196" t="s">
        <v>53</v>
      </c>
      <c r="K4" s="195"/>
      <c r="L4" s="197" t="s">
        <v>54</v>
      </c>
      <c r="M4" s="197"/>
      <c r="N4" s="194" t="s">
        <v>52</v>
      </c>
      <c r="O4" s="195"/>
      <c r="P4" s="196" t="s">
        <v>53</v>
      </c>
      <c r="Q4" s="195"/>
      <c r="R4" s="197" t="s">
        <v>54</v>
      </c>
    </row>
    <row r="5" spans="1:18" ht="15" customHeight="1" thickBot="1" x14ac:dyDescent="0.35">
      <c r="A5" s="175"/>
      <c r="B5" s="191"/>
      <c r="C5" s="175"/>
      <c r="D5" s="191"/>
      <c r="E5" s="175"/>
      <c r="F5" s="191"/>
      <c r="G5" s="191"/>
      <c r="H5" s="191"/>
      <c r="I5" s="175"/>
      <c r="J5" s="191"/>
      <c r="K5" s="175"/>
      <c r="L5" s="191"/>
      <c r="M5" s="191"/>
      <c r="N5" s="191"/>
      <c r="O5" s="175"/>
      <c r="P5" s="191"/>
      <c r="Q5" s="175"/>
      <c r="R5" s="191"/>
    </row>
    <row r="6" spans="1:18" ht="15" customHeight="1" thickBot="1" x14ac:dyDescent="0.35">
      <c r="A6" s="198" t="s">
        <v>55</v>
      </c>
      <c r="B6" s="199">
        <v>6825</v>
      </c>
      <c r="C6" s="100"/>
      <c r="D6" s="200">
        <v>10004.799999999999</v>
      </c>
      <c r="E6" s="98"/>
      <c r="F6" s="201">
        <v>10585.65</v>
      </c>
      <c r="G6" s="99"/>
      <c r="H6" s="199">
        <v>11311.6</v>
      </c>
      <c r="I6" s="100"/>
      <c r="J6" s="200">
        <v>11413</v>
      </c>
      <c r="K6" s="98"/>
      <c r="L6" s="201">
        <v>11428</v>
      </c>
      <c r="M6" s="99"/>
      <c r="N6" s="199">
        <v>11629.55</v>
      </c>
      <c r="O6" s="100"/>
      <c r="P6" s="201"/>
      <c r="Q6" s="98"/>
      <c r="R6" s="201"/>
    </row>
    <row r="7" spans="1:18" ht="14.55" customHeight="1" x14ac:dyDescent="0.3">
      <c r="A7" s="175"/>
      <c r="B7" s="202"/>
      <c r="C7" s="175"/>
      <c r="D7" s="203"/>
      <c r="E7" s="175"/>
      <c r="F7" s="204"/>
      <c r="G7" s="191"/>
      <c r="H7" s="202"/>
      <c r="I7" s="175"/>
      <c r="J7" s="203"/>
      <c r="K7" s="175"/>
      <c r="L7" s="204"/>
      <c r="M7" s="191"/>
      <c r="N7" s="202"/>
      <c r="O7" s="175"/>
      <c r="P7" s="203"/>
      <c r="Q7" s="175"/>
      <c r="R7" s="204"/>
    </row>
    <row r="8" spans="1:18" ht="15" customHeight="1" thickBot="1" x14ac:dyDescent="0.35">
      <c r="A8" s="175"/>
      <c r="B8" s="205"/>
      <c r="C8" s="175"/>
      <c r="D8" s="206"/>
      <c r="E8" s="175"/>
      <c r="F8" s="207"/>
      <c r="G8" s="191"/>
      <c r="H8" s="205"/>
      <c r="I8" s="175"/>
      <c r="J8" s="206"/>
      <c r="K8" s="175"/>
      <c r="L8" s="207"/>
      <c r="M8" s="191"/>
      <c r="N8" s="205"/>
      <c r="O8" s="175"/>
      <c r="P8" s="206"/>
      <c r="Q8" s="175"/>
      <c r="R8" s="207"/>
    </row>
    <row r="9" spans="1:18" ht="15" customHeight="1" thickBot="1" x14ac:dyDescent="0.35">
      <c r="A9" s="198" t="s">
        <v>56</v>
      </c>
      <c r="B9" s="199">
        <v>11171</v>
      </c>
      <c r="C9" s="100"/>
      <c r="D9" s="200">
        <v>10984.75</v>
      </c>
      <c r="E9" s="98"/>
      <c r="F9" s="201">
        <v>11572.8</v>
      </c>
      <c r="G9" s="99"/>
      <c r="H9" s="199">
        <v>11546.2</v>
      </c>
      <c r="I9" s="100"/>
      <c r="J9" s="200">
        <v>11629.55</v>
      </c>
      <c r="K9" s="98"/>
      <c r="L9" s="201">
        <v>11629.55</v>
      </c>
      <c r="M9" s="99"/>
      <c r="N9" s="199">
        <v>11570.15</v>
      </c>
      <c r="O9" s="100"/>
      <c r="P9" s="200"/>
      <c r="Q9" s="98"/>
      <c r="R9" s="200"/>
    </row>
    <row r="10" spans="1:18" ht="14.55" customHeight="1" x14ac:dyDescent="0.3">
      <c r="A10" s="175"/>
      <c r="B10" s="202"/>
      <c r="C10" s="175"/>
      <c r="D10" s="203"/>
      <c r="E10" s="175"/>
      <c r="F10" s="204"/>
      <c r="G10" s="191"/>
      <c r="H10" s="202"/>
      <c r="I10" s="175"/>
      <c r="J10" s="203"/>
      <c r="K10" s="175"/>
      <c r="L10" s="204"/>
      <c r="M10" s="191"/>
      <c r="N10" s="202"/>
      <c r="O10" s="175"/>
      <c r="P10" s="203"/>
      <c r="Q10" s="175"/>
      <c r="R10" s="204"/>
    </row>
    <row r="11" spans="1:18" ht="15" customHeight="1" thickBot="1" x14ac:dyDescent="0.35">
      <c r="A11" s="175"/>
      <c r="B11" s="205"/>
      <c r="C11" s="175"/>
      <c r="D11" s="206"/>
      <c r="E11" s="175"/>
      <c r="F11" s="207"/>
      <c r="G11" s="191"/>
      <c r="H11" s="205"/>
      <c r="I11" s="175"/>
      <c r="J11" s="206"/>
      <c r="K11" s="175"/>
      <c r="L11" s="207"/>
      <c r="M11" s="191"/>
      <c r="N11" s="205"/>
      <c r="O11" s="175"/>
      <c r="P11" s="206"/>
      <c r="Q11" s="175"/>
      <c r="R11" s="207"/>
    </row>
    <row r="12" spans="1:18" ht="15" customHeight="1" thickBot="1" x14ac:dyDescent="0.35">
      <c r="A12" s="198" t="s">
        <v>57</v>
      </c>
      <c r="B12" s="199">
        <v>10004</v>
      </c>
      <c r="C12" s="100"/>
      <c r="D12" s="200">
        <v>10585.65</v>
      </c>
      <c r="E12" s="98"/>
      <c r="F12" s="201">
        <v>11311.6</v>
      </c>
      <c r="G12" s="99"/>
      <c r="H12" s="199">
        <v>11413</v>
      </c>
      <c r="I12" s="100"/>
      <c r="J12" s="200">
        <v>11570.15</v>
      </c>
      <c r="K12" s="98"/>
      <c r="L12" s="201"/>
      <c r="M12" s="99"/>
      <c r="N12" s="199">
        <v>11630.35</v>
      </c>
      <c r="O12" s="100"/>
      <c r="P12" s="200"/>
      <c r="Q12" s="98"/>
      <c r="R12" s="201"/>
    </row>
    <row r="13" spans="1:18" ht="14.55" customHeight="1" x14ac:dyDescent="0.3">
      <c r="A13" s="175"/>
      <c r="B13" s="191"/>
      <c r="C13" s="175"/>
      <c r="D13" s="191"/>
      <c r="E13" s="175"/>
      <c r="F13" s="191"/>
      <c r="G13" s="191"/>
      <c r="H13" s="191"/>
      <c r="I13" s="175"/>
      <c r="J13" s="191"/>
      <c r="K13" s="175"/>
      <c r="L13" s="191"/>
      <c r="M13" s="191"/>
      <c r="N13" s="191"/>
      <c r="O13" s="175"/>
      <c r="P13" s="191"/>
      <c r="Q13" s="175"/>
      <c r="R13" s="191"/>
    </row>
    <row r="14" spans="1:18" ht="14.55" customHeight="1" x14ac:dyDescent="0.3">
      <c r="A14" s="175"/>
      <c r="B14" s="191"/>
      <c r="C14" s="175"/>
      <c r="D14" s="191"/>
      <c r="E14" s="175"/>
      <c r="F14" s="191"/>
      <c r="G14" s="191"/>
      <c r="H14" s="191"/>
      <c r="I14" s="175"/>
      <c r="J14" s="191"/>
      <c r="K14" s="175"/>
      <c r="L14" s="191"/>
      <c r="M14" s="191"/>
      <c r="N14" s="191"/>
      <c r="O14" s="175"/>
      <c r="P14" s="191"/>
      <c r="Q14" s="175"/>
      <c r="R14" s="191"/>
    </row>
    <row r="15" spans="1:18" ht="14.55" customHeight="1" x14ac:dyDescent="0.3">
      <c r="A15" s="208" t="s">
        <v>59</v>
      </c>
      <c r="B15" s="209"/>
      <c r="C15" s="175"/>
      <c r="D15" s="191"/>
      <c r="E15" s="175"/>
      <c r="F15" s="191"/>
      <c r="G15" s="191"/>
      <c r="H15" s="209"/>
      <c r="I15" s="175"/>
      <c r="J15" s="191"/>
      <c r="K15" s="175"/>
      <c r="L15" s="191"/>
      <c r="M15" s="191"/>
      <c r="N15" s="209"/>
      <c r="O15" s="175"/>
      <c r="P15" s="191"/>
      <c r="Q15" s="175"/>
      <c r="R15" s="191"/>
    </row>
    <row r="16" spans="1:18" ht="14.55" customHeight="1" x14ac:dyDescent="0.3">
      <c r="A16" s="167">
        <v>0.23599999999999999</v>
      </c>
      <c r="B16" s="168">
        <f>VALUE(23.6/100*(B6-B9)+B9)</f>
        <v>10145.343999999999</v>
      </c>
      <c r="C16" s="169"/>
      <c r="D16" s="168">
        <f>VALUE(23.6/100*(D6-D9)+D9)</f>
        <v>10753.4818</v>
      </c>
      <c r="E16" s="168"/>
      <c r="F16" s="168">
        <f>VALUE(23.6/100*(F6-F9)+F9)</f>
        <v>11339.8326</v>
      </c>
      <c r="G16" s="168"/>
      <c r="H16" s="168">
        <f>VALUE(23.6/100*(H6-H9)+H9)</f>
        <v>11490.8344</v>
      </c>
      <c r="I16" s="169"/>
      <c r="J16" s="168">
        <f>VALUE(23.6/100*(J6-J9)+J9)</f>
        <v>11578.4442</v>
      </c>
      <c r="K16" s="168"/>
      <c r="L16" s="168">
        <f>VALUE(23.6/100*(L6-L9)+L9)</f>
        <v>11581.984199999999</v>
      </c>
      <c r="M16" s="168"/>
      <c r="N16" s="168">
        <f>VALUE(23.6/100*(N6-N9)+N9)</f>
        <v>11584.168399999999</v>
      </c>
      <c r="O16" s="169"/>
      <c r="P16" s="168">
        <f>VALUE(23.6/100*(P6-P9)+P9)</f>
        <v>0</v>
      </c>
      <c r="Q16" s="168"/>
      <c r="R16" s="168">
        <f>VALUE(23.6/100*(R6-R9)+R9)</f>
        <v>0</v>
      </c>
    </row>
    <row r="17" spans="1:18" ht="14.55" customHeight="1" x14ac:dyDescent="0.3">
      <c r="A17" s="170">
        <v>0.38200000000000001</v>
      </c>
      <c r="B17" s="171">
        <f>38.2/100*(B6-B9)+B9</f>
        <v>9510.8279999999995</v>
      </c>
      <c r="C17" s="172"/>
      <c r="D17" s="171">
        <f>VALUE(38.2/100*(D6-D9)+D9)</f>
        <v>10610.409099999999</v>
      </c>
      <c r="E17" s="171"/>
      <c r="F17" s="171">
        <f>VALUE(38.2/100*(F6-F9)+F9)</f>
        <v>11195.708699999999</v>
      </c>
      <c r="G17" s="171"/>
      <c r="H17" s="171">
        <f>38.2/100*(H6-H9)+H9</f>
        <v>11456.5828</v>
      </c>
      <c r="I17" s="172"/>
      <c r="J17" s="171">
        <f>VALUE(38.2/100*(J6-J9)+J9)</f>
        <v>11546.8279</v>
      </c>
      <c r="K17" s="171"/>
      <c r="L17" s="171">
        <f>VALUE(38.2/100*(L6-L9)+L9)</f>
        <v>11552.5579</v>
      </c>
      <c r="M17" s="171"/>
      <c r="N17" s="171">
        <f>38.2/100*(N6-N9)+N9</f>
        <v>11592.8408</v>
      </c>
      <c r="O17" s="172"/>
      <c r="P17" s="171">
        <f>VALUE(38.2/100*(P6-P9)+P9)</f>
        <v>0</v>
      </c>
      <c r="Q17" s="171"/>
      <c r="R17" s="171">
        <f>VALUE(38.2/100*(R6-R9)+R9)</f>
        <v>0</v>
      </c>
    </row>
    <row r="18" spans="1:18" ht="14.55" customHeight="1" x14ac:dyDescent="0.3">
      <c r="A18" s="167">
        <v>0.5</v>
      </c>
      <c r="B18" s="168">
        <f>VALUE(50/100*(B6-B9)+B9)</f>
        <v>8998</v>
      </c>
      <c r="C18" s="169"/>
      <c r="D18" s="168">
        <f>VALUE(50/100*(D6-D9)+D9)</f>
        <v>10494.775</v>
      </c>
      <c r="E18" s="168"/>
      <c r="F18" s="168">
        <f>VALUE(50/100*(F6-F9)+F9)</f>
        <v>11079.224999999999</v>
      </c>
      <c r="G18" s="168"/>
      <c r="H18" s="168">
        <f>VALUE(50/100*(H6-H9)+H9)</f>
        <v>11428.900000000001</v>
      </c>
      <c r="I18" s="169"/>
      <c r="J18" s="168">
        <f>VALUE(50/100*(J6-J9)+J9)</f>
        <v>11521.275</v>
      </c>
      <c r="K18" s="168"/>
      <c r="L18" s="168">
        <f>VALUE(50/100*(L6-L9)+L9)</f>
        <v>11528.775</v>
      </c>
      <c r="M18" s="168"/>
      <c r="N18" s="168">
        <f>VALUE(50/100*(N6-N9)+N9)</f>
        <v>11599.849999999999</v>
      </c>
      <c r="O18" s="169"/>
      <c r="P18" s="168">
        <f>VALUE(50/100*(P6-P9)+P9)</f>
        <v>0</v>
      </c>
      <c r="Q18" s="168"/>
      <c r="R18" s="168">
        <f>VALUE(50/100*(R6-R9)+R9)</f>
        <v>0</v>
      </c>
    </row>
    <row r="19" spans="1:18" ht="14.55" customHeight="1" x14ac:dyDescent="0.3">
      <c r="A19" s="167">
        <v>0.61799999999999999</v>
      </c>
      <c r="B19" s="168">
        <f>VALUE(61.8/100*(B6-B9)+B9)</f>
        <v>8485.1720000000005</v>
      </c>
      <c r="C19" s="169"/>
      <c r="D19" s="168">
        <f>VALUE(61.8/100*(D6-D9)+D9)</f>
        <v>10379.1409</v>
      </c>
      <c r="E19" s="168"/>
      <c r="F19" s="168">
        <f>VALUE(61.8/100*(F6-F9)+F9)</f>
        <v>10962.7413</v>
      </c>
      <c r="G19" s="168"/>
      <c r="H19" s="168">
        <f>VALUE(61.8/100*(H6-H9)+H9)</f>
        <v>11401.217200000001</v>
      </c>
      <c r="I19" s="169"/>
      <c r="J19" s="168">
        <f>VALUE(61.8/100*(J6-J9)+J9)</f>
        <v>11495.722099999999</v>
      </c>
      <c r="K19" s="168"/>
      <c r="L19" s="168">
        <f>VALUE(61.8/100*(L6-L9)+L9)</f>
        <v>11504.992099999999</v>
      </c>
      <c r="M19" s="168"/>
      <c r="N19" s="168">
        <f>VALUE(61.8/100*(N6-N9)+N9)</f>
        <v>11606.859199999999</v>
      </c>
      <c r="O19" s="169"/>
      <c r="P19" s="168">
        <f>VALUE(61.8/100*(P6-P9)+P9)</f>
        <v>0</v>
      </c>
      <c r="Q19" s="168"/>
      <c r="R19" s="168">
        <f>VALUE(61.8/100*(R6-R9)+R9)</f>
        <v>0</v>
      </c>
    </row>
    <row r="20" spans="1:18" ht="14.55" customHeight="1" x14ac:dyDescent="0.3">
      <c r="A20" s="173">
        <v>0.70699999999999996</v>
      </c>
      <c r="B20" s="174">
        <f>VALUE(70.7/100*(B6-B9)+B9)</f>
        <v>8098.3779999999997</v>
      </c>
      <c r="C20" s="175"/>
      <c r="D20" s="174">
        <f>VALUE(70.7/100*(D6-D9)+D9)</f>
        <v>10291.92535</v>
      </c>
      <c r="E20" s="176"/>
      <c r="F20" s="174">
        <f>VALUE(70.7/100*(F6-F9)+F9)</f>
        <v>10874.88495</v>
      </c>
      <c r="G20" s="174"/>
      <c r="H20" s="174">
        <f>VALUE(70.7/100*(H6-H9)+H9)</f>
        <v>11380.337800000001</v>
      </c>
      <c r="I20" s="175"/>
      <c r="J20" s="174">
        <f>VALUE(70.7/100*(J6-J9)+J9)</f>
        <v>11476.44915</v>
      </c>
      <c r="K20" s="176"/>
      <c r="L20" s="174">
        <f>VALUE(70.7/100*(L6-L9)+L9)</f>
        <v>11487.05415</v>
      </c>
      <c r="M20" s="174"/>
      <c r="N20" s="174">
        <f>VALUE(70.7/100*(N6-N9)+N9)</f>
        <v>11612.1458</v>
      </c>
      <c r="O20" s="175"/>
      <c r="P20" s="174">
        <f>VALUE(70.7/100*(P6-P9)+P9)</f>
        <v>0</v>
      </c>
      <c r="Q20" s="176"/>
      <c r="R20" s="174">
        <f>VALUE(70.7/100*(R6-R9)+R9)</f>
        <v>0</v>
      </c>
    </row>
    <row r="21" spans="1:18" ht="14.55" customHeight="1" x14ac:dyDescent="0.3">
      <c r="A21" s="167">
        <v>0.78600000000000003</v>
      </c>
      <c r="B21" s="168">
        <f>VALUE(78.6/100*(B6-B9)+B9)</f>
        <v>7755.0439999999999</v>
      </c>
      <c r="C21" s="169"/>
      <c r="D21" s="168">
        <f>VALUE(78.6/100*(D6-D9)+D9)</f>
        <v>10214.5093</v>
      </c>
      <c r="E21" s="168"/>
      <c r="F21" s="168">
        <f>VALUE(78.6/100*(F6-F9)+F9)</f>
        <v>10796.900099999999</v>
      </c>
      <c r="G21" s="168"/>
      <c r="H21" s="168">
        <f>VALUE(78.6/100*(H6-H9)+H9)</f>
        <v>11361.804400000001</v>
      </c>
      <c r="I21" s="169"/>
      <c r="J21" s="168">
        <f>VALUE(78.6/100*(J6-J9)+J9)</f>
        <v>11459.341699999999</v>
      </c>
      <c r="K21" s="168"/>
      <c r="L21" s="168">
        <f>VALUE(78.6/100*(L6-L9)+L9)</f>
        <v>11471.1317</v>
      </c>
      <c r="M21" s="168"/>
      <c r="N21" s="168">
        <f>VALUE(78.6/100*(N6-N9)+N9)</f>
        <v>11616.838399999999</v>
      </c>
      <c r="O21" s="169"/>
      <c r="P21" s="168">
        <f>VALUE(78.6/100*(P6-P9)+P9)</f>
        <v>0</v>
      </c>
      <c r="Q21" s="168"/>
      <c r="R21" s="168">
        <f>VALUE(78.6/100*(R6-R9)+R9)</f>
        <v>0</v>
      </c>
    </row>
    <row r="22" spans="1:18" ht="14.55" customHeight="1" x14ac:dyDescent="0.3">
      <c r="A22" s="173">
        <v>1</v>
      </c>
      <c r="B22" s="174">
        <f>VALUE(100/100*(B6-B9)+B9)</f>
        <v>6825</v>
      </c>
      <c r="C22" s="175"/>
      <c r="D22" s="174">
        <f>VALUE(100/100*(D6-D9)+D9)</f>
        <v>10004.799999999999</v>
      </c>
      <c r="E22" s="176"/>
      <c r="F22" s="174">
        <f>VALUE(100/100*(F6-F9)+F9)</f>
        <v>10585.65</v>
      </c>
      <c r="G22" s="174"/>
      <c r="H22" s="174">
        <f>VALUE(100/100*(H6-H9)+H9)</f>
        <v>11311.6</v>
      </c>
      <c r="I22" s="175"/>
      <c r="J22" s="174">
        <f>VALUE(100/100*(J6-J9)+J9)</f>
        <v>11413</v>
      </c>
      <c r="K22" s="176"/>
      <c r="L22" s="174">
        <f>VALUE(100/100*(L6-L9)+L9)</f>
        <v>11428</v>
      </c>
      <c r="M22" s="174"/>
      <c r="N22" s="174">
        <f>VALUE(100/100*(N6-N9)+N9)</f>
        <v>11629.55</v>
      </c>
      <c r="O22" s="175"/>
      <c r="P22" s="174">
        <f>VALUE(100/100*(P6-P9)+P9)</f>
        <v>0</v>
      </c>
      <c r="Q22" s="176"/>
      <c r="R22" s="174">
        <f>VALUE(100/100*(R6-R9)+R9)</f>
        <v>0</v>
      </c>
    </row>
    <row r="23" spans="1:18" ht="14.55" customHeight="1" x14ac:dyDescent="0.3">
      <c r="A23" s="175"/>
      <c r="B23" s="174"/>
      <c r="C23" s="175"/>
      <c r="D23" s="174"/>
      <c r="E23" s="176"/>
      <c r="F23" s="174"/>
      <c r="G23" s="174"/>
      <c r="H23" s="174"/>
      <c r="I23" s="175"/>
      <c r="J23" s="174"/>
      <c r="K23" s="176"/>
      <c r="L23" s="174"/>
      <c r="M23" s="174"/>
      <c r="N23" s="174"/>
      <c r="O23" s="175"/>
      <c r="P23" s="174"/>
      <c r="Q23" s="176"/>
      <c r="R23" s="174"/>
    </row>
    <row r="24" spans="1:18" ht="14.55" customHeight="1" x14ac:dyDescent="0.3">
      <c r="A24" s="177" t="s">
        <v>60</v>
      </c>
      <c r="B24" s="174"/>
      <c r="C24" s="175"/>
      <c r="D24" s="174"/>
      <c r="E24" s="176"/>
      <c r="F24" s="174"/>
      <c r="G24" s="174"/>
      <c r="H24" s="174"/>
      <c r="I24" s="175"/>
      <c r="J24" s="174"/>
      <c r="K24" s="176"/>
      <c r="L24" s="174"/>
      <c r="M24" s="174"/>
      <c r="N24" s="174"/>
      <c r="O24" s="175"/>
      <c r="P24" s="174"/>
      <c r="Q24" s="176"/>
      <c r="R24" s="174"/>
    </row>
    <row r="25" spans="1:18" ht="14.55" customHeight="1" x14ac:dyDescent="0.3">
      <c r="A25" s="178">
        <v>0.38200000000000001</v>
      </c>
      <c r="B25" s="189">
        <f>VALUE(B12-38.2/100*(B6-B9))</f>
        <v>11664.172</v>
      </c>
      <c r="C25" s="180"/>
      <c r="D25" s="179">
        <f>VALUE(D12-38.2/100*(D6-D9))</f>
        <v>10959.990900000001</v>
      </c>
      <c r="E25" s="179"/>
      <c r="F25" s="189">
        <f>VALUE(F12-38.2/100*(F6-F9))</f>
        <v>11688.6913</v>
      </c>
      <c r="G25" s="179"/>
      <c r="H25" s="179">
        <f>VALUE(H12-38.2/100*(H6-H9))</f>
        <v>11502.617200000001</v>
      </c>
      <c r="I25" s="180"/>
      <c r="J25" s="189">
        <f>VALUE(J12-38.2/100*(J6-J9))</f>
        <v>11652.872099999999</v>
      </c>
      <c r="K25" s="179"/>
      <c r="L25" s="181">
        <f>VALUE(L12-38.2/100*(L6-L9))</f>
        <v>76.992099999999724</v>
      </c>
      <c r="M25" s="179"/>
      <c r="N25" s="179">
        <f>VALUE(N12-38.2/100*(N6-N9))</f>
        <v>11607.6592</v>
      </c>
      <c r="O25" s="180"/>
      <c r="P25" s="179">
        <f>VALUE(P12-38.2/100*(P6-P9))</f>
        <v>0</v>
      </c>
      <c r="Q25" s="179"/>
      <c r="R25" s="179">
        <f>VALUE(R12-38.2/100*(R6-R9))</f>
        <v>0</v>
      </c>
    </row>
    <row r="26" spans="1:18" ht="14.55" customHeight="1" x14ac:dyDescent="0.3">
      <c r="A26" s="178">
        <v>0.5</v>
      </c>
      <c r="B26" s="189">
        <f>VALUE(B12-50/100*(B6-B9))</f>
        <v>12177</v>
      </c>
      <c r="C26" s="180"/>
      <c r="D26" s="179">
        <f>VALUE(D12-50/100*(D6-D9))</f>
        <v>11075.625</v>
      </c>
      <c r="E26" s="179"/>
      <c r="F26" s="189">
        <f>VALUE(F12-50/100*(F6-F9))</f>
        <v>11805.174999999999</v>
      </c>
      <c r="G26" s="179"/>
      <c r="H26" s="179">
        <f>VALUE(H12-50/100*(H6-H9))</f>
        <v>11530.3</v>
      </c>
      <c r="I26" s="180"/>
      <c r="J26" s="179">
        <f>VALUE(J12-50/100*(J6-J9))</f>
        <v>11678.424999999999</v>
      </c>
      <c r="K26" s="179"/>
      <c r="L26" s="179">
        <f>VALUE(L12-50/100*(L6-L9))</f>
        <v>100.77499999999964</v>
      </c>
      <c r="M26" s="179"/>
      <c r="N26" s="179">
        <f>VALUE(N12-50/100*(N6-N9))</f>
        <v>11600.650000000001</v>
      </c>
      <c r="O26" s="180"/>
      <c r="P26" s="179">
        <f>VALUE(P12-50/100*(P6-P9))</f>
        <v>0</v>
      </c>
      <c r="Q26" s="179"/>
      <c r="R26" s="179">
        <f>VALUE(R12-50/100*(R6-R9))</f>
        <v>0</v>
      </c>
    </row>
    <row r="27" spans="1:18" ht="14.55" customHeight="1" x14ac:dyDescent="0.3">
      <c r="A27" s="182">
        <v>0.61799999999999999</v>
      </c>
      <c r="B27" s="108">
        <f>VALUE(B12-61.8/100*(B6-B9))</f>
        <v>12689.828</v>
      </c>
      <c r="C27" s="184"/>
      <c r="D27" s="183">
        <f>VALUE(D12-61.8/100*(D6-D9))</f>
        <v>11191.259099999999</v>
      </c>
      <c r="E27" s="183"/>
      <c r="F27" s="108">
        <f>VALUE(F12-61.8/100*(F6-F9))</f>
        <v>11921.6587</v>
      </c>
      <c r="G27" s="183"/>
      <c r="H27" s="183">
        <f>VALUE(H12-61.8/100*(H6-H9))</f>
        <v>11557.9828</v>
      </c>
      <c r="I27" s="184"/>
      <c r="J27" s="108">
        <f>VALUE(J12-61.8/100*(J6-J9))</f>
        <v>11703.9779</v>
      </c>
      <c r="K27" s="183"/>
      <c r="L27" s="183">
        <f>VALUE(L12-61.8/100*(L6-L9))</f>
        <v>124.55789999999955</v>
      </c>
      <c r="M27" s="183"/>
      <c r="N27" s="183">
        <f>VALUE(N12-61.8/100*(N6-N9))</f>
        <v>11593.640800000001</v>
      </c>
      <c r="O27" s="184"/>
      <c r="P27" s="183">
        <f>VALUE(P12-61.8/100*(P6-P9))</f>
        <v>0</v>
      </c>
      <c r="Q27" s="183"/>
      <c r="R27" s="183">
        <f>VALUE(R12-61.8/100*(R6-R9))</f>
        <v>0</v>
      </c>
    </row>
    <row r="28" spans="1:18" ht="14.55" customHeight="1" x14ac:dyDescent="0.3">
      <c r="A28" s="173">
        <v>0.70699999999999996</v>
      </c>
      <c r="B28" s="174">
        <f>VALUE(B12-70.07/100*(B6-B9))</f>
        <v>13049.242200000001</v>
      </c>
      <c r="C28" s="175"/>
      <c r="D28" s="174">
        <f>VALUE(D12-70.07/100*(D6-D9))</f>
        <v>11272.300965</v>
      </c>
      <c r="E28" s="176"/>
      <c r="F28" s="174">
        <f>VALUE(F12-70.07/100*(F6-F9))</f>
        <v>12003.296005</v>
      </c>
      <c r="G28" s="174"/>
      <c r="H28" s="174">
        <f>VALUE(H12-70.07/100*(H6-H9))</f>
        <v>11577.38422</v>
      </c>
      <c r="I28" s="175"/>
      <c r="J28" s="174">
        <f>VALUE(J12-70.07/100*(J6-J9))</f>
        <v>11721.886584999998</v>
      </c>
      <c r="K28" s="176"/>
      <c r="L28" s="174">
        <f>VALUE(L12-70.07/100*(L6-L9))</f>
        <v>141.22608499999947</v>
      </c>
      <c r="M28" s="174"/>
      <c r="N28" s="174">
        <f>VALUE(N12-70.07/100*(N6-N9))</f>
        <v>11588.728420000001</v>
      </c>
      <c r="O28" s="175"/>
      <c r="P28" s="174">
        <f>VALUE(P12-70.07/100*(P6-P9))</f>
        <v>0</v>
      </c>
      <c r="Q28" s="176"/>
      <c r="R28" s="174">
        <f>VALUE(R12-70.07/100*(R6-R9))</f>
        <v>0</v>
      </c>
    </row>
    <row r="29" spans="1:18" ht="14.55" customHeight="1" x14ac:dyDescent="0.3">
      <c r="A29" s="178">
        <v>1</v>
      </c>
      <c r="B29" s="179">
        <f>VALUE(B12-100/100*(B6-B9))</f>
        <v>14350</v>
      </c>
      <c r="C29" s="180"/>
      <c r="D29" s="189">
        <f>VALUE(D12-100/100*(D6-D9))</f>
        <v>11565.6</v>
      </c>
      <c r="E29" s="179"/>
      <c r="F29" s="179">
        <f>VALUE(F12-100/100*(F6-F9))</f>
        <v>12298.75</v>
      </c>
      <c r="G29" s="179"/>
      <c r="H29" s="189">
        <f>VALUE(H12-100/100*(H6-H9))</f>
        <v>11647.6</v>
      </c>
      <c r="I29" s="180"/>
      <c r="J29" s="189">
        <f>VALUE(J12-100/100*(J6-J9))</f>
        <v>11786.699999999999</v>
      </c>
      <c r="K29" s="179"/>
      <c r="L29" s="179">
        <f>VALUE(L12-100/100*(L6-L9))</f>
        <v>201.54999999999927</v>
      </c>
      <c r="M29" s="179"/>
      <c r="N29" s="179">
        <f>VALUE(N12-100/100*(N6-N9))</f>
        <v>11570.95</v>
      </c>
      <c r="O29" s="180"/>
      <c r="P29" s="179">
        <f>VALUE(P12-100/100*(P6-P9))</f>
        <v>0</v>
      </c>
      <c r="Q29" s="179"/>
      <c r="R29" s="179">
        <f>VALUE(R12-100/100*(R6-R9))</f>
        <v>0</v>
      </c>
    </row>
    <row r="30" spans="1:18" ht="14.55" customHeight="1" x14ac:dyDescent="0.3">
      <c r="A30" s="185">
        <v>1.236</v>
      </c>
      <c r="B30" s="186">
        <f>VALUE(B12-123.6/100*(B6-B9))</f>
        <v>15375.655999999999</v>
      </c>
      <c r="C30" s="187"/>
      <c r="D30" s="190">
        <f>VALUE(D12-123.6/100*(D6-D9))</f>
        <v>11796.868200000001</v>
      </c>
      <c r="E30" s="186"/>
      <c r="F30" s="186">
        <f>VALUE(F12-123.6/100*(F6-F9))</f>
        <v>12531.7174</v>
      </c>
      <c r="G30" s="186"/>
      <c r="H30" s="190">
        <f>VALUE(H12-123.6/100*(H6-H9))</f>
        <v>11702.9656</v>
      </c>
      <c r="I30" s="187"/>
      <c r="J30" s="190">
        <f>VALUE(J12-123.6/100*(J6-J9))</f>
        <v>11837.805799999998</v>
      </c>
      <c r="K30" s="186"/>
      <c r="L30" s="186">
        <f>VALUE(L12-123.6/100*(L6-L9))</f>
        <v>249.1157999999991</v>
      </c>
      <c r="M30" s="186"/>
      <c r="N30" s="186">
        <f>VALUE(N12-123.6/100*(N6-N9))</f>
        <v>11556.931600000002</v>
      </c>
      <c r="O30" s="187"/>
      <c r="P30" s="186">
        <f>VALUE(P12-123.6/100*(P6-P9))</f>
        <v>0</v>
      </c>
      <c r="Q30" s="186"/>
      <c r="R30" s="186">
        <f>VALUE(R12-123.6/100*(R6-R9))</f>
        <v>0</v>
      </c>
    </row>
    <row r="31" spans="1:18" ht="14.55" customHeight="1" x14ac:dyDescent="0.3">
      <c r="A31" s="173">
        <v>1.3819999999999999</v>
      </c>
      <c r="B31" s="174">
        <f>VALUE(B12-138.2/100*(B6-B9))</f>
        <v>16010.171999999999</v>
      </c>
      <c r="C31" s="175"/>
      <c r="D31" s="174">
        <f>VALUE(D12-138.2/100*(D6-D9))</f>
        <v>11939.940900000001</v>
      </c>
      <c r="E31" s="176"/>
      <c r="F31" s="174">
        <f>VALUE(F12-138.2/100*(F6-F9))</f>
        <v>12675.8413</v>
      </c>
      <c r="G31" s="174"/>
      <c r="H31" s="174">
        <f>VALUE(H12-138.2/100*(H6-H9))</f>
        <v>11737.217200000001</v>
      </c>
      <c r="I31" s="175"/>
      <c r="J31" s="174">
        <f>VALUE(J12-138.2/100*(J6-J9))</f>
        <v>11869.422099999998</v>
      </c>
      <c r="K31" s="176"/>
      <c r="L31" s="174">
        <f>VALUE(L12-138.2/100*(L6-L9))</f>
        <v>278.54209999999898</v>
      </c>
      <c r="M31" s="174"/>
      <c r="N31" s="174">
        <f>VALUE(N12-138.2/100*(N6-N9))</f>
        <v>11548.2592</v>
      </c>
      <c r="O31" s="175"/>
      <c r="P31" s="174">
        <f>VALUE(P12-138.2/100*(P6-P9))</f>
        <v>0</v>
      </c>
      <c r="Q31" s="176"/>
      <c r="R31" s="174">
        <f>VALUE(R12-138.2/100*(R6-R9))</f>
        <v>0</v>
      </c>
    </row>
    <row r="32" spans="1:18" ht="14.55" customHeight="1" x14ac:dyDescent="0.3">
      <c r="A32" s="173">
        <v>1.5</v>
      </c>
      <c r="B32" s="174">
        <f>VALUE(B12-150/100*(B6-B9))</f>
        <v>16523</v>
      </c>
      <c r="C32" s="175"/>
      <c r="D32" s="215">
        <f>VALUE(D12-150/100*(D6-D9))</f>
        <v>12055.575000000001</v>
      </c>
      <c r="E32" s="176"/>
      <c r="F32" s="174">
        <f>VALUE(F12-150/100*(F6-F9))</f>
        <v>12792.325000000001</v>
      </c>
      <c r="G32" s="174"/>
      <c r="H32" s="174">
        <f>VALUE(H12-150/100*(H6-H9))</f>
        <v>11764.900000000001</v>
      </c>
      <c r="I32" s="175"/>
      <c r="J32" s="174">
        <f>VALUE(J12-150/100*(J6-J9))</f>
        <v>11894.974999999999</v>
      </c>
      <c r="K32" s="176"/>
      <c r="L32" s="174">
        <f>VALUE(L12-150/100*(L6-L9))</f>
        <v>302.32499999999891</v>
      </c>
      <c r="M32" s="174"/>
      <c r="N32" s="174">
        <f>VALUE(N12-150/100*(N6-N9))</f>
        <v>11541.25</v>
      </c>
      <c r="O32" s="175"/>
      <c r="P32" s="174">
        <f>VALUE(P12-150/100*(P6-P9))</f>
        <v>0</v>
      </c>
      <c r="Q32" s="176"/>
      <c r="R32" s="174">
        <f>VALUE(R12-150/100*(R6-R9))</f>
        <v>0</v>
      </c>
    </row>
    <row r="33" spans="1:18" ht="14.55" customHeight="1" x14ac:dyDescent="0.3">
      <c r="A33" s="182">
        <v>1.6180000000000001</v>
      </c>
      <c r="B33" s="183">
        <f>VALUE(B12-161.8/100*(B6-B9))</f>
        <v>17035.828000000001</v>
      </c>
      <c r="C33" s="184"/>
      <c r="D33" s="108">
        <f>VALUE(D12-161.8/100*(D6-D9))</f>
        <v>12171.2091</v>
      </c>
      <c r="E33" s="183"/>
      <c r="F33" s="183">
        <f>VALUE(F12-161.8/100*(F6-F9))</f>
        <v>12908.8087</v>
      </c>
      <c r="G33" s="183"/>
      <c r="H33" s="183">
        <f>VALUE(H12-161.8/100*(H6-H9))</f>
        <v>11792.5828</v>
      </c>
      <c r="I33" s="184"/>
      <c r="J33" s="183">
        <f>VALUE(J12-161.8/100*(J6-J9))</f>
        <v>11920.527899999999</v>
      </c>
      <c r="K33" s="183"/>
      <c r="L33" s="183">
        <f>VALUE(L12-161.8/100*(L6-L9))</f>
        <v>326.10789999999884</v>
      </c>
      <c r="M33" s="183"/>
      <c r="N33" s="183">
        <f>VALUE(N12-161.8/100*(N6-N9))</f>
        <v>11534.240800000001</v>
      </c>
      <c r="O33" s="184"/>
      <c r="P33" s="183">
        <f>VALUE(P12-161.8/100*(P6-P9))</f>
        <v>0</v>
      </c>
      <c r="Q33" s="183"/>
      <c r="R33" s="183">
        <f>VALUE(R12-161.8/100*(R6-R9))</f>
        <v>0</v>
      </c>
    </row>
    <row r="34" spans="1:18" ht="14.55" customHeight="1" x14ac:dyDescent="0.3">
      <c r="A34" s="173">
        <v>1.7070000000000001</v>
      </c>
      <c r="B34" s="174">
        <f>VALUE(B12-170.07/100*(B6-B9))</f>
        <v>17395.242200000001</v>
      </c>
      <c r="C34" s="175"/>
      <c r="D34" s="174">
        <f>VALUE(D12-170.07/100*(D6-D9))</f>
        <v>12252.250965000001</v>
      </c>
      <c r="E34" s="176"/>
      <c r="F34" s="174">
        <f>VALUE(F12-170.07/100*(F6-F9))</f>
        <v>12990.446005</v>
      </c>
      <c r="G34" s="174"/>
      <c r="H34" s="174">
        <f>VALUE(H12-170.07/100*(H6-H9))</f>
        <v>11811.98422</v>
      </c>
      <c r="I34" s="175"/>
      <c r="J34" s="174">
        <f>VALUE(J12-170.07/100*(J6-J9))</f>
        <v>11938.436584999998</v>
      </c>
      <c r="K34" s="176"/>
      <c r="L34" s="174">
        <f>VALUE(L12-170.07/100*(L6-L9))</f>
        <v>342.77608499999872</v>
      </c>
      <c r="M34" s="174"/>
      <c r="N34" s="174">
        <f>VALUE(N12-170.07/100*(N6-N9))</f>
        <v>11529.328420000002</v>
      </c>
      <c r="O34" s="175"/>
      <c r="P34" s="174">
        <f>VALUE(P12-170.07/100*(P6-P9))</f>
        <v>0</v>
      </c>
      <c r="Q34" s="176"/>
      <c r="R34" s="174">
        <f>VALUE(R12-170.07/100*(R6-R9))</f>
        <v>0</v>
      </c>
    </row>
    <row r="35" spans="1:18" ht="14.55" customHeight="1" x14ac:dyDescent="0.3">
      <c r="A35" s="178">
        <v>2</v>
      </c>
      <c r="B35" s="179">
        <f>VALUE(B12-200/100*(B6-B9))</f>
        <v>18696</v>
      </c>
      <c r="C35" s="180"/>
      <c r="D35" s="179">
        <f>VALUE(D12-200/100*(D6-D9))</f>
        <v>12545.550000000001</v>
      </c>
      <c r="E35" s="179"/>
      <c r="F35" s="179">
        <f>VALUE(F12-200/100*(F6-F9))</f>
        <v>13285.9</v>
      </c>
      <c r="G35" s="179"/>
      <c r="H35" s="179">
        <f>VALUE(H12-200/100*(H6-H9))</f>
        <v>11882.2</v>
      </c>
      <c r="I35" s="180"/>
      <c r="J35" s="179">
        <f>VALUE(J12-200/100*(J6-J9))</f>
        <v>12003.249999999998</v>
      </c>
      <c r="K35" s="179"/>
      <c r="L35" s="179">
        <f>VALUE(L12-200/100*(L6-L9))</f>
        <v>403.09999999999854</v>
      </c>
      <c r="M35" s="179"/>
      <c r="N35" s="179">
        <f>VALUE(N12-200/100*(N6-N9))</f>
        <v>11511.550000000001</v>
      </c>
      <c r="O35" s="180"/>
      <c r="P35" s="179">
        <f>VALUE(P12-200/100*(P6-P9))</f>
        <v>0</v>
      </c>
      <c r="Q35" s="179"/>
      <c r="R35" s="179">
        <f>VALUE(R12-200/100*(R6-R9))</f>
        <v>0</v>
      </c>
    </row>
    <row r="36" spans="1:18" ht="14.55" customHeight="1" x14ac:dyDescent="0.3">
      <c r="A36" s="173">
        <v>2.2360000000000002</v>
      </c>
      <c r="B36" s="174">
        <f>VALUE(B12-223.6/100*(B6-B9))</f>
        <v>19721.655999999999</v>
      </c>
      <c r="C36" s="175"/>
      <c r="D36" s="174">
        <f>VALUE(D12-223.6/100*(D6-D9))</f>
        <v>12776.818200000002</v>
      </c>
      <c r="E36" s="176"/>
      <c r="F36" s="174">
        <f>VALUE(F12-223.6/100*(F6-F9))</f>
        <v>13518.867399999999</v>
      </c>
      <c r="G36" s="174"/>
      <c r="H36" s="174">
        <f>VALUE(H12-223.6/100*(H6-H9))</f>
        <v>11937.565600000002</v>
      </c>
      <c r="I36" s="175"/>
      <c r="J36" s="174">
        <f>VALUE(J12-223.6/100*(J6-J9))</f>
        <v>12054.355799999998</v>
      </c>
      <c r="K36" s="176"/>
      <c r="L36" s="174">
        <f>VALUE(L12-223.6/100*(L6-L9))</f>
        <v>450.66579999999834</v>
      </c>
      <c r="M36" s="174"/>
      <c r="N36" s="174">
        <f>VALUE(N12-223.6/100*(N6-N9))</f>
        <v>11497.531600000002</v>
      </c>
      <c r="O36" s="175"/>
      <c r="P36" s="174">
        <f>VALUE(P12-223.6/100*(P6-P9))</f>
        <v>0</v>
      </c>
      <c r="Q36" s="176"/>
      <c r="R36" s="174">
        <f>VALUE(R12-223.6/100*(R6-R9))</f>
        <v>0</v>
      </c>
    </row>
    <row r="37" spans="1:18" ht="14.55" customHeight="1" x14ac:dyDescent="0.3">
      <c r="A37" s="178">
        <v>2.3820000000000001</v>
      </c>
      <c r="B37" s="179">
        <f>VALUE(B12-238.2/100*(B6-B9))</f>
        <v>20356.171999999999</v>
      </c>
      <c r="C37" s="180"/>
      <c r="D37" s="179">
        <f>VALUE(D12-238.2/100*(D6-D9))</f>
        <v>12919.890900000002</v>
      </c>
      <c r="E37" s="179"/>
      <c r="F37" s="179">
        <f>VALUE(F12-238.2/100*(F6-F9))</f>
        <v>13662.9913</v>
      </c>
      <c r="G37" s="179"/>
      <c r="H37" s="179">
        <f>VALUE(H12-238.2/100*(H6-H9))</f>
        <v>11971.817200000001</v>
      </c>
      <c r="I37" s="180"/>
      <c r="J37" s="179">
        <f>VALUE(J12-238.2/100*(J6-J9))</f>
        <v>12085.972099999997</v>
      </c>
      <c r="K37" s="179"/>
      <c r="L37" s="179">
        <f>VALUE(L12-238.2/100*(L6-L9))</f>
        <v>480.0920999999982</v>
      </c>
      <c r="M37" s="179"/>
      <c r="N37" s="179">
        <f>VALUE(N12-238.2/100*(N6-N9))</f>
        <v>11488.859200000001</v>
      </c>
      <c r="O37" s="180"/>
      <c r="P37" s="179">
        <f>VALUE(P12-238.2/100*(P6-P9))</f>
        <v>0</v>
      </c>
      <c r="Q37" s="179"/>
      <c r="R37" s="179">
        <f>VALUE(R12-238.2/100*(R6-R9))</f>
        <v>0</v>
      </c>
    </row>
    <row r="38" spans="1:18" ht="14.55" customHeight="1" x14ac:dyDescent="0.3">
      <c r="A38" s="178">
        <v>2.6179999999999999</v>
      </c>
      <c r="B38" s="179">
        <f>VALUE(B12-261.8/100*(B6-B9))</f>
        <v>21381.828000000001</v>
      </c>
      <c r="C38" s="180"/>
      <c r="D38" s="179">
        <f>VALUE(D12-261.8/100*(D6-D9))</f>
        <v>13151.159100000001</v>
      </c>
      <c r="E38" s="179"/>
      <c r="F38" s="179">
        <f>VALUE(F12-261.8/100*(F6-F9))</f>
        <v>13895.958699999999</v>
      </c>
      <c r="G38" s="179"/>
      <c r="H38" s="179">
        <f>VALUE(H12-261.8/100*(H6-H9))</f>
        <v>12027.1828</v>
      </c>
      <c r="I38" s="180"/>
      <c r="J38" s="179">
        <f>VALUE(J12-261.8/100*(J6-J9))</f>
        <v>12137.077899999998</v>
      </c>
      <c r="K38" s="179"/>
      <c r="L38" s="179">
        <f>VALUE(L12-261.8/100*(L6-L9))</f>
        <v>527.65789999999811</v>
      </c>
      <c r="M38" s="179"/>
      <c r="N38" s="179">
        <f>VALUE(N12-261.8/100*(N6-N9))</f>
        <v>11474.840800000002</v>
      </c>
      <c r="O38" s="180"/>
      <c r="P38" s="179">
        <f>VALUE(P12-261.8/100*(P6-P9))</f>
        <v>0</v>
      </c>
      <c r="Q38" s="179"/>
      <c r="R38" s="179">
        <f>VALUE(R12-261.8/100*(R6-R9))</f>
        <v>0</v>
      </c>
    </row>
    <row r="39" spans="1:18" ht="14.55" customHeight="1" x14ac:dyDescent="0.3">
      <c r="A39" s="178">
        <v>3</v>
      </c>
      <c r="B39" s="179">
        <f>VALUE(B12-300/100*(B6-B9))</f>
        <v>23042</v>
      </c>
      <c r="C39" s="180"/>
      <c r="D39" s="179">
        <f>VALUE(D12-300/100*(D6-D9))</f>
        <v>13525.500000000002</v>
      </c>
      <c r="E39" s="179"/>
      <c r="F39" s="179">
        <f>VALUE(F12-300/100*(F6-F9))</f>
        <v>14273.05</v>
      </c>
      <c r="G39" s="179"/>
      <c r="H39" s="179">
        <f>VALUE(H12-300/100*(H6-H9))</f>
        <v>12116.800000000001</v>
      </c>
      <c r="I39" s="180"/>
      <c r="J39" s="179">
        <f>VALUE(J12-300/100*(J6-J9))</f>
        <v>12219.799999999997</v>
      </c>
      <c r="K39" s="179"/>
      <c r="L39" s="179">
        <f>VALUE(L12-300/100*(L6-L9))</f>
        <v>604.64999999999782</v>
      </c>
      <c r="M39" s="179"/>
      <c r="N39" s="179">
        <f>VALUE(N12-300/100*(N6-N9))</f>
        <v>11452.150000000001</v>
      </c>
      <c r="O39" s="180"/>
      <c r="P39" s="179">
        <f>VALUE(P12-300/100*(P6-P9))</f>
        <v>0</v>
      </c>
      <c r="Q39" s="179"/>
      <c r="R39" s="179">
        <f>VALUE(R12-300/100*(R6-R9))</f>
        <v>0</v>
      </c>
    </row>
    <row r="40" spans="1:18" ht="14.55" customHeight="1" x14ac:dyDescent="0.3">
      <c r="A40" s="173">
        <v>3.2360000000000002</v>
      </c>
      <c r="B40" s="174">
        <f>VALUE(B12-323.6/100*(B6-B9))</f>
        <v>24067.656000000003</v>
      </c>
      <c r="C40" s="175"/>
      <c r="D40" s="174">
        <f>VALUE(D12-323.6/100*(D6-D9))</f>
        <v>13756.768200000002</v>
      </c>
      <c r="E40" s="176"/>
      <c r="F40" s="174">
        <f>VALUE(F12-323.6/100*(F6-F9))</f>
        <v>14506.017399999999</v>
      </c>
      <c r="G40" s="174"/>
      <c r="H40" s="174">
        <f>VALUE(H12-323.6/100*(H6-H9))</f>
        <v>12172.1656</v>
      </c>
      <c r="I40" s="175"/>
      <c r="J40" s="174">
        <f>VALUE(J12-323.6/100*(J6-J9))</f>
        <v>12270.905799999997</v>
      </c>
      <c r="K40" s="176"/>
      <c r="L40" s="174">
        <f>VALUE(L12-323.6/100*(L6-L9))</f>
        <v>652.21579999999767</v>
      </c>
      <c r="M40" s="174"/>
      <c r="N40" s="174">
        <f>VALUE(N12-323.6/100*(N6-N9))</f>
        <v>11438.131600000001</v>
      </c>
      <c r="O40" s="175"/>
      <c r="P40" s="174">
        <f>VALUE(P12-323.6/100*(P6-P9))</f>
        <v>0</v>
      </c>
      <c r="Q40" s="176"/>
      <c r="R40" s="174">
        <f>VALUE(R12-323.6/100*(R6-R9))</f>
        <v>0</v>
      </c>
    </row>
    <row r="41" spans="1:18" ht="14.55" customHeight="1" x14ac:dyDescent="0.3">
      <c r="A41" s="178">
        <v>3.3820000000000001</v>
      </c>
      <c r="B41" s="179">
        <f>VALUE(B12-338.2/100*(B6-B9))</f>
        <v>24702.171999999999</v>
      </c>
      <c r="C41" s="180"/>
      <c r="D41" s="179">
        <f>VALUE(D12-338.2/100*(D6-D9))</f>
        <v>13899.840900000003</v>
      </c>
      <c r="E41" s="179"/>
      <c r="F41" s="179">
        <f>VALUE(F12-338.2/100*(F6-F9))</f>
        <v>14650.141299999999</v>
      </c>
      <c r="G41" s="179"/>
      <c r="H41" s="179">
        <f>VALUE(H12-338.2/100*(H6-H9))</f>
        <v>12206.417200000002</v>
      </c>
      <c r="I41" s="180"/>
      <c r="J41" s="179">
        <f>VALUE(J12-338.2/100*(J6-J9))</f>
        <v>12302.522099999996</v>
      </c>
      <c r="K41" s="179"/>
      <c r="L41" s="179">
        <f>VALUE(L12-338.2/100*(L6-L9))</f>
        <v>681.64209999999753</v>
      </c>
      <c r="M41" s="179"/>
      <c r="N41" s="179">
        <f>VALUE(N12-338.2/100*(N6-N9))</f>
        <v>11429.459200000001</v>
      </c>
      <c r="O41" s="180"/>
      <c r="P41" s="179">
        <f>VALUE(P12-338.2/100*(P6-P9))</f>
        <v>0</v>
      </c>
      <c r="Q41" s="179"/>
      <c r="R41" s="179">
        <f>VALUE(R12-338.2/100*(R6-R9))</f>
        <v>0</v>
      </c>
    </row>
    <row r="42" spans="1:18" ht="14.55" customHeight="1" x14ac:dyDescent="0.3">
      <c r="A42" s="178">
        <v>3.6179999999999999</v>
      </c>
      <c r="B42" s="179">
        <f>VALUE(B12-361.8/100*(B6-B9))</f>
        <v>25727.828000000001</v>
      </c>
      <c r="C42" s="180"/>
      <c r="D42" s="179">
        <f>VALUE(D12-361.8/100*(D6-D9))</f>
        <v>14131.109100000001</v>
      </c>
      <c r="E42" s="179"/>
      <c r="F42" s="179">
        <f>VALUE(F12-361.8/100*(F6-F9))</f>
        <v>14883.108699999999</v>
      </c>
      <c r="G42" s="179"/>
      <c r="H42" s="179">
        <f>VALUE(H12-361.8/100*(H6-H9))</f>
        <v>12261.782800000001</v>
      </c>
      <c r="I42" s="180"/>
      <c r="J42" s="179">
        <f>VALUE(J12-361.8/100*(J6-J9))</f>
        <v>12353.627899999998</v>
      </c>
      <c r="K42" s="179"/>
      <c r="L42" s="179">
        <f>VALUE(L12-361.8/100*(L6-L9))</f>
        <v>729.20789999999738</v>
      </c>
      <c r="M42" s="179"/>
      <c r="N42" s="179">
        <f>VALUE(N12-361.8/100*(N6-N9))</f>
        <v>11415.440800000002</v>
      </c>
      <c r="O42" s="180"/>
      <c r="P42" s="179">
        <f>VALUE(P12-361.8/100*(P6-P9))</f>
        <v>0</v>
      </c>
      <c r="Q42" s="179"/>
      <c r="R42" s="179">
        <f>VALUE(R12-361.8/100*(R6-R9))</f>
        <v>0</v>
      </c>
    </row>
    <row r="43" spans="1:18" ht="14.55" customHeight="1" x14ac:dyDescent="0.3">
      <c r="A43" s="178">
        <v>4</v>
      </c>
      <c r="B43" s="179">
        <f>VALUE(B12-400/100*(B6-B9))</f>
        <v>27388</v>
      </c>
      <c r="C43" s="180"/>
      <c r="D43" s="179">
        <f>VALUE(D12-400/100*(D6-D9))</f>
        <v>14505.450000000003</v>
      </c>
      <c r="E43" s="179"/>
      <c r="F43" s="179">
        <f>VALUE(F12-400/100*(F6-F9))</f>
        <v>15260.199999999999</v>
      </c>
      <c r="G43" s="179"/>
      <c r="H43" s="179">
        <f>VALUE(H12-400/100*(H6-H9))</f>
        <v>12351.400000000001</v>
      </c>
      <c r="I43" s="180"/>
      <c r="J43" s="179">
        <f>VALUE(J12-400/100*(J6-J9))</f>
        <v>12436.349999999997</v>
      </c>
      <c r="K43" s="179"/>
      <c r="L43" s="179">
        <f>VALUE(L12-400/100*(L6-L9))</f>
        <v>806.19999999999709</v>
      </c>
      <c r="M43" s="179"/>
      <c r="N43" s="179">
        <f>VALUE(N12-400/100*(N6-N9))</f>
        <v>11392.750000000002</v>
      </c>
      <c r="O43" s="180"/>
      <c r="P43" s="179">
        <f>VALUE(P12-400/100*(P6-P9))</f>
        <v>0</v>
      </c>
      <c r="Q43" s="179"/>
      <c r="R43" s="179">
        <f>VALUE(R12-400/100*(R6-R9))</f>
        <v>0</v>
      </c>
    </row>
    <row r="44" spans="1:18" ht="14.55" customHeight="1" x14ac:dyDescent="0.3">
      <c r="A44" s="173">
        <v>4.2359999999999998</v>
      </c>
      <c r="B44" s="174">
        <f>VALUE(B12-423.6/100*(B6-B9))</f>
        <v>28413.656000000003</v>
      </c>
      <c r="C44" s="175"/>
      <c r="D44" s="174">
        <f>VALUE(D12-423.6/100*(D6-D9))</f>
        <v>14736.718200000003</v>
      </c>
      <c r="E44" s="176"/>
      <c r="F44" s="174">
        <f>VALUE(F12-423.6/100*(F6-F9))</f>
        <v>15493.167399999998</v>
      </c>
      <c r="G44" s="174"/>
      <c r="H44" s="174">
        <f>VALUE(H12-423.6/100*(H6-H9))</f>
        <v>12406.765600000002</v>
      </c>
      <c r="I44" s="175"/>
      <c r="J44" s="174">
        <f>VALUE(J12-423.6/100*(J6-J9))</f>
        <v>12487.455799999996</v>
      </c>
      <c r="K44" s="176"/>
      <c r="L44" s="174">
        <f>VALUE(L12-423.6/100*(L6-L9))</f>
        <v>853.76579999999706</v>
      </c>
      <c r="M44" s="174"/>
      <c r="N44" s="174">
        <f>VALUE(N12-423.6/100*(N6-N9))</f>
        <v>11378.731600000001</v>
      </c>
      <c r="O44" s="175"/>
      <c r="P44" s="174">
        <f>VALUE(P12-423.6/100*(P6-P9))</f>
        <v>0</v>
      </c>
      <c r="Q44" s="176"/>
      <c r="R44" s="174">
        <f>VALUE(R12-423.6/100*(R6-R9))</f>
        <v>0</v>
      </c>
    </row>
    <row r="45" spans="1:18" ht="14.55" customHeight="1" x14ac:dyDescent="0.3">
      <c r="A45" s="173">
        <v>4.3819999999999997</v>
      </c>
      <c r="B45" s="174">
        <f>VALUE(B12-438.2/100*(B6-B9))</f>
        <v>29048.171999999999</v>
      </c>
      <c r="C45" s="175"/>
      <c r="D45" s="174">
        <f>VALUE(D12-438.2/100*(D6-D9))</f>
        <v>14879.790900000004</v>
      </c>
      <c r="E45" s="176"/>
      <c r="F45" s="174">
        <f>VALUE(F12-438.2/100*(F6-F9))</f>
        <v>15637.291299999997</v>
      </c>
      <c r="G45" s="174"/>
      <c r="H45" s="174">
        <f>VALUE(H12-438.2/100*(H6-H9))</f>
        <v>12441.017200000002</v>
      </c>
      <c r="I45" s="175"/>
      <c r="J45" s="174">
        <f>VALUE(J12-438.2/100*(J6-J9))</f>
        <v>12519.072099999996</v>
      </c>
      <c r="K45" s="176"/>
      <c r="L45" s="174">
        <f>VALUE(L12-438.2/100*(L6-L9))</f>
        <v>883.1920999999968</v>
      </c>
      <c r="M45" s="174"/>
      <c r="N45" s="174">
        <f>VALUE(N12-438.2/100*(N6-N9))</f>
        <v>11370.059200000002</v>
      </c>
      <c r="O45" s="175"/>
      <c r="P45" s="174">
        <f>VALUE(P12-438.2/100*(P6-P9))</f>
        <v>0</v>
      </c>
      <c r="Q45" s="176"/>
      <c r="R45" s="174">
        <f>VALUE(R12-438.2/100*(R6-R9))</f>
        <v>0</v>
      </c>
    </row>
    <row r="46" spans="1:18" ht="14.55" customHeight="1" x14ac:dyDescent="0.3">
      <c r="A46" s="173">
        <v>4.6180000000000003</v>
      </c>
      <c r="B46" s="174">
        <f>VALUE(B12-461.8/100*(B6-B9))</f>
        <v>30073.828000000001</v>
      </c>
      <c r="C46" s="175"/>
      <c r="D46" s="174">
        <f>VALUE(D12-461.8/100*(D6-D9))</f>
        <v>15111.059100000002</v>
      </c>
      <c r="E46" s="176"/>
      <c r="F46" s="174">
        <f>VALUE(F12-461.8/100*(F6-F9))</f>
        <v>15870.258699999998</v>
      </c>
      <c r="G46" s="174"/>
      <c r="H46" s="174">
        <f>VALUE(H12-461.8/100*(H6-H9))</f>
        <v>12496.382800000001</v>
      </c>
      <c r="I46" s="175"/>
      <c r="J46" s="174">
        <f>VALUE(J12-461.8/100*(J6-J9))</f>
        <v>12570.177899999997</v>
      </c>
      <c r="K46" s="176"/>
      <c r="L46" s="174">
        <f>VALUE(L12-461.8/100*(L6-L9))</f>
        <v>930.75789999999665</v>
      </c>
      <c r="M46" s="174"/>
      <c r="N46" s="174">
        <f>VALUE(N12-461.8/100*(N6-N9))</f>
        <v>11356.040800000002</v>
      </c>
      <c r="O46" s="175"/>
      <c r="P46" s="174">
        <f>VALUE(P12-461.8/100*(P6-P9))</f>
        <v>0</v>
      </c>
      <c r="Q46" s="176"/>
      <c r="R46" s="174">
        <f>VALUE(R12-461.8/100*(R6-R9))</f>
        <v>0</v>
      </c>
    </row>
    <row r="47" spans="1:18" ht="14.55" customHeight="1" x14ac:dyDescent="0.3">
      <c r="A47" s="173">
        <v>5</v>
      </c>
      <c r="B47" s="174">
        <f>VALUE(B12-500/100*(B6-B9))</f>
        <v>31734</v>
      </c>
      <c r="C47" s="175"/>
      <c r="D47" s="174">
        <f>VALUE(D12-500/100*(D6-D9))</f>
        <v>15485.400000000003</v>
      </c>
      <c r="E47" s="176"/>
      <c r="F47" s="174">
        <f>VALUE(F12-500/100*(F6-F9))</f>
        <v>16247.349999999999</v>
      </c>
      <c r="G47" s="174"/>
      <c r="H47" s="174">
        <f>VALUE(H12-500/100*(H6-H9))</f>
        <v>12586.000000000002</v>
      </c>
      <c r="I47" s="175"/>
      <c r="J47" s="174">
        <f>VALUE(J12-500/100*(J6-J9))</f>
        <v>12652.899999999996</v>
      </c>
      <c r="K47" s="176"/>
      <c r="L47" s="174">
        <f>VALUE(L12-500/100*(L6-L9))</f>
        <v>1007.7499999999964</v>
      </c>
      <c r="M47" s="174"/>
      <c r="N47" s="174">
        <f>VALUE(N12-500/100*(N6-N9))</f>
        <v>11333.350000000002</v>
      </c>
      <c r="O47" s="175"/>
      <c r="P47" s="174">
        <f>VALUE(P12-500/100*(P6-P9))</f>
        <v>0</v>
      </c>
      <c r="Q47" s="176"/>
      <c r="R47" s="174">
        <f>VALUE(R12-500/100*(R6-R9))</f>
        <v>0</v>
      </c>
    </row>
    <row r="48" spans="1:18" ht="14.55" customHeight="1" x14ac:dyDescent="0.3">
      <c r="A48" s="173">
        <v>5.2359999999999998</v>
      </c>
      <c r="B48" s="174">
        <f>VALUE(B12-523.6/100*(B6-B9))</f>
        <v>32759.656000000003</v>
      </c>
      <c r="C48" s="175"/>
      <c r="D48" s="174">
        <f>VALUE(D12-523.6/100*(D6-D9))</f>
        <v>15716.668200000004</v>
      </c>
      <c r="E48" s="176"/>
      <c r="F48" s="174">
        <f>VALUE(F12-523.6/100*(F6-F9))</f>
        <v>16480.3174</v>
      </c>
      <c r="G48" s="174"/>
      <c r="H48" s="174">
        <f>VALUE(H12-523.6/100*(H6-H9))</f>
        <v>12641.365600000003</v>
      </c>
      <c r="I48" s="175"/>
      <c r="J48" s="174">
        <f>VALUE(J12-523.6/100*(J6-J9))</f>
        <v>12704.005799999995</v>
      </c>
      <c r="K48" s="176"/>
      <c r="L48" s="174">
        <f>VALUE(L12-523.6/100*(L6-L9))</f>
        <v>1055.3157999999962</v>
      </c>
      <c r="M48" s="174"/>
      <c r="N48" s="174">
        <f>VALUE(N12-523.6/100*(N6-N9))</f>
        <v>11319.331600000001</v>
      </c>
      <c r="O48" s="175"/>
      <c r="P48" s="174">
        <f>VALUE(P12-523.6/100*(P6-P9))</f>
        <v>0</v>
      </c>
      <c r="Q48" s="176"/>
      <c r="R48" s="174">
        <f>VALUE(R12-523.6/100*(R6-R9))</f>
        <v>0</v>
      </c>
    </row>
    <row r="49" spans="1:18" ht="14.55" customHeight="1" x14ac:dyDescent="0.3">
      <c r="A49" s="173">
        <v>5.3819999999999997</v>
      </c>
      <c r="B49" s="174">
        <f>VALUE(B12-538.2/100*(B6-B9))</f>
        <v>33394.172000000006</v>
      </c>
      <c r="C49" s="175"/>
      <c r="D49" s="174">
        <f>VALUE(D12-538.2/100*(D6-D9))</f>
        <v>15859.740900000004</v>
      </c>
      <c r="E49" s="176"/>
      <c r="F49" s="174">
        <f>VALUE(F12-538.2/100*(F6-F9))</f>
        <v>16624.441299999999</v>
      </c>
      <c r="G49" s="174"/>
      <c r="H49" s="174">
        <f>VALUE(H12-538.2/100*(H6-H9))</f>
        <v>12675.617200000002</v>
      </c>
      <c r="I49" s="175"/>
      <c r="J49" s="174">
        <f>VALUE(J12-538.2/100*(J6-J9))</f>
        <v>12735.622099999997</v>
      </c>
      <c r="K49" s="176"/>
      <c r="L49" s="174">
        <f>VALUE(L12-538.2/100*(L6-L9))</f>
        <v>1084.7420999999963</v>
      </c>
      <c r="M49" s="174"/>
      <c r="N49" s="174">
        <f>VALUE(N12-538.2/100*(N6-N9))</f>
        <v>11310.659200000002</v>
      </c>
      <c r="O49" s="175"/>
      <c r="P49" s="174">
        <f>VALUE(P12-538.2/100*(P6-P9))</f>
        <v>0</v>
      </c>
      <c r="Q49" s="176"/>
      <c r="R49" s="174">
        <f>VALUE(R12-538.2/100*(R6-R9))</f>
        <v>0</v>
      </c>
    </row>
    <row r="50" spans="1:18" ht="14.55" customHeight="1" x14ac:dyDescent="0.3">
      <c r="A50" s="173">
        <v>5.6180000000000003</v>
      </c>
      <c r="B50" s="174">
        <f>VALUE(B12-561.8/100*(B6-B9))</f>
        <v>34419.827999999994</v>
      </c>
      <c r="C50" s="175"/>
      <c r="D50" s="174">
        <f>VALUE(D12-561.8/100*(D6-D9))</f>
        <v>16091.009100000003</v>
      </c>
      <c r="E50" s="176"/>
      <c r="F50" s="174">
        <f>VALUE(F12-561.8/100*(F6-F9))</f>
        <v>16857.4087</v>
      </c>
      <c r="G50" s="174"/>
      <c r="H50" s="174">
        <f>VALUE(H12-561.8/100*(H6-H9))</f>
        <v>12730.982800000002</v>
      </c>
      <c r="I50" s="175"/>
      <c r="J50" s="174">
        <f>VALUE(J12-561.8/100*(J6-J9))</f>
        <v>12786.727899999994</v>
      </c>
      <c r="K50" s="176"/>
      <c r="L50" s="174">
        <f>VALUE(L12-561.8/100*(L6-L9))</f>
        <v>1132.3078999999957</v>
      </c>
      <c r="M50" s="174"/>
      <c r="N50" s="174">
        <f>VALUE(N12-561.8/100*(N6-N9))</f>
        <v>11296.640800000003</v>
      </c>
      <c r="O50" s="175"/>
      <c r="P50" s="174">
        <f>VALUE(P12-561.8/100*(P6-P9))</f>
        <v>0</v>
      </c>
      <c r="Q50" s="176"/>
      <c r="R50" s="174">
        <f>VALUE(R12-561.8/100*(R6-R9))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F12" sqref="F12"/>
    </sheetView>
  </sheetViews>
  <sheetFormatPr defaultColWidth="8.77734375" defaultRowHeight="14.55" customHeight="1" x14ac:dyDescent="0.3"/>
  <cols>
    <col min="1" max="1" width="22" style="114" customWidth="1"/>
    <col min="2" max="2" width="12.77734375" style="114" customWidth="1"/>
    <col min="3" max="3" width="5.77734375" style="114" customWidth="1"/>
    <col min="4" max="4" width="12.77734375" style="114" customWidth="1"/>
    <col min="5" max="5" width="5.77734375" style="114" customWidth="1"/>
    <col min="6" max="6" width="12.77734375" style="114" customWidth="1"/>
    <col min="7" max="7" width="5.77734375" style="114" customWidth="1"/>
    <col min="8" max="8" width="12.77734375" style="114" customWidth="1"/>
    <col min="9" max="9" width="5.77734375" style="114" customWidth="1"/>
    <col min="10" max="10" width="12.77734375" style="114" customWidth="1"/>
    <col min="11" max="11" width="5.77734375" style="114" customWidth="1"/>
    <col min="12" max="12" width="12.77734375" style="114" customWidth="1"/>
    <col min="13" max="13" width="5.77734375" style="114" customWidth="1"/>
    <col min="14" max="14" width="12.77734375" style="114" customWidth="1"/>
    <col min="15" max="15" width="5.77734375" style="114" customWidth="1"/>
    <col min="16" max="16" width="12.77734375" style="114" customWidth="1"/>
    <col min="17" max="17" width="5.77734375" style="114" customWidth="1"/>
    <col min="18" max="18" width="12.77734375" style="114" customWidth="1"/>
    <col min="19" max="254" width="8.77734375" style="114" customWidth="1"/>
    <col min="255" max="16384" width="8.77734375" style="165"/>
  </cols>
  <sheetData>
    <row r="1" spans="1:19" ht="14.55" customHeight="1" x14ac:dyDescent="0.3">
      <c r="A1" s="112"/>
      <c r="B1" s="113"/>
      <c r="C1" s="112"/>
      <c r="D1" s="113"/>
      <c r="E1" s="112"/>
      <c r="F1" s="113"/>
      <c r="G1" s="113"/>
      <c r="H1" s="113"/>
      <c r="I1" s="112"/>
      <c r="J1" s="113"/>
      <c r="K1" s="112"/>
      <c r="L1" s="113"/>
      <c r="M1" s="113"/>
      <c r="N1" s="113"/>
      <c r="O1" s="112"/>
      <c r="P1" s="113"/>
      <c r="Q1" s="112"/>
      <c r="R1" s="113"/>
    </row>
    <row r="2" spans="1:19" ht="23.55" customHeight="1" x14ac:dyDescent="0.4">
      <c r="A2" s="115" t="s">
        <v>63</v>
      </c>
      <c r="B2" s="116"/>
      <c r="C2" s="116"/>
      <c r="D2" s="116"/>
      <c r="E2" s="116"/>
      <c r="F2" s="116"/>
      <c r="G2" s="116"/>
      <c r="H2" s="116"/>
      <c r="I2" s="116"/>
      <c r="J2" s="116"/>
      <c r="K2" s="116"/>
      <c r="L2" s="116"/>
      <c r="M2" s="116"/>
      <c r="N2" s="116"/>
      <c r="O2" s="116"/>
      <c r="P2" s="116"/>
      <c r="Q2" s="116"/>
      <c r="R2" s="116"/>
    </row>
    <row r="3" spans="1:19" ht="14.55" customHeight="1" x14ac:dyDescent="0.3">
      <c r="A3" s="112"/>
      <c r="B3" s="113"/>
      <c r="C3" s="112"/>
      <c r="D3" s="113"/>
      <c r="E3" s="112"/>
      <c r="F3" s="113"/>
      <c r="G3" s="113"/>
      <c r="H3" s="113"/>
      <c r="I3" s="112"/>
      <c r="J3" s="113"/>
      <c r="K3" s="112"/>
      <c r="L3" s="113"/>
      <c r="M3" s="113"/>
      <c r="N3" s="113"/>
      <c r="O3" s="112"/>
      <c r="P3" s="113"/>
      <c r="Q3" s="112"/>
      <c r="R3" s="113"/>
    </row>
    <row r="4" spans="1:19" ht="14.55" customHeight="1" x14ac:dyDescent="0.3">
      <c r="A4" s="112"/>
      <c r="B4" s="117" t="s">
        <v>52</v>
      </c>
      <c r="C4" s="118"/>
      <c r="D4" s="119" t="s">
        <v>53</v>
      </c>
      <c r="E4" s="118"/>
      <c r="F4" s="120" t="s">
        <v>54</v>
      </c>
      <c r="G4" s="120"/>
      <c r="H4" s="117" t="s">
        <v>52</v>
      </c>
      <c r="I4" s="118"/>
      <c r="J4" s="119" t="s">
        <v>53</v>
      </c>
      <c r="K4" s="118"/>
      <c r="L4" s="120" t="s">
        <v>54</v>
      </c>
      <c r="M4" s="120"/>
      <c r="N4" s="117" t="s">
        <v>52</v>
      </c>
      <c r="O4" s="118"/>
      <c r="P4" s="119" t="s">
        <v>53</v>
      </c>
      <c r="Q4" s="118"/>
      <c r="R4" s="120" t="s">
        <v>54</v>
      </c>
    </row>
    <row r="5" spans="1:19" ht="15" customHeight="1" thickBot="1" x14ac:dyDescent="0.35">
      <c r="A5" s="112"/>
      <c r="B5" s="113"/>
      <c r="C5" s="112"/>
      <c r="D5" s="113"/>
      <c r="E5" s="112"/>
      <c r="F5" s="113"/>
      <c r="G5" s="113"/>
      <c r="H5" s="113"/>
      <c r="I5" s="112"/>
      <c r="J5" s="113"/>
      <c r="K5" s="112"/>
      <c r="L5" s="113"/>
      <c r="M5" s="113"/>
      <c r="N5" s="113"/>
      <c r="O5" s="112"/>
      <c r="P5" s="113"/>
      <c r="Q5" s="112"/>
      <c r="R5" s="113"/>
    </row>
    <row r="6" spans="1:19" ht="15" customHeight="1" thickBot="1" x14ac:dyDescent="0.35">
      <c r="A6" s="121" t="s">
        <v>55</v>
      </c>
      <c r="B6" s="122">
        <v>10585.65</v>
      </c>
      <c r="C6" s="123"/>
      <c r="D6" s="124">
        <v>10751.2</v>
      </c>
      <c r="E6" s="125"/>
      <c r="F6" s="126">
        <v>10998.85</v>
      </c>
      <c r="G6" s="127"/>
      <c r="H6" s="122">
        <v>10751.2</v>
      </c>
      <c r="I6" s="123"/>
      <c r="J6" s="124"/>
      <c r="K6" s="125"/>
      <c r="L6" s="126"/>
      <c r="M6" s="127"/>
      <c r="N6" s="122"/>
      <c r="O6" s="123"/>
      <c r="P6" s="124"/>
      <c r="Q6" s="125"/>
      <c r="R6" s="126"/>
    </row>
    <row r="7" spans="1:19" ht="14.55" customHeight="1" x14ac:dyDescent="0.3">
      <c r="A7" s="112"/>
      <c r="B7" s="128"/>
      <c r="C7" s="112"/>
      <c r="D7" s="129"/>
      <c r="E7" s="112"/>
      <c r="F7" s="130"/>
      <c r="G7" s="113"/>
      <c r="H7" s="128"/>
      <c r="I7" s="112"/>
      <c r="J7" s="129"/>
      <c r="K7" s="112"/>
      <c r="L7" s="130"/>
      <c r="M7" s="113"/>
      <c r="N7" s="128"/>
      <c r="O7" s="112"/>
      <c r="P7" s="129"/>
      <c r="Q7" s="112"/>
      <c r="R7" s="130"/>
    </row>
    <row r="8" spans="1:19" ht="15" customHeight="1" thickBot="1" x14ac:dyDescent="0.35">
      <c r="A8" s="112"/>
      <c r="B8" s="131"/>
      <c r="C8" s="112"/>
      <c r="D8" s="132"/>
      <c r="E8" s="112"/>
      <c r="F8" s="133"/>
      <c r="G8" s="113"/>
      <c r="H8" s="131"/>
      <c r="I8" s="112"/>
      <c r="J8" s="132"/>
      <c r="K8" s="112"/>
      <c r="L8" s="133"/>
      <c r="M8" s="113"/>
      <c r="N8" s="131"/>
      <c r="O8" s="112"/>
      <c r="P8" s="132"/>
      <c r="Q8" s="112"/>
      <c r="R8" s="133"/>
    </row>
    <row r="9" spans="1:19" ht="15" customHeight="1" thickBot="1" x14ac:dyDescent="0.35">
      <c r="A9" s="121" t="s">
        <v>56</v>
      </c>
      <c r="B9" s="122">
        <v>10939.7</v>
      </c>
      <c r="C9" s="123"/>
      <c r="D9" s="124">
        <v>11052.25</v>
      </c>
      <c r="E9" s="125"/>
      <c r="F9" s="126">
        <v>11383.45</v>
      </c>
      <c r="G9" s="127"/>
      <c r="H9" s="122">
        <v>11556.1</v>
      </c>
      <c r="I9" s="123"/>
      <c r="J9" s="124"/>
      <c r="K9" s="125"/>
      <c r="L9" s="126"/>
      <c r="M9" s="134"/>
      <c r="N9" s="122"/>
      <c r="O9" s="135"/>
      <c r="P9" s="124"/>
      <c r="Q9" s="136"/>
      <c r="R9" s="124"/>
      <c r="S9" s="137" t="s">
        <v>58</v>
      </c>
    </row>
    <row r="10" spans="1:19" ht="14.55" customHeight="1" x14ac:dyDescent="0.3">
      <c r="A10" s="112"/>
      <c r="B10" s="128"/>
      <c r="C10" s="112"/>
      <c r="D10" s="129"/>
      <c r="E10" s="112"/>
      <c r="F10" s="130"/>
      <c r="G10" s="113"/>
      <c r="H10" s="128"/>
      <c r="I10" s="112"/>
      <c r="J10" s="129"/>
      <c r="K10" s="112"/>
      <c r="L10" s="130"/>
      <c r="M10" s="113"/>
      <c r="N10" s="128"/>
      <c r="O10" s="112"/>
      <c r="P10" s="129"/>
      <c r="Q10" s="112"/>
      <c r="R10" s="130"/>
    </row>
    <row r="11" spans="1:19" ht="15" customHeight="1" thickBot="1" x14ac:dyDescent="0.35">
      <c r="A11" s="112"/>
      <c r="B11" s="131"/>
      <c r="C11" s="112"/>
      <c r="D11" s="132"/>
      <c r="E11" s="112"/>
      <c r="F11" s="133"/>
      <c r="G11" s="113"/>
      <c r="H11" s="131"/>
      <c r="I11" s="112"/>
      <c r="J11" s="132"/>
      <c r="K11" s="112"/>
      <c r="L11" s="133"/>
      <c r="M11" s="113"/>
      <c r="N11" s="131"/>
      <c r="O11" s="112"/>
      <c r="P11" s="132"/>
      <c r="Q11" s="112"/>
      <c r="R11" s="133"/>
    </row>
    <row r="12" spans="1:19" ht="15" customHeight="1" thickBot="1" x14ac:dyDescent="0.35">
      <c r="A12" s="121" t="s">
        <v>57</v>
      </c>
      <c r="B12" s="122">
        <v>10751.2</v>
      </c>
      <c r="C12" s="123"/>
      <c r="D12" s="124">
        <v>10998.85</v>
      </c>
      <c r="E12" s="125"/>
      <c r="F12" s="126">
        <v>11313.75</v>
      </c>
      <c r="G12" s="127"/>
      <c r="H12" s="122"/>
      <c r="I12" s="123"/>
      <c r="J12" s="124"/>
      <c r="K12" s="136"/>
      <c r="L12" s="126"/>
      <c r="M12" s="127"/>
      <c r="N12" s="122"/>
      <c r="O12" s="135"/>
      <c r="P12" s="124"/>
      <c r="Q12" s="136"/>
      <c r="R12" s="126"/>
    </row>
    <row r="13" spans="1:19" ht="14.55" customHeight="1" x14ac:dyDescent="0.3">
      <c r="A13" s="112"/>
      <c r="B13" s="113"/>
      <c r="C13" s="112"/>
      <c r="D13" s="113"/>
      <c r="E13" s="112"/>
      <c r="F13" s="113"/>
      <c r="G13" s="113"/>
      <c r="H13" s="113"/>
      <c r="I13" s="112"/>
      <c r="J13" s="113"/>
      <c r="K13" s="112"/>
      <c r="L13" s="113"/>
      <c r="M13" s="113"/>
      <c r="N13" s="113"/>
      <c r="O13" s="112"/>
      <c r="P13" s="113"/>
      <c r="Q13" s="112"/>
      <c r="R13" s="113"/>
    </row>
    <row r="14" spans="1:19" ht="14.55" customHeight="1" x14ac:dyDescent="0.3">
      <c r="A14" s="112"/>
      <c r="B14" s="113"/>
      <c r="C14" s="112"/>
      <c r="D14" s="113"/>
      <c r="E14" s="112"/>
      <c r="F14" s="113"/>
      <c r="G14" s="113"/>
      <c r="H14" s="113"/>
      <c r="I14" s="112"/>
      <c r="J14" s="113"/>
      <c r="K14" s="112"/>
      <c r="L14" s="113"/>
      <c r="M14" s="113"/>
      <c r="N14" s="113"/>
      <c r="O14" s="112"/>
      <c r="P14" s="113"/>
      <c r="Q14" s="112"/>
      <c r="R14" s="113"/>
    </row>
    <row r="15" spans="1:19" ht="14.55" customHeight="1" x14ac:dyDescent="0.3">
      <c r="A15" s="138" t="s">
        <v>59</v>
      </c>
      <c r="B15" s="139"/>
      <c r="C15" s="112"/>
      <c r="D15" s="113"/>
      <c r="E15" s="112"/>
      <c r="F15" s="113"/>
      <c r="G15" s="113"/>
      <c r="H15" s="139"/>
      <c r="I15" s="112"/>
      <c r="J15" s="113"/>
      <c r="K15" s="112"/>
      <c r="L15" s="113"/>
      <c r="M15" s="113"/>
      <c r="N15" s="139"/>
      <c r="O15" s="112"/>
      <c r="P15" s="113"/>
      <c r="Q15" s="112"/>
      <c r="R15" s="113"/>
    </row>
    <row r="16" spans="1:19" ht="14.55" customHeight="1" x14ac:dyDescent="0.3">
      <c r="A16" s="140">
        <v>0.23599999999999999</v>
      </c>
      <c r="B16" s="141">
        <f>VALUE(23.6/100*(B6-B9)+B9)</f>
        <v>10856.144200000001</v>
      </c>
      <c r="C16" s="142"/>
      <c r="D16" s="141">
        <f>VALUE(23.6/100*(D6-D9)+D9)</f>
        <v>10981.2022</v>
      </c>
      <c r="E16" s="141"/>
      <c r="F16" s="141">
        <f>VALUE(23.6/100*(F6-F9)+F9)</f>
        <v>11292.6844</v>
      </c>
      <c r="G16" s="141"/>
      <c r="H16" s="141">
        <f>VALUE(23.6/100*(H6-H9)+H9)</f>
        <v>11366.143600000001</v>
      </c>
      <c r="I16" s="142"/>
      <c r="J16" s="141">
        <f>VALUE(23.6/100*(J6-J9)+J9)</f>
        <v>0</v>
      </c>
      <c r="K16" s="141"/>
      <c r="L16" s="143">
        <f>VALUE(23.6/100*(L6-L9)+L9)</f>
        <v>0</v>
      </c>
      <c r="M16" s="141"/>
      <c r="N16" s="141">
        <f>VALUE(23.6/100*(N6-N9)+N9)</f>
        <v>0</v>
      </c>
      <c r="O16" s="142"/>
      <c r="P16" s="141">
        <f>VALUE(23.6/100*(P6-P9)+P9)</f>
        <v>0</v>
      </c>
      <c r="Q16" s="141"/>
      <c r="R16" s="141">
        <f>VALUE(23.6/100*(R6-R9)+R9)</f>
        <v>0</v>
      </c>
    </row>
    <row r="17" spans="1:18" ht="14.55" customHeight="1" x14ac:dyDescent="0.3">
      <c r="A17" s="144">
        <v>0.38200000000000001</v>
      </c>
      <c r="B17" s="145">
        <f>38.2/100*(B6-B9)+B9</f>
        <v>10804.4529</v>
      </c>
      <c r="C17" s="146"/>
      <c r="D17" s="147">
        <f>VALUE(38.2/100*(D6-D9)+D9)</f>
        <v>10937.248900000001</v>
      </c>
      <c r="E17" s="145"/>
      <c r="F17" s="145">
        <f>VALUE(38.2/100*(F6-F9)+F9)</f>
        <v>11236.532800000001</v>
      </c>
      <c r="G17" s="145"/>
      <c r="H17" s="145">
        <f>38.2/100*(H6-H9)+H9</f>
        <v>11248.628200000001</v>
      </c>
      <c r="I17" s="146"/>
      <c r="J17" s="145">
        <f>VALUE(38.2/100*(J6-J9)+J9)</f>
        <v>0</v>
      </c>
      <c r="K17" s="145"/>
      <c r="L17" s="147">
        <f>VALUE(38.2/100*(L6-L9)+L9)</f>
        <v>0</v>
      </c>
      <c r="M17" s="145"/>
      <c r="N17" s="145">
        <f>38.2/100*(N6-N9)+N9</f>
        <v>0</v>
      </c>
      <c r="O17" s="146"/>
      <c r="P17" s="145">
        <f>VALUE(38.2/100*(P6-P9)+P9)</f>
        <v>0</v>
      </c>
      <c r="Q17" s="145"/>
      <c r="R17" s="145">
        <f>VALUE(38.2/100*(R6-R9)+R9)</f>
        <v>0</v>
      </c>
    </row>
    <row r="18" spans="1:18" ht="14.55" customHeight="1" x14ac:dyDescent="0.3">
      <c r="A18" s="140">
        <v>0.5</v>
      </c>
      <c r="B18" s="141">
        <f>VALUE(50/100*(B6-B9)+B9)</f>
        <v>10762.674999999999</v>
      </c>
      <c r="C18" s="142"/>
      <c r="D18" s="141">
        <f>VALUE(50/100*(D6-D9)+D9)</f>
        <v>10901.725</v>
      </c>
      <c r="E18" s="141"/>
      <c r="F18" s="141">
        <f>VALUE(50/100*(F6-F9)+F9)</f>
        <v>11191.150000000001</v>
      </c>
      <c r="G18" s="141"/>
      <c r="H18" s="141">
        <f>VALUE(50/100*(H6-H9)+H9)</f>
        <v>11153.650000000001</v>
      </c>
      <c r="I18" s="142"/>
      <c r="J18" s="141">
        <f>VALUE(50/100*(J6-J9)+J9)</f>
        <v>0</v>
      </c>
      <c r="K18" s="141"/>
      <c r="L18" s="141">
        <f>VALUE(50/100*(L6-L9)+L9)</f>
        <v>0</v>
      </c>
      <c r="M18" s="141"/>
      <c r="N18" s="141">
        <f>VALUE(50/100*(N6-N9)+N9)</f>
        <v>0</v>
      </c>
      <c r="O18" s="142"/>
      <c r="P18" s="141">
        <f>VALUE(50/100*(P6-P9)+P9)</f>
        <v>0</v>
      </c>
      <c r="Q18" s="141"/>
      <c r="R18" s="141">
        <f>VALUE(50/100*(R6-R9)+R9)</f>
        <v>0</v>
      </c>
    </row>
    <row r="19" spans="1:18" ht="14.55" customHeight="1" x14ac:dyDescent="0.3">
      <c r="A19" s="140">
        <v>0.61799999999999999</v>
      </c>
      <c r="B19" s="141">
        <f>VALUE(61.8/100*(B6-B9)+B9)</f>
        <v>10720.8971</v>
      </c>
      <c r="C19" s="142"/>
      <c r="D19" s="141">
        <f>VALUE(61.8/100*(D6-D9)+D9)</f>
        <v>10866.2011</v>
      </c>
      <c r="E19" s="141"/>
      <c r="F19" s="141">
        <f>VALUE(61.8/100*(F6-F9)+F9)</f>
        <v>11145.7672</v>
      </c>
      <c r="G19" s="141"/>
      <c r="H19" s="141">
        <f>VALUE(61.8/100*(H6-H9)+H9)</f>
        <v>11058.6718</v>
      </c>
      <c r="I19" s="142"/>
      <c r="J19" s="141">
        <f>VALUE(61.8/100*(J6-J9)+J9)</f>
        <v>0</v>
      </c>
      <c r="K19" s="141"/>
      <c r="L19" s="141">
        <f>VALUE(61.8/100*(L6-L9)+L9)</f>
        <v>0</v>
      </c>
      <c r="M19" s="141"/>
      <c r="N19" s="141">
        <f>VALUE(61.8/100*(N6-N9)+N9)</f>
        <v>0</v>
      </c>
      <c r="O19" s="142"/>
      <c r="P19" s="141">
        <f>VALUE(61.8/100*(P6-P9)+P9)</f>
        <v>0</v>
      </c>
      <c r="Q19" s="141"/>
      <c r="R19" s="141">
        <f>VALUE(61.8/100*(R6-R9)+R9)</f>
        <v>0</v>
      </c>
    </row>
    <row r="20" spans="1:18" ht="14.55" customHeight="1" x14ac:dyDescent="0.3">
      <c r="A20" s="148">
        <v>0.70699999999999996</v>
      </c>
      <c r="B20" s="149">
        <f>VALUE(70.7/100*(B6-B9)+B9)</f>
        <v>10689.38665</v>
      </c>
      <c r="C20" s="112"/>
      <c r="D20" s="149">
        <f>VALUE(70.7/100*(D6-D9)+D9)</f>
        <v>10839.407650000001</v>
      </c>
      <c r="E20" s="150"/>
      <c r="F20" s="149">
        <f>VALUE(70.7/100*(F6-F9)+F9)</f>
        <v>11111.5378</v>
      </c>
      <c r="G20" s="149"/>
      <c r="H20" s="149">
        <f>VALUE(70.7/100*(H6-H9)+H9)</f>
        <v>10987.0357</v>
      </c>
      <c r="I20" s="112"/>
      <c r="J20" s="149">
        <f>VALUE(70.7/100*(J6-J9)+J9)</f>
        <v>0</v>
      </c>
      <c r="K20" s="150"/>
      <c r="L20" s="149">
        <f>VALUE(70.7/100*(L6-L9)+L9)</f>
        <v>0</v>
      </c>
      <c r="M20" s="149"/>
      <c r="N20" s="149">
        <f>VALUE(70.7/100*(N6-N9)+N9)</f>
        <v>0</v>
      </c>
      <c r="O20" s="112"/>
      <c r="P20" s="149">
        <f>VALUE(70.7/100*(P6-P9)+P9)</f>
        <v>0</v>
      </c>
      <c r="Q20" s="150"/>
      <c r="R20" s="149">
        <f>VALUE(70.7/100*(R6-R9)+R9)</f>
        <v>0</v>
      </c>
    </row>
    <row r="21" spans="1:18" ht="14.55" customHeight="1" x14ac:dyDescent="0.3">
      <c r="A21" s="140">
        <v>0.78600000000000003</v>
      </c>
      <c r="B21" s="141">
        <f>VALUE(78.6/100*(B6-B9)+B9)</f>
        <v>10661.4167</v>
      </c>
      <c r="C21" s="142"/>
      <c r="D21" s="141">
        <f>VALUE(78.6/100*(D6-D9)+D9)</f>
        <v>10815.6247</v>
      </c>
      <c r="E21" s="141"/>
      <c r="F21" s="141">
        <f>VALUE(78.6/100*(F6-F9)+F9)</f>
        <v>11081.154400000001</v>
      </c>
      <c r="G21" s="141"/>
      <c r="H21" s="141">
        <f>VALUE(78.6/100*(H6-H9)+H9)</f>
        <v>10923.448600000002</v>
      </c>
      <c r="I21" s="142"/>
      <c r="J21" s="141">
        <f>VALUE(78.6/100*(J6-J9)+J9)</f>
        <v>0</v>
      </c>
      <c r="K21" s="141"/>
      <c r="L21" s="141">
        <f>VALUE(78.6/100*(L6-L9)+L9)</f>
        <v>0</v>
      </c>
      <c r="M21" s="141"/>
      <c r="N21" s="141">
        <f>VALUE(78.6/100*(N6-N9)+N9)</f>
        <v>0</v>
      </c>
      <c r="O21" s="142"/>
      <c r="P21" s="141">
        <f>VALUE(78.6/100*(P6-P9)+P9)</f>
        <v>0</v>
      </c>
      <c r="Q21" s="141"/>
      <c r="R21" s="141">
        <f>VALUE(78.6/100*(R6-R9)+R9)</f>
        <v>0</v>
      </c>
    </row>
    <row r="22" spans="1:18" ht="14.55" customHeight="1" x14ac:dyDescent="0.3">
      <c r="A22" s="148">
        <v>1</v>
      </c>
      <c r="B22" s="149">
        <f>VALUE(100/100*(B6-B9)+B9)</f>
        <v>10585.65</v>
      </c>
      <c r="C22" s="112"/>
      <c r="D22" s="149">
        <f>VALUE(100/100*(D6-D9)+D9)</f>
        <v>10751.2</v>
      </c>
      <c r="E22" s="150"/>
      <c r="F22" s="149">
        <f>VALUE(100/100*(F6-F9)+F9)</f>
        <v>10998.85</v>
      </c>
      <c r="G22" s="149"/>
      <c r="H22" s="149">
        <f>VALUE(100/100*(H6-H9)+H9)</f>
        <v>10751.2</v>
      </c>
      <c r="I22" s="112"/>
      <c r="J22" s="149">
        <f>VALUE(100/100*(J6-J9)+J9)</f>
        <v>0</v>
      </c>
      <c r="K22" s="150"/>
      <c r="L22" s="149">
        <f>VALUE(100/100*(L6-L9)+L9)</f>
        <v>0</v>
      </c>
      <c r="M22" s="149"/>
      <c r="N22" s="149">
        <f>VALUE(100/100*(N6-N9)+N9)</f>
        <v>0</v>
      </c>
      <c r="O22" s="112"/>
      <c r="P22" s="149">
        <f>VALUE(100/100*(P6-P9)+P9)</f>
        <v>0</v>
      </c>
      <c r="Q22" s="150"/>
      <c r="R22" s="149">
        <f>VALUE(100/100*(R6-R9)+R9)</f>
        <v>0</v>
      </c>
    </row>
    <row r="23" spans="1:18" ht="14.55" customHeight="1" x14ac:dyDescent="0.3">
      <c r="A23" s="112"/>
      <c r="B23" s="149"/>
      <c r="C23" s="112"/>
      <c r="D23" s="149"/>
      <c r="E23" s="150"/>
      <c r="F23" s="149"/>
      <c r="G23" s="149"/>
      <c r="H23" s="149"/>
      <c r="I23" s="112"/>
      <c r="J23" s="149"/>
      <c r="K23" s="150"/>
      <c r="L23" s="149"/>
      <c r="M23" s="149"/>
      <c r="N23" s="149"/>
      <c r="O23" s="112"/>
      <c r="P23" s="149"/>
      <c r="Q23" s="150"/>
      <c r="R23" s="149"/>
    </row>
    <row r="24" spans="1:18" ht="14.55" customHeight="1" x14ac:dyDescent="0.3">
      <c r="A24" s="151" t="s">
        <v>60</v>
      </c>
      <c r="B24" s="149"/>
      <c r="C24" s="112"/>
      <c r="D24" s="149"/>
      <c r="E24" s="150"/>
      <c r="F24" s="149"/>
      <c r="G24" s="149"/>
      <c r="H24" s="149"/>
      <c r="I24" s="112"/>
      <c r="J24" s="149"/>
      <c r="K24" s="150"/>
      <c r="L24" s="149"/>
      <c r="M24" s="149"/>
      <c r="N24" s="149"/>
      <c r="O24" s="112"/>
      <c r="P24" s="149"/>
      <c r="Q24" s="150"/>
      <c r="R24" s="149"/>
    </row>
    <row r="25" spans="1:18" ht="14.55" customHeight="1" x14ac:dyDescent="0.3">
      <c r="A25" s="152">
        <v>0.38200000000000001</v>
      </c>
      <c r="B25" s="153">
        <f>VALUE(B12-38.2/100*(B6-B9))</f>
        <v>10886.447100000001</v>
      </c>
      <c r="C25" s="154"/>
      <c r="D25" s="153">
        <f>VALUE(D12-38.2/100*(D6-D9))</f>
        <v>11113.8511</v>
      </c>
      <c r="E25" s="153"/>
      <c r="F25" s="153">
        <f>VALUE(F12-38.2/100*(F6-F9))</f>
        <v>11460.6672</v>
      </c>
      <c r="G25" s="153"/>
      <c r="H25" s="153">
        <f>VALUE(H12-38.2/100*(H6-H9))</f>
        <v>307.47179999999986</v>
      </c>
      <c r="I25" s="154"/>
      <c r="J25" s="153">
        <f>VALUE(J12-38.2/100*(J6-J9))</f>
        <v>0</v>
      </c>
      <c r="K25" s="153"/>
      <c r="L25" s="155">
        <f>VALUE(L12-38.2/100*(L6-L9))</f>
        <v>0</v>
      </c>
      <c r="M25" s="153"/>
      <c r="N25" s="153">
        <f>VALUE(N12-38.2/100*(N6-N9))</f>
        <v>0</v>
      </c>
      <c r="O25" s="154"/>
      <c r="P25" s="153">
        <f>VALUE(P12-38.2/100*(P6-P9))</f>
        <v>0</v>
      </c>
      <c r="Q25" s="153"/>
      <c r="R25" s="153">
        <f>VALUE(R12-38.2/100*(R6-R9))</f>
        <v>0</v>
      </c>
    </row>
    <row r="26" spans="1:18" ht="14.55" customHeight="1" x14ac:dyDescent="0.3">
      <c r="A26" s="152">
        <v>0.5</v>
      </c>
      <c r="B26" s="153">
        <f>VALUE(B12-50/100*(B6-B9))</f>
        <v>10928.225000000002</v>
      </c>
      <c r="C26" s="154"/>
      <c r="D26" s="153">
        <f>VALUE(D12-50/100*(D6-D9))</f>
        <v>11149.375</v>
      </c>
      <c r="E26" s="153"/>
      <c r="F26" s="153">
        <f>VALUE(F12-50/100*(F6-F9))</f>
        <v>11506.05</v>
      </c>
      <c r="G26" s="153"/>
      <c r="H26" s="153">
        <f>VALUE(H12-50/100*(H6-H9))</f>
        <v>402.44999999999982</v>
      </c>
      <c r="I26" s="154"/>
      <c r="J26" s="153">
        <f>VALUE(J12-50/100*(J6-J9))</f>
        <v>0</v>
      </c>
      <c r="K26" s="153"/>
      <c r="L26" s="153">
        <f>VALUE(L12-50/100*(L6-L9))</f>
        <v>0</v>
      </c>
      <c r="M26" s="153"/>
      <c r="N26" s="153">
        <f>VALUE(N12-50/100*(N6-N9))</f>
        <v>0</v>
      </c>
      <c r="O26" s="154"/>
      <c r="P26" s="153">
        <f>VALUE(P12-50/100*(P6-P9))</f>
        <v>0</v>
      </c>
      <c r="Q26" s="153"/>
      <c r="R26" s="153">
        <f>VALUE(R12-50/100*(R6-R9))</f>
        <v>0</v>
      </c>
    </row>
    <row r="27" spans="1:18" ht="14.55" customHeight="1" x14ac:dyDescent="0.3">
      <c r="A27" s="156">
        <v>0.61799999999999999</v>
      </c>
      <c r="B27" s="157">
        <f>VALUE(B12-61.8/100*(B6-B9))</f>
        <v>10970.002900000001</v>
      </c>
      <c r="C27" s="158"/>
      <c r="D27" s="157">
        <f>VALUE(D12-61.8/100*(D6-D9))</f>
        <v>11184.8989</v>
      </c>
      <c r="E27" s="157"/>
      <c r="F27" s="157">
        <f>VALUE(F12-61.8/100*(F6-F9))</f>
        <v>11551.4328</v>
      </c>
      <c r="G27" s="157"/>
      <c r="H27" s="157">
        <f>VALUE(H12-61.8/100*(H6-H9))</f>
        <v>497.42819999999978</v>
      </c>
      <c r="I27" s="158"/>
      <c r="J27" s="157">
        <f>VALUE(J12-61.8/100*(J6-J9))</f>
        <v>0</v>
      </c>
      <c r="K27" s="157"/>
      <c r="L27" s="157">
        <f>VALUE(L12-61.8/100*(L6-L9))</f>
        <v>0</v>
      </c>
      <c r="M27" s="157"/>
      <c r="N27" s="157">
        <f>VALUE(N12-61.8/100*(N6-N9))</f>
        <v>0</v>
      </c>
      <c r="O27" s="158"/>
      <c r="P27" s="157">
        <f>VALUE(P12-61.8/100*(P6-P9))</f>
        <v>0</v>
      </c>
      <c r="Q27" s="157"/>
      <c r="R27" s="157">
        <f>VALUE(R12-61.8/100*(R6-R9))</f>
        <v>0</v>
      </c>
    </row>
    <row r="28" spans="1:18" ht="14.55" customHeight="1" x14ac:dyDescent="0.3">
      <c r="A28" s="148">
        <v>0.70699999999999996</v>
      </c>
      <c r="B28" s="149">
        <f>VALUE(B12-70.07/100*(B6-B9))</f>
        <v>10999.282835000002</v>
      </c>
      <c r="C28" s="112"/>
      <c r="D28" s="149">
        <f>VALUE(D12-70.07/100*(D6-D9))</f>
        <v>11209.795735</v>
      </c>
      <c r="E28" s="150"/>
      <c r="F28" s="149">
        <f>VALUE(F12-70.07/100*(F6-F9))</f>
        <v>11583.239219999999</v>
      </c>
      <c r="G28" s="149"/>
      <c r="H28" s="149">
        <f>VALUE(H12-70.07/100*(H6-H9))</f>
        <v>563.99342999999965</v>
      </c>
      <c r="I28" s="112"/>
      <c r="J28" s="149">
        <f>VALUE(J12-70.07/100*(J6-J9))</f>
        <v>0</v>
      </c>
      <c r="K28" s="150"/>
      <c r="L28" s="149">
        <f>VALUE(L12-70.07/100*(L6-L9))</f>
        <v>0</v>
      </c>
      <c r="M28" s="149"/>
      <c r="N28" s="149">
        <f>VALUE(N12-70.07/100*(N6-N9))</f>
        <v>0</v>
      </c>
      <c r="O28" s="112"/>
      <c r="P28" s="149">
        <f>VALUE(P12-70.07/100*(P6-P9))</f>
        <v>0</v>
      </c>
      <c r="Q28" s="150"/>
      <c r="R28" s="149">
        <f>VALUE(R12-70.07/100*(R6-R9))</f>
        <v>0</v>
      </c>
    </row>
    <row r="29" spans="1:18" ht="14.55" customHeight="1" x14ac:dyDescent="0.3">
      <c r="A29" s="152">
        <v>1</v>
      </c>
      <c r="B29" s="153">
        <f>VALUE(B12-100/100*(B6-B9))</f>
        <v>11105.250000000002</v>
      </c>
      <c r="C29" s="154"/>
      <c r="D29" s="153">
        <f>VALUE(D12-100/100*(D6-D9))</f>
        <v>11299.9</v>
      </c>
      <c r="E29" s="153"/>
      <c r="F29" s="153">
        <f>VALUE(F12-100/100*(F6-F9))</f>
        <v>11698.35</v>
      </c>
      <c r="G29" s="153"/>
      <c r="H29" s="153">
        <f>VALUE(H12-100/100*(H6-H9))</f>
        <v>804.89999999999964</v>
      </c>
      <c r="I29" s="154"/>
      <c r="J29" s="153">
        <f>VALUE(J12-100/100*(J6-J9))</f>
        <v>0</v>
      </c>
      <c r="K29" s="153"/>
      <c r="L29" s="153">
        <f>VALUE(L12-100/100*(L6-L9))</f>
        <v>0</v>
      </c>
      <c r="M29" s="153"/>
      <c r="N29" s="159">
        <f>VALUE(N12-100/100*(N6-N9))</f>
        <v>0</v>
      </c>
      <c r="O29" s="154"/>
      <c r="P29" s="153">
        <f>VALUE(P12-100/100*(P6-P9))</f>
        <v>0</v>
      </c>
      <c r="Q29" s="153"/>
      <c r="R29" s="153">
        <f>VALUE(R12-100/100*(R6-R9))</f>
        <v>0</v>
      </c>
    </row>
    <row r="30" spans="1:18" ht="14.55" customHeight="1" x14ac:dyDescent="0.3">
      <c r="A30" s="160">
        <v>1.236</v>
      </c>
      <c r="B30" s="161">
        <f>VALUE(B12-123.6/100*(B6-B9))</f>
        <v>11188.805800000002</v>
      </c>
      <c r="C30" s="162"/>
      <c r="D30" s="161">
        <f>VALUE(D12-123.6/100*(D6-D9))</f>
        <v>11370.9478</v>
      </c>
      <c r="E30" s="161"/>
      <c r="F30" s="161">
        <f>VALUE(F12-123.6/100*(F6-F9))</f>
        <v>11789.115600000001</v>
      </c>
      <c r="G30" s="161"/>
      <c r="H30" s="161">
        <f>VALUE(H12-123.6/100*(H6-H9))</f>
        <v>994.85639999999955</v>
      </c>
      <c r="I30" s="162"/>
      <c r="J30" s="161">
        <f>VALUE(J12-123.6/100*(J6-J9))</f>
        <v>0</v>
      </c>
      <c r="K30" s="161"/>
      <c r="L30" s="161">
        <f>VALUE(L12-123.6/100*(L6-L9))</f>
        <v>0</v>
      </c>
      <c r="M30" s="161"/>
      <c r="N30" s="163">
        <f>VALUE(N12-123.6/100*(N6-N9))</f>
        <v>0</v>
      </c>
      <c r="O30" s="162"/>
      <c r="P30" s="161">
        <f>VALUE(P12-123.6/100*(P6-P9))</f>
        <v>0</v>
      </c>
      <c r="Q30" s="161"/>
      <c r="R30" s="161">
        <f>VALUE(R12-123.6/100*(R6-R9))</f>
        <v>0</v>
      </c>
    </row>
    <row r="31" spans="1:18" ht="14.55" customHeight="1" x14ac:dyDescent="0.3">
      <c r="A31" s="148">
        <v>1.3819999999999999</v>
      </c>
      <c r="B31" s="149">
        <f>VALUE(B12-138.2/100*(B6-B9))</f>
        <v>11240.497100000002</v>
      </c>
      <c r="C31" s="112"/>
      <c r="D31" s="149">
        <f>VALUE(D12-138.2/100*(D6-D9))</f>
        <v>11414.901099999999</v>
      </c>
      <c r="E31" s="150"/>
      <c r="F31" s="149">
        <f>VALUE(F12-138.2/100*(F6-F9))</f>
        <v>11845.2672</v>
      </c>
      <c r="G31" s="149"/>
      <c r="H31" s="149">
        <f>VALUE(H12-138.2/100*(H6-H9))</f>
        <v>1112.3717999999994</v>
      </c>
      <c r="I31" s="112"/>
      <c r="J31" s="149">
        <f>VALUE(J12-138.2/100*(J6-J9))</f>
        <v>0</v>
      </c>
      <c r="K31" s="150"/>
      <c r="L31" s="149">
        <f>VALUE(L12-138.2/100*(L6-L9))</f>
        <v>0</v>
      </c>
      <c r="M31" s="149"/>
      <c r="N31" s="149">
        <f>VALUE(N12-138.2/100*(N6-N9))</f>
        <v>0</v>
      </c>
      <c r="O31" s="112"/>
      <c r="P31" s="149">
        <f>VALUE(P12-138.2/100*(P6-P9))</f>
        <v>0</v>
      </c>
      <c r="Q31" s="150"/>
      <c r="R31" s="149">
        <f>VALUE(R12-138.2/100*(R6-R9))</f>
        <v>0</v>
      </c>
    </row>
    <row r="32" spans="1:18" ht="14.55" customHeight="1" x14ac:dyDescent="0.3">
      <c r="A32" s="148">
        <v>1.5</v>
      </c>
      <c r="B32" s="149">
        <f>VALUE(B12-150/100*(B6-B9))</f>
        <v>11282.275000000001</v>
      </c>
      <c r="C32" s="112"/>
      <c r="D32" s="149">
        <f>VALUE(D12-150/100*(D6-D9))</f>
        <v>11450.424999999999</v>
      </c>
      <c r="E32" s="150"/>
      <c r="F32" s="149">
        <f>VALUE(F12-150/100*(F6-F9))</f>
        <v>11890.650000000001</v>
      </c>
      <c r="G32" s="149"/>
      <c r="H32" s="149">
        <f>VALUE(H12-150/100*(H6-H9))</f>
        <v>1207.3499999999995</v>
      </c>
      <c r="I32" s="112"/>
      <c r="J32" s="149">
        <f>VALUE(J12-150/100*(J6-J9))</f>
        <v>0</v>
      </c>
      <c r="K32" s="150"/>
      <c r="L32" s="149">
        <f>VALUE(L12-150/100*(L6-L9))</f>
        <v>0</v>
      </c>
      <c r="M32" s="149"/>
      <c r="N32" s="149">
        <f>VALUE(N12-150/100*(N6-N9))</f>
        <v>0</v>
      </c>
      <c r="O32" s="112"/>
      <c r="P32" s="149">
        <f>VALUE(P12-150/100*(P6-P9))</f>
        <v>0</v>
      </c>
      <c r="Q32" s="150"/>
      <c r="R32" s="149">
        <f>VALUE(R12-150/100*(R6-R9))</f>
        <v>0</v>
      </c>
    </row>
    <row r="33" spans="1:18" ht="14.55" customHeight="1" x14ac:dyDescent="0.3">
      <c r="A33" s="156">
        <v>1.6180000000000001</v>
      </c>
      <c r="B33" s="157">
        <f>VALUE(B12-161.8/100*(B6-B9))</f>
        <v>11324.052900000002</v>
      </c>
      <c r="C33" s="158"/>
      <c r="D33" s="157">
        <f>VALUE(D12-161.8/100*(D6-D9))</f>
        <v>11485.948899999999</v>
      </c>
      <c r="E33" s="157"/>
      <c r="F33" s="157">
        <f>VALUE(F12-161.8/100*(F6-F9))</f>
        <v>11936.032800000001</v>
      </c>
      <c r="G33" s="157"/>
      <c r="H33" s="157">
        <f>VALUE(H12-161.8/100*(H6-H9))</f>
        <v>1302.3281999999995</v>
      </c>
      <c r="I33" s="158"/>
      <c r="J33" s="157">
        <f>VALUE(J12-161.8/100*(J6-J9))</f>
        <v>0</v>
      </c>
      <c r="K33" s="157"/>
      <c r="L33" s="157">
        <f>VALUE(L12-161.8/100*(L6-L9))</f>
        <v>0</v>
      </c>
      <c r="M33" s="157"/>
      <c r="N33" s="157">
        <f>VALUE(N12-161.8/100*(N6-N9))</f>
        <v>0</v>
      </c>
      <c r="O33" s="158"/>
      <c r="P33" s="164">
        <f>VALUE(P12-161.8/100*(P6-P9))</f>
        <v>0</v>
      </c>
      <c r="Q33" s="157"/>
      <c r="R33" s="157">
        <f>VALUE(R12-161.8/100*(R6-R9))</f>
        <v>0</v>
      </c>
    </row>
    <row r="34" spans="1:18" ht="14.55" customHeight="1" x14ac:dyDescent="0.3">
      <c r="A34" s="148">
        <v>1.7070000000000001</v>
      </c>
      <c r="B34" s="149">
        <f>VALUE(B12-170.07/100*(B6-B9))</f>
        <v>11353.332835000003</v>
      </c>
      <c r="C34" s="112"/>
      <c r="D34" s="149">
        <f>VALUE(D12-170.07/100*(D6-D9))</f>
        <v>11510.845734999999</v>
      </c>
      <c r="E34" s="150"/>
      <c r="F34" s="149">
        <f>VALUE(F12-170.07/100*(F6-F9))</f>
        <v>11967.83922</v>
      </c>
      <c r="G34" s="149"/>
      <c r="H34" s="149">
        <f>VALUE(H12-170.07/100*(H6-H9))</f>
        <v>1368.8934299999992</v>
      </c>
      <c r="I34" s="112"/>
      <c r="J34" s="149">
        <f>VALUE(J12-170.07/100*(J6-J9))</f>
        <v>0</v>
      </c>
      <c r="K34" s="150"/>
      <c r="L34" s="149">
        <f>VALUE(L12-170.07/100*(L6-L9))</f>
        <v>0</v>
      </c>
      <c r="M34" s="149"/>
      <c r="N34" s="149">
        <f>VALUE(N12-170.07/100*(N6-N9))</f>
        <v>0</v>
      </c>
      <c r="O34" s="112"/>
      <c r="P34" s="149">
        <f>VALUE(P12-170.07/100*(P6-P9))</f>
        <v>0</v>
      </c>
      <c r="Q34" s="150"/>
      <c r="R34" s="149">
        <f>VALUE(R12-170.07/100*(R6-R9))</f>
        <v>0</v>
      </c>
    </row>
    <row r="35" spans="1:18" ht="14.55" customHeight="1" x14ac:dyDescent="0.3">
      <c r="A35" s="152">
        <v>2</v>
      </c>
      <c r="B35" s="153">
        <f>VALUE(B12-200/100*(B6-B9))</f>
        <v>11459.300000000003</v>
      </c>
      <c r="C35" s="154"/>
      <c r="D35" s="153">
        <f>VALUE(D12-200/100*(D6-D9))</f>
        <v>11600.949999999999</v>
      </c>
      <c r="E35" s="153"/>
      <c r="F35" s="153">
        <f>VALUE(F12-200/100*(F6-F9))</f>
        <v>12082.95</v>
      </c>
      <c r="G35" s="153"/>
      <c r="H35" s="153">
        <f>VALUE(H12-200/100*(H6-H9))</f>
        <v>1609.7999999999993</v>
      </c>
      <c r="I35" s="154"/>
      <c r="J35" s="153">
        <f>VALUE(J12-200/100*(J6-J9))</f>
        <v>0</v>
      </c>
      <c r="K35" s="153"/>
      <c r="L35" s="153">
        <f>VALUE(L12-200/100*(L6-L9))</f>
        <v>0</v>
      </c>
      <c r="M35" s="153"/>
      <c r="N35" s="153">
        <f>VALUE(N12-200/100*(N6-N9))</f>
        <v>0</v>
      </c>
      <c r="O35" s="154"/>
      <c r="P35" s="153">
        <f>VALUE(P12-200/100*(P6-P9))</f>
        <v>0</v>
      </c>
      <c r="Q35" s="153"/>
      <c r="R35" s="153">
        <f>VALUE(R12-200/100*(R6-R9))</f>
        <v>0</v>
      </c>
    </row>
    <row r="36" spans="1:18" ht="14.55" customHeight="1" x14ac:dyDescent="0.3">
      <c r="A36" s="148">
        <v>2.2360000000000002</v>
      </c>
      <c r="B36" s="149">
        <f>VALUE(B12-223.6/100*(B6-B9))</f>
        <v>11542.855800000003</v>
      </c>
      <c r="C36" s="112"/>
      <c r="D36" s="149">
        <f>VALUE(D12-223.6/100*(D6-D9))</f>
        <v>11671.997799999999</v>
      </c>
      <c r="E36" s="150"/>
      <c r="F36" s="149">
        <f>VALUE(F12-223.6/100*(F6-F9))</f>
        <v>12173.715600000001</v>
      </c>
      <c r="G36" s="149"/>
      <c r="H36" s="149">
        <f>VALUE(H12-223.6/100*(H6-H9))</f>
        <v>1799.7563999999991</v>
      </c>
      <c r="I36" s="112"/>
      <c r="J36" s="149">
        <f>VALUE(J12-223.6/100*(J6-J9))</f>
        <v>0</v>
      </c>
      <c r="K36" s="150"/>
      <c r="L36" s="149">
        <f>VALUE(L12-223.6/100*(L6-L9))</f>
        <v>0</v>
      </c>
      <c r="M36" s="149"/>
      <c r="N36" s="149">
        <f>VALUE(N12-223.6/100*(N6-N9))</f>
        <v>0</v>
      </c>
      <c r="O36" s="112"/>
      <c r="P36" s="149">
        <f>VALUE(P12-223.6/100*(P6-P9))</f>
        <v>0</v>
      </c>
      <c r="Q36" s="150"/>
      <c r="R36" s="149">
        <f>VALUE(R12-223.6/100*(R6-R9))</f>
        <v>0</v>
      </c>
    </row>
    <row r="37" spans="1:18" ht="14.55" customHeight="1" x14ac:dyDescent="0.3">
      <c r="A37" s="152">
        <v>2.3820000000000001</v>
      </c>
      <c r="B37" s="153">
        <f>VALUE(B12-238.2/100*(B6-B9))</f>
        <v>11594.547100000003</v>
      </c>
      <c r="C37" s="154"/>
      <c r="D37" s="153">
        <f>VALUE(D12-238.2/100*(D6-D9))</f>
        <v>11715.951099999998</v>
      </c>
      <c r="E37" s="153"/>
      <c r="F37" s="153">
        <f>VALUE(F12-238.2/100*(F6-F9))</f>
        <v>12229.867200000001</v>
      </c>
      <c r="G37" s="153"/>
      <c r="H37" s="153">
        <f>VALUE(H12-238.2/100*(H6-H9))</f>
        <v>1917.2717999999988</v>
      </c>
      <c r="I37" s="154"/>
      <c r="J37" s="153">
        <f>VALUE(J12-238.2/100*(J6-J9))</f>
        <v>0</v>
      </c>
      <c r="K37" s="153"/>
      <c r="L37" s="153">
        <f>VALUE(L12-238.2/100*(L6-L9))</f>
        <v>0</v>
      </c>
      <c r="M37" s="153"/>
      <c r="N37" s="153">
        <f>VALUE(N12-238.2/100*(N6-N9))</f>
        <v>0</v>
      </c>
      <c r="O37" s="154"/>
      <c r="P37" s="153">
        <f>VALUE(P12-238.2/100*(P6-P9))</f>
        <v>0</v>
      </c>
      <c r="Q37" s="153"/>
      <c r="R37" s="153">
        <f>VALUE(R12-238.2/100*(R6-R9))</f>
        <v>0</v>
      </c>
    </row>
    <row r="38" spans="1:18" ht="14.55" customHeight="1" x14ac:dyDescent="0.3">
      <c r="A38" s="152">
        <v>2.6179999999999999</v>
      </c>
      <c r="B38" s="153">
        <f>VALUE(B12-261.8/100*(B6-B9))</f>
        <v>11678.102900000004</v>
      </c>
      <c r="C38" s="154"/>
      <c r="D38" s="153">
        <f>VALUE(D12-261.8/100*(D6-D9))</f>
        <v>11786.998899999999</v>
      </c>
      <c r="E38" s="153"/>
      <c r="F38" s="153">
        <f>VALUE(F12-261.8/100*(F6-F9))</f>
        <v>12320.632800000001</v>
      </c>
      <c r="G38" s="153"/>
      <c r="H38" s="153">
        <f>VALUE(H12-261.8/100*(H6-H9))</f>
        <v>2107.2281999999991</v>
      </c>
      <c r="I38" s="154"/>
      <c r="J38" s="153">
        <f>VALUE(J12-261.8/100*(J6-J9))</f>
        <v>0</v>
      </c>
      <c r="K38" s="153"/>
      <c r="L38" s="153">
        <f>VALUE(L12-261.8/100*(L6-L9))</f>
        <v>0</v>
      </c>
      <c r="M38" s="153"/>
      <c r="N38" s="153">
        <f>VALUE(N12-261.8/100*(N6-N9))</f>
        <v>0</v>
      </c>
      <c r="O38" s="154"/>
      <c r="P38" s="153">
        <f>VALUE(P12-261.8/100*(P6-P9))</f>
        <v>0</v>
      </c>
      <c r="Q38" s="153"/>
      <c r="R38" s="153">
        <f>VALUE(R12-261.8/100*(R6-R9))</f>
        <v>0</v>
      </c>
    </row>
    <row r="39" spans="1:18" ht="14.55" customHeight="1" x14ac:dyDescent="0.3">
      <c r="A39" s="152">
        <v>3</v>
      </c>
      <c r="B39" s="153">
        <f>VALUE(B12-300/100*(B6-B9))</f>
        <v>11813.350000000004</v>
      </c>
      <c r="C39" s="154"/>
      <c r="D39" s="153">
        <f>VALUE(D12-300/100*(D6-D9))</f>
        <v>11901.999999999998</v>
      </c>
      <c r="E39" s="153"/>
      <c r="F39" s="153">
        <f>VALUE(F12-300/100*(F6-F9))</f>
        <v>12467.550000000001</v>
      </c>
      <c r="G39" s="153"/>
      <c r="H39" s="153">
        <f>VALUE(H12-300/100*(H6-H9))</f>
        <v>2414.6999999999989</v>
      </c>
      <c r="I39" s="154"/>
      <c r="J39" s="153">
        <f>VALUE(J12-300/100*(J6-J9))</f>
        <v>0</v>
      </c>
      <c r="K39" s="153"/>
      <c r="L39" s="153">
        <f>VALUE(L12-300/100*(L6-L9))</f>
        <v>0</v>
      </c>
      <c r="M39" s="153"/>
      <c r="N39" s="153">
        <f>VALUE(N12-300/100*(N6-N9))</f>
        <v>0</v>
      </c>
      <c r="O39" s="154"/>
      <c r="P39" s="153">
        <f>VALUE(P12-300/100*(P6-P9))</f>
        <v>0</v>
      </c>
      <c r="Q39" s="153"/>
      <c r="R39" s="153">
        <f>VALUE(R12-300/100*(R6-R9))</f>
        <v>0</v>
      </c>
    </row>
    <row r="40" spans="1:18" ht="14.55" customHeight="1" x14ac:dyDescent="0.3">
      <c r="A40" s="148">
        <v>3.2360000000000002</v>
      </c>
      <c r="B40" s="149">
        <f>VALUE(B12-323.6/100*(B6-B9))</f>
        <v>11896.905800000004</v>
      </c>
      <c r="C40" s="112"/>
      <c r="D40" s="149">
        <f>VALUE(D12-323.6/100*(D6-D9))</f>
        <v>11973.047799999998</v>
      </c>
      <c r="E40" s="150"/>
      <c r="F40" s="149">
        <f>VALUE(F12-323.6/100*(F6-F9))</f>
        <v>12558.315600000002</v>
      </c>
      <c r="G40" s="149"/>
      <c r="H40" s="149">
        <f>VALUE(H12-323.6/100*(H6-H9))</f>
        <v>2604.6563999999989</v>
      </c>
      <c r="I40" s="112"/>
      <c r="J40" s="149">
        <f>VALUE(J12-323.6/100*(J6-J9))</f>
        <v>0</v>
      </c>
      <c r="K40" s="150"/>
      <c r="L40" s="149">
        <f>VALUE(L12-323.6/100*(L6-L9))</f>
        <v>0</v>
      </c>
      <c r="M40" s="149"/>
      <c r="N40" s="149">
        <f>VALUE(N12-323.6/100*(N6-N9))</f>
        <v>0</v>
      </c>
      <c r="O40" s="112"/>
      <c r="P40" s="149">
        <f>VALUE(P12-323.6/100*(P6-P9))</f>
        <v>0</v>
      </c>
      <c r="Q40" s="150"/>
      <c r="R40" s="149">
        <f>VALUE(R12-323.6/100*(R6-R9))</f>
        <v>0</v>
      </c>
    </row>
    <row r="41" spans="1:18" ht="14.55" customHeight="1" x14ac:dyDescent="0.3">
      <c r="A41" s="152">
        <v>3.3820000000000001</v>
      </c>
      <c r="B41" s="153">
        <f>VALUE(B12-338.2/100*(B6-B9))</f>
        <v>11948.597100000005</v>
      </c>
      <c r="C41" s="154"/>
      <c r="D41" s="153">
        <f>VALUE(D12-338.2/100*(D6-D9))</f>
        <v>12017.001099999998</v>
      </c>
      <c r="E41" s="153"/>
      <c r="F41" s="153">
        <f>VALUE(F12-338.2/100*(F6-F9))</f>
        <v>12614.467200000001</v>
      </c>
      <c r="G41" s="153"/>
      <c r="H41" s="153">
        <f>VALUE(H12-338.2/100*(H6-H9))</f>
        <v>2722.1717999999987</v>
      </c>
      <c r="I41" s="154"/>
      <c r="J41" s="153">
        <f>VALUE(J12-338.2/100*(J6-J9))</f>
        <v>0</v>
      </c>
      <c r="K41" s="153"/>
      <c r="L41" s="153">
        <f>VALUE(L12-338.2/100*(L6-L9))</f>
        <v>0</v>
      </c>
      <c r="M41" s="153"/>
      <c r="N41" s="153">
        <f>VALUE(N12-338.2/100*(N6-N9))</f>
        <v>0</v>
      </c>
      <c r="O41" s="154"/>
      <c r="P41" s="153">
        <f>VALUE(P12-338.2/100*(P6-P9))</f>
        <v>0</v>
      </c>
      <c r="Q41" s="153"/>
      <c r="R41" s="153">
        <f>VALUE(R12-338.2/100*(R6-R9))</f>
        <v>0</v>
      </c>
    </row>
    <row r="42" spans="1:18" ht="14.55" customHeight="1" x14ac:dyDescent="0.3">
      <c r="A42" s="152">
        <v>3.6179999999999999</v>
      </c>
      <c r="B42" s="153">
        <f>VALUE(B12-361.8/100*(B6-B9))</f>
        <v>12032.152900000005</v>
      </c>
      <c r="C42" s="154"/>
      <c r="D42" s="153">
        <f>VALUE(D12-361.8/100*(D6-D9))</f>
        <v>12088.048899999998</v>
      </c>
      <c r="E42" s="153"/>
      <c r="F42" s="153">
        <f>VALUE(F12-361.8/100*(F6-F9))</f>
        <v>12705.232800000002</v>
      </c>
      <c r="G42" s="153"/>
      <c r="H42" s="153">
        <f>VALUE(H12-361.8/100*(H6-H9))</f>
        <v>2912.1281999999987</v>
      </c>
      <c r="I42" s="154"/>
      <c r="J42" s="153">
        <f>VALUE(J12-361.8/100*(J6-J9))</f>
        <v>0</v>
      </c>
      <c r="K42" s="153"/>
      <c r="L42" s="153">
        <f>VALUE(L12-361.8/100*(L6-L9))</f>
        <v>0</v>
      </c>
      <c r="M42" s="153"/>
      <c r="N42" s="153">
        <f>VALUE(N12-361.8/100*(N6-N9))</f>
        <v>0</v>
      </c>
      <c r="O42" s="154"/>
      <c r="P42" s="153">
        <f>VALUE(P12-361.8/100*(P6-P9))</f>
        <v>0</v>
      </c>
      <c r="Q42" s="153"/>
      <c r="R42" s="153">
        <f>VALUE(R12-361.8/100*(R6-R9))</f>
        <v>0</v>
      </c>
    </row>
    <row r="43" spans="1:18" ht="14.55" customHeight="1" x14ac:dyDescent="0.3">
      <c r="A43" s="152">
        <v>4</v>
      </c>
      <c r="B43" s="153">
        <f>VALUE(B12-400/100*(B6-B9))</f>
        <v>12167.400000000005</v>
      </c>
      <c r="C43" s="154"/>
      <c r="D43" s="153">
        <f>VALUE(D12-400/100*(D6-D9))</f>
        <v>12203.049999999997</v>
      </c>
      <c r="E43" s="153"/>
      <c r="F43" s="153">
        <f>VALUE(F12-400/100*(F6-F9))</f>
        <v>12852.150000000001</v>
      </c>
      <c r="G43" s="153"/>
      <c r="H43" s="153">
        <f>VALUE(H12-400/100*(H6-H9))</f>
        <v>3219.5999999999985</v>
      </c>
      <c r="I43" s="154"/>
      <c r="J43" s="153">
        <f>VALUE(J12-400/100*(J6-J9))</f>
        <v>0</v>
      </c>
      <c r="K43" s="153"/>
      <c r="L43" s="153">
        <f>VALUE(L12-400/100*(L6-L9))</f>
        <v>0</v>
      </c>
      <c r="M43" s="153"/>
      <c r="N43" s="153">
        <f>VALUE(N12-400/100*(N6-N9))</f>
        <v>0</v>
      </c>
      <c r="O43" s="154"/>
      <c r="P43" s="153">
        <f>VALUE(P12-400/100*(P6-P9))</f>
        <v>0</v>
      </c>
      <c r="Q43" s="153"/>
      <c r="R43" s="153">
        <f>VALUE(R12-400/100*(R6-R9))</f>
        <v>0</v>
      </c>
    </row>
    <row r="44" spans="1:18" ht="14.55" customHeight="1" x14ac:dyDescent="0.3">
      <c r="A44" s="148">
        <v>4.2359999999999998</v>
      </c>
      <c r="B44" s="149">
        <f>VALUE(B12-423.6/100*(B6-B9))</f>
        <v>12250.955800000005</v>
      </c>
      <c r="C44" s="112"/>
      <c r="D44" s="149">
        <f>VALUE(D12-423.6/100*(D6-D9))</f>
        <v>12274.097799999998</v>
      </c>
      <c r="E44" s="150"/>
      <c r="F44" s="149">
        <f>VALUE(F12-423.6/100*(F6-F9))</f>
        <v>12942.915600000002</v>
      </c>
      <c r="G44" s="149"/>
      <c r="H44" s="149">
        <f>VALUE(H12-423.6/100*(H6-H9))</f>
        <v>3409.556399999999</v>
      </c>
      <c r="I44" s="112"/>
      <c r="J44" s="149">
        <f>VALUE(J12-423.6/100*(J6-J9))</f>
        <v>0</v>
      </c>
      <c r="K44" s="150"/>
      <c r="L44" s="149">
        <f>VALUE(L12-423.6/100*(L6-L9))</f>
        <v>0</v>
      </c>
      <c r="M44" s="149"/>
      <c r="N44" s="149">
        <f>VALUE(N12-423.6/100*(N6-N9))</f>
        <v>0</v>
      </c>
      <c r="O44" s="112"/>
      <c r="P44" s="149">
        <f>VALUE(P12-423.6/100*(P6-P9))</f>
        <v>0</v>
      </c>
      <c r="Q44" s="150"/>
      <c r="R44" s="149">
        <f>VALUE(R12-423.6/100*(R6-R9))</f>
        <v>0</v>
      </c>
    </row>
    <row r="45" spans="1:18" ht="14.55" customHeight="1" x14ac:dyDescent="0.3">
      <c r="A45" s="148">
        <v>4.3819999999999997</v>
      </c>
      <c r="B45" s="149">
        <f>VALUE(B12-438.2/100*(B6-B9))</f>
        <v>12302.647100000006</v>
      </c>
      <c r="C45" s="112"/>
      <c r="D45" s="149">
        <f>VALUE(D12-438.2/100*(D6-D9))</f>
        <v>12318.051099999997</v>
      </c>
      <c r="E45" s="150"/>
      <c r="F45" s="149">
        <f>VALUE(F12-438.2/100*(F6-F9))</f>
        <v>12999.067200000001</v>
      </c>
      <c r="G45" s="149"/>
      <c r="H45" s="149">
        <f>VALUE(H12-438.2/100*(H6-H9))</f>
        <v>3527.0717999999983</v>
      </c>
      <c r="I45" s="112"/>
      <c r="J45" s="149">
        <f>VALUE(J12-438.2/100*(J6-J9))</f>
        <v>0</v>
      </c>
      <c r="K45" s="150"/>
      <c r="L45" s="149">
        <f>VALUE(L12-438.2/100*(L6-L9))</f>
        <v>0</v>
      </c>
      <c r="M45" s="149"/>
      <c r="N45" s="149">
        <f>VALUE(N12-438.2/100*(N6-N9))</f>
        <v>0</v>
      </c>
      <c r="O45" s="112"/>
      <c r="P45" s="149">
        <f>VALUE(P12-438.2/100*(P6-P9))</f>
        <v>0</v>
      </c>
      <c r="Q45" s="150"/>
      <c r="R45" s="149">
        <f>VALUE(R12-438.2/100*(R6-R9))</f>
        <v>0</v>
      </c>
    </row>
    <row r="46" spans="1:18" ht="14.55" customHeight="1" x14ac:dyDescent="0.3">
      <c r="A46" s="148">
        <v>4.6180000000000003</v>
      </c>
      <c r="B46" s="149">
        <f>VALUE(B12-461.8/100*(B6-B9))</f>
        <v>12386.202900000006</v>
      </c>
      <c r="C46" s="112"/>
      <c r="D46" s="149">
        <f>VALUE(D12-461.8/100*(D6-D9))</f>
        <v>12389.098899999997</v>
      </c>
      <c r="E46" s="150"/>
      <c r="F46" s="149">
        <f>VALUE(F12-461.8/100*(F6-F9))</f>
        <v>13089.832800000002</v>
      </c>
      <c r="G46" s="149"/>
      <c r="H46" s="149">
        <f>VALUE(H12-461.8/100*(H6-H9))</f>
        <v>3717.0281999999984</v>
      </c>
      <c r="I46" s="112"/>
      <c r="J46" s="149">
        <f>VALUE(J12-461.8/100*(J6-J9))</f>
        <v>0</v>
      </c>
      <c r="K46" s="150"/>
      <c r="L46" s="149">
        <f>VALUE(L12-461.8/100*(L6-L9))</f>
        <v>0</v>
      </c>
      <c r="M46" s="149"/>
      <c r="N46" s="149">
        <f>VALUE(N12-461.8/100*(N6-N9))</f>
        <v>0</v>
      </c>
      <c r="O46" s="112"/>
      <c r="P46" s="149">
        <f>VALUE(P12-461.8/100*(P6-P9))</f>
        <v>0</v>
      </c>
      <c r="Q46" s="150"/>
      <c r="R46" s="149">
        <f>VALUE(R12-461.8/100*(R6-R9))</f>
        <v>0</v>
      </c>
    </row>
    <row r="47" spans="1:18" ht="14.55" customHeight="1" x14ac:dyDescent="0.3">
      <c r="A47" s="148">
        <v>5</v>
      </c>
      <c r="B47" s="149">
        <f>VALUE(B12-500/100*(B6-B9))</f>
        <v>12521.450000000006</v>
      </c>
      <c r="C47" s="112"/>
      <c r="D47" s="149">
        <f>VALUE(D12-500/100*(D6-D9))</f>
        <v>12504.099999999997</v>
      </c>
      <c r="E47" s="150"/>
      <c r="F47" s="149">
        <f>VALUE(F12-500/100*(F6-F9))</f>
        <v>13236.750000000002</v>
      </c>
      <c r="G47" s="149"/>
      <c r="H47" s="149">
        <f>VALUE(H12-500/100*(H6-H9))</f>
        <v>4024.4999999999982</v>
      </c>
      <c r="I47" s="112"/>
      <c r="J47" s="149">
        <f>VALUE(J12-500/100*(J6-J9))</f>
        <v>0</v>
      </c>
      <c r="K47" s="150"/>
      <c r="L47" s="149">
        <f>VALUE(L12-500/100*(L6-L9))</f>
        <v>0</v>
      </c>
      <c r="M47" s="149"/>
      <c r="N47" s="149">
        <f>VALUE(N12-500/100*(N6-N9))</f>
        <v>0</v>
      </c>
      <c r="O47" s="112"/>
      <c r="P47" s="149">
        <f>VALUE(P12-500/100*(P6-P9))</f>
        <v>0</v>
      </c>
      <c r="Q47" s="150"/>
      <c r="R47" s="149">
        <f>VALUE(R12-500/100*(R6-R9))</f>
        <v>0</v>
      </c>
    </row>
    <row r="48" spans="1:18" ht="14.55" customHeight="1" x14ac:dyDescent="0.3">
      <c r="A48" s="148">
        <v>5.2359999999999998</v>
      </c>
      <c r="B48" s="149">
        <f>VALUE(B12-523.6/100*(B6-B9))</f>
        <v>12605.005800000006</v>
      </c>
      <c r="C48" s="112"/>
      <c r="D48" s="149">
        <f>VALUE(D12-523.6/100*(D6-D9))</f>
        <v>12575.147799999997</v>
      </c>
      <c r="E48" s="150"/>
      <c r="F48" s="149">
        <f>VALUE(F12-523.6/100*(F6-F9))</f>
        <v>13327.515600000002</v>
      </c>
      <c r="G48" s="149"/>
      <c r="H48" s="149">
        <f>VALUE(H12-523.6/100*(H6-H9))</f>
        <v>4214.4563999999982</v>
      </c>
      <c r="I48" s="112"/>
      <c r="J48" s="149">
        <f>VALUE(J12-523.6/100*(J6-J9))</f>
        <v>0</v>
      </c>
      <c r="K48" s="150"/>
      <c r="L48" s="149">
        <f>VALUE(L12-523.6/100*(L6-L9))</f>
        <v>0</v>
      </c>
      <c r="M48" s="149"/>
      <c r="N48" s="149">
        <f>VALUE(N12-523.6/100*(N6-N9))</f>
        <v>0</v>
      </c>
      <c r="O48" s="112"/>
      <c r="P48" s="149">
        <f>VALUE(P12-523.6/100*(P6-P9))</f>
        <v>0</v>
      </c>
      <c r="Q48" s="150"/>
      <c r="R48" s="149">
        <f>VALUE(R12-523.6/100*(R6-R9))</f>
        <v>0</v>
      </c>
    </row>
    <row r="49" spans="1:18" ht="14.55" customHeight="1" x14ac:dyDescent="0.3">
      <c r="A49" s="148">
        <v>5.3819999999999997</v>
      </c>
      <c r="B49" s="149">
        <f>VALUE(B12-538.2/100*(B6-B9))</f>
        <v>12656.697100000007</v>
      </c>
      <c r="C49" s="112"/>
      <c r="D49" s="149">
        <f>VALUE(D12-538.2/100*(D6-D9))</f>
        <v>12619.101099999996</v>
      </c>
      <c r="E49" s="150"/>
      <c r="F49" s="149">
        <f>VALUE(F12-538.2/100*(F6-F9))</f>
        <v>13383.667200000002</v>
      </c>
      <c r="G49" s="149"/>
      <c r="H49" s="149">
        <f>VALUE(H12-538.2/100*(H6-H9))</f>
        <v>4331.9717999999984</v>
      </c>
      <c r="I49" s="112"/>
      <c r="J49" s="149">
        <f>VALUE(J12-538.2/100*(J6-J9))</f>
        <v>0</v>
      </c>
      <c r="K49" s="150"/>
      <c r="L49" s="149">
        <f>VALUE(L12-538.2/100*(L6-L9))</f>
        <v>0</v>
      </c>
      <c r="M49" s="149"/>
      <c r="N49" s="149">
        <f>VALUE(N12-538.2/100*(N6-N9))</f>
        <v>0</v>
      </c>
      <c r="O49" s="112"/>
      <c r="P49" s="149">
        <f>VALUE(P12-538.2/100*(P6-P9))</f>
        <v>0</v>
      </c>
      <c r="Q49" s="150"/>
      <c r="R49" s="149">
        <f>VALUE(R12-538.2/100*(R6-R9))</f>
        <v>0</v>
      </c>
    </row>
    <row r="50" spans="1:18" ht="14.55" customHeight="1" x14ac:dyDescent="0.3">
      <c r="A50" s="148">
        <v>5.6180000000000003</v>
      </c>
      <c r="B50" s="149">
        <f>VALUE(B12-561.8/100*(B6-B9))</f>
        <v>12740.252900000007</v>
      </c>
      <c r="C50" s="112"/>
      <c r="D50" s="149">
        <f>VALUE(D12-561.8/100*(D6-D9))</f>
        <v>12690.148899999997</v>
      </c>
      <c r="E50" s="150"/>
      <c r="F50" s="149">
        <f>VALUE(F12-561.8/100*(F6-F9))</f>
        <v>13474.432800000002</v>
      </c>
      <c r="G50" s="149"/>
      <c r="H50" s="149">
        <f>VALUE(H12-561.8/100*(H6-H9))</f>
        <v>4521.9281999999976</v>
      </c>
      <c r="I50" s="112"/>
      <c r="J50" s="149">
        <f>VALUE(J12-561.8/100*(J6-J9))</f>
        <v>0</v>
      </c>
      <c r="K50" s="150"/>
      <c r="L50" s="149">
        <f>VALUE(L12-561.8/100*(L6-L9))</f>
        <v>0</v>
      </c>
      <c r="M50" s="149"/>
      <c r="N50" s="149">
        <f>VALUE(N12-561.8/100*(N6-N9))</f>
        <v>0</v>
      </c>
      <c r="O50" s="112"/>
      <c r="P50" s="149">
        <f>VALUE(P12-561.8/100*(P6-P9))</f>
        <v>0</v>
      </c>
      <c r="Q50" s="150"/>
      <c r="R50" s="149">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101.55" customHeight="1" x14ac:dyDescent="0.3">
      <c r="A1" s="101" t="s">
        <v>64</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I75"/>
  <sheetViews>
    <sheetView showGridLines="0" topLeftCell="BP1" zoomScaleNormal="100" workbookViewId="0">
      <selection activeCell="CF1" sqref="CF1:CJ1048576"/>
    </sheetView>
  </sheetViews>
  <sheetFormatPr defaultColWidth="8.77734375" defaultRowHeight="14.55" customHeight="1" x14ac:dyDescent="0.3"/>
  <cols>
    <col min="1" max="4" width="8.77734375" style="33" customWidth="1"/>
    <col min="5" max="49" width="10.77734375" style="33" customWidth="1"/>
    <col min="50" max="88" width="10.77734375" style="91" customWidth="1"/>
    <col min="89" max="295" width="8.77734375" style="33" customWidth="1"/>
  </cols>
  <sheetData>
    <row r="1" spans="1:88" ht="14.55" customHeight="1" x14ac:dyDescent="0.3">
      <c r="A1" s="220"/>
      <c r="B1" s="221"/>
      <c r="C1" s="221"/>
      <c r="D1" s="221"/>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row>
    <row r="2" spans="1:88"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row>
    <row r="3" spans="1:88"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row>
    <row r="4" spans="1:88"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row>
    <row r="5" spans="1:88" ht="14.55" customHeight="1" x14ac:dyDescent="0.3">
      <c r="A5" s="218" t="s">
        <v>5</v>
      </c>
      <c r="B5" s="219"/>
      <c r="C5" s="219"/>
      <c r="D5" s="219"/>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row>
    <row r="6" spans="1:88"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J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row>
    <row r="7" spans="1:88" ht="14.55" customHeight="1" x14ac:dyDescent="0.3">
      <c r="A7" s="12"/>
      <c r="B7" s="13"/>
      <c r="C7" s="13"/>
      <c r="D7" s="14" t="s">
        <v>7</v>
      </c>
      <c r="E7" s="49">
        <f t="shared" ref="E7:BB7" si="3">(E6+E8)/2</f>
        <v>11008.325000000001</v>
      </c>
      <c r="F7" s="49">
        <f t="shared" si="3"/>
        <v>10937.825000000001</v>
      </c>
      <c r="G7" s="49">
        <f t="shared" si="3"/>
        <v>10875.074999999999</v>
      </c>
      <c r="H7" s="49">
        <f t="shared" si="3"/>
        <v>10796.3</v>
      </c>
      <c r="I7" s="49">
        <f t="shared" si="3"/>
        <v>10804.324999999999</v>
      </c>
      <c r="J7" s="49">
        <f t="shared" si="3"/>
        <v>10607.550000000001</v>
      </c>
      <c r="K7" s="49">
        <f t="shared" si="3"/>
        <v>10791.449999999999</v>
      </c>
      <c r="L7" s="49">
        <f t="shared" si="3"/>
        <v>10936.300000000001</v>
      </c>
      <c r="M7" s="49">
        <f t="shared" si="3"/>
        <v>10904.174999999999</v>
      </c>
      <c r="N7" s="49">
        <f t="shared" si="3"/>
        <v>10874.25</v>
      </c>
      <c r="O7" s="49">
        <f t="shared" si="3"/>
        <v>10949.85</v>
      </c>
      <c r="P7" s="49">
        <f t="shared" si="3"/>
        <v>11008.35</v>
      </c>
      <c r="Q7" s="49">
        <f t="shared" si="3"/>
        <v>11033.375</v>
      </c>
      <c r="R7" s="49">
        <f t="shared" si="3"/>
        <v>11039.625000000002</v>
      </c>
      <c r="S7" s="49">
        <f t="shared" si="3"/>
        <v>11083.825000000001</v>
      </c>
      <c r="T7" s="49">
        <f t="shared" si="3"/>
        <v>10855.95</v>
      </c>
      <c r="U7" s="49">
        <f t="shared" si="3"/>
        <v>10951.625</v>
      </c>
      <c r="V7" s="49">
        <f t="shared" si="3"/>
        <v>10876.75</v>
      </c>
      <c r="W7" s="49">
        <f t="shared" si="3"/>
        <v>10953.2</v>
      </c>
      <c r="X7" s="49">
        <f t="shared" si="3"/>
        <v>10963.399999999998</v>
      </c>
      <c r="Y7" s="49">
        <f t="shared" si="3"/>
        <v>11033.350000000002</v>
      </c>
      <c r="Z7" s="49">
        <f t="shared" si="3"/>
        <v>11004.225000000002</v>
      </c>
      <c r="AA7" s="49">
        <f t="shared" si="3"/>
        <v>10895.95</v>
      </c>
      <c r="AB7" s="49">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50">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 t="shared" ref="BM7:CJ7" si="5">(BM6+BM8)/2</f>
        <v>10982.650000000001</v>
      </c>
      <c r="BN7" s="16">
        <f t="shared" si="5"/>
        <v>11021.475</v>
      </c>
      <c r="BO7" s="16">
        <f t="shared" si="5"/>
        <v>11061.675000000003</v>
      </c>
      <c r="BP7" s="16">
        <f t="shared" si="5"/>
        <v>10909.95</v>
      </c>
      <c r="BQ7" s="16">
        <f t="shared" si="5"/>
        <v>10925.5</v>
      </c>
      <c r="BR7" s="16">
        <f t="shared" si="5"/>
        <v>11313</v>
      </c>
      <c r="BS7" s="16">
        <f t="shared" si="5"/>
        <v>11169.075000000003</v>
      </c>
      <c r="BT7" s="16">
        <f t="shared" si="5"/>
        <v>11121.1</v>
      </c>
      <c r="BU7" s="16">
        <f t="shared" si="5"/>
        <v>11135.575000000001</v>
      </c>
      <c r="BV7" s="16">
        <f t="shared" si="5"/>
        <v>11082.25</v>
      </c>
      <c r="BW7" s="16">
        <f t="shared" si="5"/>
        <v>11295.525000000001</v>
      </c>
      <c r="BX7" s="16">
        <f t="shared" si="5"/>
        <v>11404.200000000003</v>
      </c>
      <c r="BY7" s="16">
        <f t="shared" si="5"/>
        <v>11422.7</v>
      </c>
      <c r="BZ7" s="16">
        <f t="shared" si="5"/>
        <v>11433.05</v>
      </c>
      <c r="CA7" s="16">
        <f t="shared" si="5"/>
        <v>11573.125000000002</v>
      </c>
      <c r="CB7" s="16">
        <f t="shared" si="5"/>
        <v>11613.825000000001</v>
      </c>
      <c r="CC7" s="16">
        <f t="shared" si="5"/>
        <v>11630.724999999999</v>
      </c>
      <c r="CD7" s="16">
        <f t="shared" si="5"/>
        <v>11591.575000000001</v>
      </c>
      <c r="CE7" s="16">
        <f t="shared" si="5"/>
        <v>11653.100000000002</v>
      </c>
      <c r="CF7" s="16">
        <f t="shared" si="5"/>
        <v>11459</v>
      </c>
      <c r="CG7" s="16">
        <f t="shared" si="5"/>
        <v>11634.3</v>
      </c>
      <c r="CH7" s="16">
        <f t="shared" si="5"/>
        <v>11628.825000000001</v>
      </c>
      <c r="CI7" s="16">
        <f t="shared" si="5"/>
        <v>11715.299999999996</v>
      </c>
      <c r="CJ7" s="16">
        <f t="shared" si="5"/>
        <v>11687.325000000001</v>
      </c>
    </row>
    <row r="8" spans="1:88" ht="14.55" customHeight="1" x14ac:dyDescent="0.3">
      <c r="A8" s="12"/>
      <c r="B8" s="13"/>
      <c r="C8" s="13"/>
      <c r="D8" s="14" t="s">
        <v>8</v>
      </c>
      <c r="E8" s="51">
        <f t="shared" ref="E8:BB8" si="6">E14+E50</f>
        <v>10985.95</v>
      </c>
      <c r="F8" s="51">
        <f t="shared" si="6"/>
        <v>10922.2</v>
      </c>
      <c r="G8" s="51">
        <f t="shared" si="6"/>
        <v>10857.066666666666</v>
      </c>
      <c r="H8" s="52">
        <f t="shared" si="6"/>
        <v>10771.75</v>
      </c>
      <c r="I8" s="52">
        <f t="shared" si="6"/>
        <v>10771.066666666666</v>
      </c>
      <c r="J8" s="52">
        <f t="shared" si="6"/>
        <v>10591.316666666668</v>
      </c>
      <c r="K8" s="52">
        <f t="shared" si="6"/>
        <v>10716.683333333332</v>
      </c>
      <c r="L8" s="52">
        <f t="shared" si="6"/>
        <v>10874.933333333334</v>
      </c>
      <c r="M8" s="52">
        <f t="shared" si="6"/>
        <v>10882.316666666666</v>
      </c>
      <c r="N8" s="52">
        <f t="shared" si="6"/>
        <v>10854.75</v>
      </c>
      <c r="O8" s="52">
        <f t="shared" si="6"/>
        <v>10933.35</v>
      </c>
      <c r="P8" s="52">
        <f t="shared" si="6"/>
        <v>10977.366666666667</v>
      </c>
      <c r="Q8" s="52">
        <f t="shared" si="6"/>
        <v>11017.3</v>
      </c>
      <c r="R8" s="52">
        <f t="shared" si="6"/>
        <v>11013.933333333334</v>
      </c>
      <c r="S8" s="52">
        <f t="shared" si="6"/>
        <v>11043.766666666666</v>
      </c>
      <c r="T8" s="52">
        <f t="shared" si="6"/>
        <v>10831.4</v>
      </c>
      <c r="U8" s="52">
        <f t="shared" si="6"/>
        <v>10883.583333333334</v>
      </c>
      <c r="V8" s="52">
        <f t="shared" si="6"/>
        <v>10862.566666666668</v>
      </c>
      <c r="W8" s="52">
        <f t="shared" si="6"/>
        <v>10933.333333333334</v>
      </c>
      <c r="X8" s="52">
        <f t="shared" si="6"/>
        <v>10950.116666666665</v>
      </c>
      <c r="Y8" s="52">
        <f t="shared" si="6"/>
        <v>10996.766666666668</v>
      </c>
      <c r="Z8" s="52">
        <f t="shared" si="6"/>
        <v>10967.933333333334</v>
      </c>
      <c r="AA8" s="52">
        <f t="shared" si="6"/>
        <v>10868.65</v>
      </c>
      <c r="AB8" s="52">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53">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 t="shared" ref="BM8:CJ8" si="8">BM14+BM50</f>
        <v>10950.800000000001</v>
      </c>
      <c r="BN8" s="17">
        <f t="shared" si="8"/>
        <v>10977.233333333334</v>
      </c>
      <c r="BO8" s="17">
        <f t="shared" si="8"/>
        <v>11021.016666666668</v>
      </c>
      <c r="BP8" s="17">
        <f t="shared" si="8"/>
        <v>10895.2</v>
      </c>
      <c r="BQ8" s="17">
        <f t="shared" si="8"/>
        <v>10909.633333333333</v>
      </c>
      <c r="BR8" s="17">
        <f t="shared" si="8"/>
        <v>11204.483333333334</v>
      </c>
      <c r="BS8" s="17">
        <f t="shared" si="8"/>
        <v>11111.016666666668</v>
      </c>
      <c r="BT8" s="17">
        <f t="shared" si="8"/>
        <v>11101.5</v>
      </c>
      <c r="BU8" s="17">
        <f t="shared" si="8"/>
        <v>11120.066666666668</v>
      </c>
      <c r="BV8" s="17">
        <f t="shared" si="8"/>
        <v>11071.166666666666</v>
      </c>
      <c r="BW8" s="17">
        <f t="shared" si="8"/>
        <v>11257.316666666668</v>
      </c>
      <c r="BX8" s="17">
        <f t="shared" si="8"/>
        <v>11376.266666666668</v>
      </c>
      <c r="BY8" s="17">
        <f t="shared" si="8"/>
        <v>11399.233333333334</v>
      </c>
      <c r="BZ8" s="17">
        <f t="shared" si="8"/>
        <v>11416.516666666666</v>
      </c>
      <c r="CA8" s="17">
        <f t="shared" si="8"/>
        <v>11544.416666666668</v>
      </c>
      <c r="CB8" s="17">
        <f t="shared" si="8"/>
        <v>11585.933333333334</v>
      </c>
      <c r="CC8" s="17">
        <f t="shared" si="8"/>
        <v>11601.766666666666</v>
      </c>
      <c r="CD8" s="17">
        <f t="shared" si="8"/>
        <v>11579.75</v>
      </c>
      <c r="CE8" s="17">
        <f t="shared" si="8"/>
        <v>11626.333333333334</v>
      </c>
      <c r="CF8" s="17">
        <f t="shared" si="8"/>
        <v>11437.883333333333</v>
      </c>
      <c r="CG8" s="17">
        <f t="shared" si="8"/>
        <v>11588.449999999999</v>
      </c>
      <c r="CH8" s="17">
        <f t="shared" si="8"/>
        <v>11601.283333333335</v>
      </c>
      <c r="CI8" s="17">
        <f t="shared" si="8"/>
        <v>11673.033333333331</v>
      </c>
      <c r="CJ8" s="17">
        <f t="shared" si="8"/>
        <v>11668.333333333334</v>
      </c>
    </row>
    <row r="9" spans="1:88" ht="14.55" customHeight="1" x14ac:dyDescent="0.3">
      <c r="A9" s="12"/>
      <c r="B9" s="13"/>
      <c r="C9" s="13"/>
      <c r="D9" s="14" t="s">
        <v>9</v>
      </c>
      <c r="E9" s="49">
        <f t="shared" ref="E9:BB9" si="9">(E8+E10)/2</f>
        <v>10960.400000000001</v>
      </c>
      <c r="F9" s="49">
        <f t="shared" si="9"/>
        <v>10909.025000000001</v>
      </c>
      <c r="G9" s="49">
        <f t="shared" si="9"/>
        <v>10838.525</v>
      </c>
      <c r="H9" s="49">
        <f t="shared" si="9"/>
        <v>10729.1</v>
      </c>
      <c r="I9" s="49">
        <f t="shared" si="9"/>
        <v>10751.724999999999</v>
      </c>
      <c r="J9" s="49">
        <f t="shared" si="9"/>
        <v>10565.600000000002</v>
      </c>
      <c r="K9" s="49">
        <f t="shared" si="9"/>
        <v>10674.8</v>
      </c>
      <c r="L9" s="49">
        <f t="shared" si="9"/>
        <v>10840.6</v>
      </c>
      <c r="M9" s="49">
        <f t="shared" si="9"/>
        <v>10859.624999999998</v>
      </c>
      <c r="N9" s="49">
        <f t="shared" si="9"/>
        <v>10842.424999999999</v>
      </c>
      <c r="O9" s="49">
        <f t="shared" si="9"/>
        <v>10922.1</v>
      </c>
      <c r="P9" s="49">
        <f t="shared" si="9"/>
        <v>10960.2</v>
      </c>
      <c r="Q9" s="49">
        <f t="shared" si="9"/>
        <v>11004.8</v>
      </c>
      <c r="R9" s="49">
        <f t="shared" si="9"/>
        <v>10998.375000000002</v>
      </c>
      <c r="S9" s="49">
        <f t="shared" si="9"/>
        <v>10971.325000000001</v>
      </c>
      <c r="T9" s="49">
        <f t="shared" si="9"/>
        <v>10789.424999999999</v>
      </c>
      <c r="U9" s="49">
        <f t="shared" si="9"/>
        <v>10845.150000000001</v>
      </c>
      <c r="V9" s="49">
        <f t="shared" si="9"/>
        <v>10841.875</v>
      </c>
      <c r="W9" s="49">
        <f t="shared" si="9"/>
        <v>10914.975</v>
      </c>
      <c r="X9" s="49">
        <f t="shared" si="9"/>
        <v>10928.224999999999</v>
      </c>
      <c r="Y9" s="49">
        <f t="shared" si="9"/>
        <v>10975.100000000002</v>
      </c>
      <c r="Z9" s="49">
        <f t="shared" si="9"/>
        <v>10924.075000000001</v>
      </c>
      <c r="AA9" s="49">
        <f t="shared" si="9"/>
        <v>10819.55</v>
      </c>
      <c r="AB9" s="49">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50">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 t="shared" ref="BM9:CJ9" si="11">(BM8+BM10)/2</f>
        <v>10933.125</v>
      </c>
      <c r="BN9" s="16">
        <f t="shared" si="11"/>
        <v>10941.75</v>
      </c>
      <c r="BO9" s="16">
        <f t="shared" si="11"/>
        <v>10967.425000000003</v>
      </c>
      <c r="BP9" s="16">
        <f t="shared" si="11"/>
        <v>10869.525000000001</v>
      </c>
      <c r="BQ9" s="16">
        <f t="shared" si="11"/>
        <v>10898.1</v>
      </c>
      <c r="BR9" s="16">
        <f t="shared" si="11"/>
        <v>11111.099999999999</v>
      </c>
      <c r="BS9" s="16">
        <f t="shared" si="11"/>
        <v>11080.125000000004</v>
      </c>
      <c r="BT9" s="16">
        <f t="shared" si="11"/>
        <v>11089.375</v>
      </c>
      <c r="BU9" s="16">
        <f t="shared" si="11"/>
        <v>11104.600000000002</v>
      </c>
      <c r="BV9" s="16">
        <f t="shared" si="11"/>
        <v>11062.224999999999</v>
      </c>
      <c r="BW9" s="16">
        <f t="shared" si="11"/>
        <v>11235.000000000002</v>
      </c>
      <c r="BX9" s="16">
        <f t="shared" si="11"/>
        <v>11357.500000000004</v>
      </c>
      <c r="BY9" s="16">
        <f t="shared" si="11"/>
        <v>11384.850000000002</v>
      </c>
      <c r="BZ9" s="16">
        <f t="shared" si="11"/>
        <v>11398.199999999999</v>
      </c>
      <c r="CA9" s="16">
        <f t="shared" si="11"/>
        <v>11515.025000000001</v>
      </c>
      <c r="CB9" s="16">
        <f t="shared" si="11"/>
        <v>11555.000000000002</v>
      </c>
      <c r="CC9" s="16">
        <f t="shared" si="11"/>
        <v>11584.424999999999</v>
      </c>
      <c r="CD9" s="16">
        <f t="shared" si="11"/>
        <v>11565.075000000001</v>
      </c>
      <c r="CE9" s="16">
        <f t="shared" si="11"/>
        <v>11583.975000000002</v>
      </c>
      <c r="CF9" s="16">
        <f t="shared" si="11"/>
        <v>11416.975</v>
      </c>
      <c r="CG9" s="16">
        <f t="shared" si="11"/>
        <v>11562.149999999998</v>
      </c>
      <c r="CH9" s="16">
        <f t="shared" si="11"/>
        <v>11562.225000000002</v>
      </c>
      <c r="CI9" s="16">
        <f t="shared" si="11"/>
        <v>11647.274999999998</v>
      </c>
      <c r="CJ9" s="16">
        <f t="shared" si="11"/>
        <v>11657.225</v>
      </c>
    </row>
    <row r="10" spans="1:88" ht="14.55" customHeight="1" x14ac:dyDescent="0.3">
      <c r="A10" s="12"/>
      <c r="B10" s="13"/>
      <c r="C10" s="13"/>
      <c r="D10" s="14" t="s">
        <v>10</v>
      </c>
      <c r="E10" s="54">
        <f t="shared" ref="E10:BB10" si="12">(2*E14)-E3</f>
        <v>10934.85</v>
      </c>
      <c r="F10" s="54">
        <f t="shared" si="12"/>
        <v>10895.85</v>
      </c>
      <c r="G10" s="54">
        <f t="shared" si="12"/>
        <v>10819.983333333334</v>
      </c>
      <c r="H10" s="55">
        <f t="shared" si="12"/>
        <v>10686.45</v>
      </c>
      <c r="I10" s="55">
        <f t="shared" si="12"/>
        <v>10732.383333333333</v>
      </c>
      <c r="J10" s="55">
        <f t="shared" si="12"/>
        <v>10539.883333333335</v>
      </c>
      <c r="K10" s="55">
        <f t="shared" si="12"/>
        <v>10632.916666666666</v>
      </c>
      <c r="L10" s="55">
        <f t="shared" si="12"/>
        <v>10806.266666666666</v>
      </c>
      <c r="M10" s="55">
        <f t="shared" si="12"/>
        <v>10836.933333333331</v>
      </c>
      <c r="N10" s="55">
        <f t="shared" si="12"/>
        <v>10830.1</v>
      </c>
      <c r="O10" s="55">
        <f t="shared" si="12"/>
        <v>10910.85</v>
      </c>
      <c r="P10" s="55">
        <f t="shared" si="12"/>
        <v>10943.033333333335</v>
      </c>
      <c r="Q10" s="55">
        <f t="shared" si="12"/>
        <v>10992.3</v>
      </c>
      <c r="R10" s="55">
        <f t="shared" si="12"/>
        <v>10982.816666666669</v>
      </c>
      <c r="S10" s="55">
        <f t="shared" si="12"/>
        <v>10898.883333333333</v>
      </c>
      <c r="T10" s="55">
        <f t="shared" si="12"/>
        <v>10747.45</v>
      </c>
      <c r="U10" s="55">
        <f t="shared" si="12"/>
        <v>10806.716666666667</v>
      </c>
      <c r="V10" s="55">
        <f t="shared" si="12"/>
        <v>10821.183333333334</v>
      </c>
      <c r="W10" s="55">
        <f t="shared" si="12"/>
        <v>10896.616666666667</v>
      </c>
      <c r="X10" s="55">
        <f t="shared" si="12"/>
        <v>10906.333333333332</v>
      </c>
      <c r="Y10" s="55">
        <f t="shared" si="12"/>
        <v>10953.433333333336</v>
      </c>
      <c r="Z10" s="55">
        <f t="shared" si="12"/>
        <v>10880.216666666667</v>
      </c>
      <c r="AA10" s="55">
        <f t="shared" si="12"/>
        <v>10770.45</v>
      </c>
      <c r="AB10" s="55">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56">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 t="shared" ref="BM10:CJ10" si="14">(2*BM14)-BM3</f>
        <v>10915.45</v>
      </c>
      <c r="BN10" s="18">
        <f t="shared" si="14"/>
        <v>10906.266666666666</v>
      </c>
      <c r="BO10" s="18">
        <f t="shared" si="14"/>
        <v>10913.833333333336</v>
      </c>
      <c r="BP10" s="18">
        <f t="shared" si="14"/>
        <v>10843.85</v>
      </c>
      <c r="BQ10" s="18">
        <f t="shared" si="14"/>
        <v>10886.566666666668</v>
      </c>
      <c r="BR10" s="18">
        <f t="shared" si="14"/>
        <v>11017.716666666665</v>
      </c>
      <c r="BS10" s="18">
        <f t="shared" si="14"/>
        <v>11049.233333333337</v>
      </c>
      <c r="BT10" s="18">
        <f t="shared" si="14"/>
        <v>11077.250000000002</v>
      </c>
      <c r="BU10" s="18">
        <f t="shared" si="14"/>
        <v>11089.133333333337</v>
      </c>
      <c r="BV10" s="18">
        <f t="shared" si="14"/>
        <v>11053.283333333333</v>
      </c>
      <c r="BW10" s="18">
        <f t="shared" si="14"/>
        <v>11212.683333333336</v>
      </c>
      <c r="BX10" s="18">
        <f t="shared" si="14"/>
        <v>11338.733333333337</v>
      </c>
      <c r="BY10" s="92">
        <f t="shared" si="14"/>
        <v>11370.466666666669</v>
      </c>
      <c r="BZ10" s="92">
        <f t="shared" si="14"/>
        <v>11379.883333333331</v>
      </c>
      <c r="CA10" s="92">
        <f t="shared" si="14"/>
        <v>11485.633333333335</v>
      </c>
      <c r="CB10" s="92">
        <f t="shared" si="14"/>
        <v>11524.066666666669</v>
      </c>
      <c r="CC10" s="92">
        <f t="shared" si="14"/>
        <v>11567.083333333332</v>
      </c>
      <c r="CD10" s="92">
        <f t="shared" si="14"/>
        <v>11550.4</v>
      </c>
      <c r="CE10" s="92">
        <f t="shared" si="14"/>
        <v>11541.616666666669</v>
      </c>
      <c r="CF10" s="18">
        <f t="shared" si="14"/>
        <v>11396.066666666668</v>
      </c>
      <c r="CG10" s="18">
        <f t="shared" si="14"/>
        <v>11535.849999999999</v>
      </c>
      <c r="CH10" s="18">
        <f t="shared" si="14"/>
        <v>11523.166666666668</v>
      </c>
      <c r="CI10" s="18">
        <f t="shared" si="14"/>
        <v>11621.516666666663</v>
      </c>
      <c r="CJ10" s="18">
        <f t="shared" si="14"/>
        <v>11646.116666666667</v>
      </c>
    </row>
    <row r="11" spans="1:88" ht="14.55" customHeight="1" x14ac:dyDescent="0.3">
      <c r="A11" s="12"/>
      <c r="B11" s="13"/>
      <c r="C11" s="13"/>
      <c r="D11" s="14" t="s">
        <v>11</v>
      </c>
      <c r="E11" s="49">
        <f t="shared" ref="E11:BB11" si="15">(E10+E14)/2</f>
        <v>10912.475</v>
      </c>
      <c r="F11" s="49">
        <f t="shared" si="15"/>
        <v>10880.225</v>
      </c>
      <c r="G11" s="49">
        <f t="shared" si="15"/>
        <v>10801.975</v>
      </c>
      <c r="H11" s="49">
        <f t="shared" si="15"/>
        <v>10661.900000000001</v>
      </c>
      <c r="I11" s="49">
        <f t="shared" si="15"/>
        <v>10699.125</v>
      </c>
      <c r="J11" s="49">
        <f t="shared" si="15"/>
        <v>10523.650000000001</v>
      </c>
      <c r="K11" s="49">
        <f t="shared" si="15"/>
        <v>10558.15</v>
      </c>
      <c r="L11" s="49">
        <f t="shared" si="15"/>
        <v>10744.9</v>
      </c>
      <c r="M11" s="49">
        <f t="shared" si="15"/>
        <v>10815.074999999997</v>
      </c>
      <c r="N11" s="49">
        <f t="shared" si="15"/>
        <v>10810.6</v>
      </c>
      <c r="O11" s="49">
        <f t="shared" si="15"/>
        <v>10894.35</v>
      </c>
      <c r="P11" s="49">
        <f t="shared" si="15"/>
        <v>10912.050000000001</v>
      </c>
      <c r="Q11" s="49">
        <f t="shared" si="15"/>
        <v>10976.224999999999</v>
      </c>
      <c r="R11" s="49">
        <f t="shared" si="15"/>
        <v>10957.125000000002</v>
      </c>
      <c r="S11" s="49">
        <f t="shared" si="15"/>
        <v>10858.825000000001</v>
      </c>
      <c r="T11" s="49">
        <f t="shared" si="15"/>
        <v>10722.900000000001</v>
      </c>
      <c r="U11" s="49">
        <f t="shared" si="15"/>
        <v>10738.674999999999</v>
      </c>
      <c r="V11" s="49">
        <f t="shared" si="15"/>
        <v>10807</v>
      </c>
      <c r="W11" s="49">
        <f t="shared" si="15"/>
        <v>10876.75</v>
      </c>
      <c r="X11" s="49">
        <f t="shared" si="15"/>
        <v>10893.05</v>
      </c>
      <c r="Y11" s="49">
        <f t="shared" si="15"/>
        <v>10916.850000000002</v>
      </c>
      <c r="Z11" s="49">
        <f t="shared" si="15"/>
        <v>10843.924999999999</v>
      </c>
      <c r="AA11" s="49">
        <f t="shared" si="15"/>
        <v>10743.150000000001</v>
      </c>
      <c r="AB11" s="49">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50">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 t="shared" ref="BM11:CJ11" si="17">(BM10+BM14)/2</f>
        <v>10883.6</v>
      </c>
      <c r="BN11" s="16">
        <f t="shared" si="17"/>
        <v>10862.025</v>
      </c>
      <c r="BO11" s="16">
        <f t="shared" si="17"/>
        <v>10873.175000000003</v>
      </c>
      <c r="BP11" s="16">
        <f t="shared" si="17"/>
        <v>10829.1</v>
      </c>
      <c r="BQ11" s="16">
        <f t="shared" si="17"/>
        <v>10870.7</v>
      </c>
      <c r="BR11" s="16">
        <f t="shared" si="17"/>
        <v>10909.199999999999</v>
      </c>
      <c r="BS11" s="16">
        <f t="shared" si="17"/>
        <v>10991.175000000003</v>
      </c>
      <c r="BT11" s="16">
        <f t="shared" si="17"/>
        <v>11057.650000000001</v>
      </c>
      <c r="BU11" s="16">
        <f t="shared" si="17"/>
        <v>11073.625000000004</v>
      </c>
      <c r="BV11" s="16">
        <f t="shared" si="17"/>
        <v>11042.2</v>
      </c>
      <c r="BW11" s="16">
        <f t="shared" si="17"/>
        <v>11174.475000000002</v>
      </c>
      <c r="BX11" s="16">
        <f t="shared" si="17"/>
        <v>11310.800000000003</v>
      </c>
      <c r="BY11" s="16">
        <f t="shared" si="17"/>
        <v>11347.000000000002</v>
      </c>
      <c r="BZ11" s="16">
        <f t="shared" si="17"/>
        <v>11363.349999999999</v>
      </c>
      <c r="CA11" s="16">
        <f t="shared" si="17"/>
        <v>11456.925000000001</v>
      </c>
      <c r="CB11" s="16">
        <f t="shared" si="17"/>
        <v>11496.175000000003</v>
      </c>
      <c r="CC11" s="16">
        <f t="shared" si="17"/>
        <v>11538.125</v>
      </c>
      <c r="CD11" s="16">
        <f t="shared" si="17"/>
        <v>11538.575000000001</v>
      </c>
      <c r="CE11" s="16">
        <f t="shared" si="17"/>
        <v>11514.850000000002</v>
      </c>
      <c r="CF11" s="16">
        <f t="shared" si="17"/>
        <v>11374.95</v>
      </c>
      <c r="CG11" s="16">
        <f t="shared" si="17"/>
        <v>11490</v>
      </c>
      <c r="CH11" s="16">
        <f t="shared" si="17"/>
        <v>11495.625</v>
      </c>
      <c r="CI11" s="16">
        <f t="shared" si="17"/>
        <v>11579.249999999996</v>
      </c>
      <c r="CJ11" s="16">
        <f t="shared" si="17"/>
        <v>11627.125</v>
      </c>
    </row>
    <row r="12" spans="1:88"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row>
    <row r="13" spans="1:88" ht="14.55" customHeight="1" x14ac:dyDescent="0.3">
      <c r="A13" s="12"/>
      <c r="B13" s="13"/>
      <c r="C13" s="13"/>
      <c r="D13" s="14" t="s">
        <v>12</v>
      </c>
      <c r="E13" s="57">
        <f t="shared" ref="E13:BB13" si="18">E14+E57/2</f>
        <v>10893.275000000001</v>
      </c>
      <c r="F13" s="57">
        <f t="shared" si="18"/>
        <v>10867.05</v>
      </c>
      <c r="G13" s="57">
        <f t="shared" si="18"/>
        <v>10784.5</v>
      </c>
      <c r="H13" s="57">
        <f t="shared" si="18"/>
        <v>10655.45</v>
      </c>
      <c r="I13" s="57">
        <f t="shared" si="18"/>
        <v>10679.783333333333</v>
      </c>
      <c r="J13" s="57">
        <f t="shared" si="18"/>
        <v>10516.900000000001</v>
      </c>
      <c r="K13" s="57">
        <f t="shared" si="18"/>
        <v>10516.266666666666</v>
      </c>
      <c r="L13" s="57">
        <f t="shared" si="18"/>
        <v>10710.566666666666</v>
      </c>
      <c r="M13" s="57">
        <f t="shared" si="18"/>
        <v>10794.05</v>
      </c>
      <c r="N13" s="57">
        <f t="shared" si="18"/>
        <v>10798.275000000001</v>
      </c>
      <c r="O13" s="57">
        <f t="shared" si="18"/>
        <v>10883.1</v>
      </c>
      <c r="P13" s="57">
        <f t="shared" si="18"/>
        <v>10894.883333333335</v>
      </c>
      <c r="Q13" s="57">
        <f t="shared" si="18"/>
        <v>10963.724999999999</v>
      </c>
      <c r="R13" s="57">
        <f t="shared" si="18"/>
        <v>10941.566666666669</v>
      </c>
      <c r="S13" s="57">
        <f t="shared" si="18"/>
        <v>10851.15</v>
      </c>
      <c r="T13" s="57">
        <f t="shared" si="18"/>
        <v>10715.775</v>
      </c>
      <c r="U13" s="57">
        <f t="shared" si="18"/>
        <v>10700.241666666667</v>
      </c>
      <c r="V13" s="57">
        <f t="shared" si="18"/>
        <v>10799.325000000001</v>
      </c>
      <c r="W13" s="57">
        <f t="shared" si="18"/>
        <v>10858.391666666666</v>
      </c>
      <c r="X13" s="57">
        <f t="shared" si="18"/>
        <v>10888.375</v>
      </c>
      <c r="Y13" s="57">
        <f t="shared" si="18"/>
        <v>10895.183333333336</v>
      </c>
      <c r="Z13" s="57">
        <f t="shared" si="18"/>
        <v>10815.2</v>
      </c>
      <c r="AA13" s="57">
        <f t="shared" si="18"/>
        <v>10737.65</v>
      </c>
      <c r="AB13" s="57">
        <f t="shared" si="18"/>
        <v>10713.183333333331</v>
      </c>
      <c r="AC13" s="58">
        <f t="shared" si="18"/>
        <v>10793.05</v>
      </c>
      <c r="AD13" s="58">
        <f t="shared" si="18"/>
        <v>10793.383333333333</v>
      </c>
      <c r="AE13" s="58">
        <f t="shared" si="18"/>
        <v>10840.066666666664</v>
      </c>
      <c r="AF13" s="58">
        <f t="shared" si="18"/>
        <v>10830.575000000001</v>
      </c>
      <c r="AG13" s="58">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59">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 t="shared" ref="BM13:CJ13" si="20">BM14+BM57/2</f>
        <v>10865.924999999999</v>
      </c>
      <c r="BN13" s="20">
        <f t="shared" si="20"/>
        <v>10826.541666666666</v>
      </c>
      <c r="BO13" s="20">
        <f t="shared" si="20"/>
        <v>10845.45</v>
      </c>
      <c r="BP13" s="20">
        <f t="shared" si="20"/>
        <v>10825.275000000001</v>
      </c>
      <c r="BQ13" s="20">
        <f t="shared" si="20"/>
        <v>10859.166666666668</v>
      </c>
      <c r="BR13" s="20">
        <f t="shared" si="20"/>
        <v>10815.816666666666</v>
      </c>
      <c r="BS13" s="20">
        <f t="shared" si="20"/>
        <v>10960.283333333336</v>
      </c>
      <c r="BT13" s="20">
        <f t="shared" si="20"/>
        <v>11045.525000000001</v>
      </c>
      <c r="BU13" s="20">
        <f t="shared" si="20"/>
        <v>11058.158333333336</v>
      </c>
      <c r="BV13" s="20">
        <f t="shared" si="20"/>
        <v>11033.258333333333</v>
      </c>
      <c r="BW13" s="20">
        <f t="shared" si="20"/>
        <v>11152.158333333336</v>
      </c>
      <c r="BX13" s="20">
        <f t="shared" si="20"/>
        <v>11292.033333333336</v>
      </c>
      <c r="BY13" s="20">
        <f t="shared" si="20"/>
        <v>11332.616666666669</v>
      </c>
      <c r="BZ13" s="20">
        <f t="shared" si="20"/>
        <v>11348.6</v>
      </c>
      <c r="CA13" s="20">
        <f t="shared" si="20"/>
        <v>11428.9</v>
      </c>
      <c r="CB13" s="20">
        <f t="shared" si="20"/>
        <v>11471.325000000001</v>
      </c>
      <c r="CC13" s="20">
        <f t="shared" si="20"/>
        <v>11520.783333333333</v>
      </c>
      <c r="CD13" s="20">
        <f t="shared" si="20"/>
        <v>11529.6</v>
      </c>
      <c r="CE13" s="20">
        <f t="shared" si="20"/>
        <v>11503.674999999999</v>
      </c>
      <c r="CF13" s="20">
        <f t="shared" si="20"/>
        <v>11354.041666666668</v>
      </c>
      <c r="CG13" s="20">
        <f t="shared" si="20"/>
        <v>11463.699999999999</v>
      </c>
      <c r="CH13" s="20">
        <f t="shared" si="20"/>
        <v>11479.6</v>
      </c>
      <c r="CI13" s="20">
        <f t="shared" si="20"/>
        <v>11553.491666666663</v>
      </c>
      <c r="CJ13" s="20">
        <f t="shared" si="20"/>
        <v>11616.016666666666</v>
      </c>
    </row>
    <row r="14" spans="1:88" ht="14.55" customHeight="1" x14ac:dyDescent="0.3">
      <c r="A14" s="12"/>
      <c r="B14" s="13"/>
      <c r="C14" s="13"/>
      <c r="D14" s="14" t="s">
        <v>13</v>
      </c>
      <c r="E14" s="41">
        <f t="shared" ref="E14:BB14" si="21">(E2+E3+E4)/3</f>
        <v>10890.1</v>
      </c>
      <c r="F14" s="41">
        <f t="shared" si="21"/>
        <v>10864.6</v>
      </c>
      <c r="G14" s="41">
        <f t="shared" si="21"/>
        <v>10783.966666666667</v>
      </c>
      <c r="H14" s="42">
        <f t="shared" si="21"/>
        <v>10637.35</v>
      </c>
      <c r="I14" s="42">
        <f t="shared" si="21"/>
        <v>10665.866666666667</v>
      </c>
      <c r="J14" s="42">
        <f t="shared" si="21"/>
        <v>10507.416666666668</v>
      </c>
      <c r="K14" s="42">
        <f t="shared" si="21"/>
        <v>10483.383333333333</v>
      </c>
      <c r="L14" s="42">
        <f t="shared" si="21"/>
        <v>10683.533333333333</v>
      </c>
      <c r="M14" s="42">
        <f t="shared" si="21"/>
        <v>10793.216666666665</v>
      </c>
      <c r="N14" s="42">
        <f t="shared" si="21"/>
        <v>10791.1</v>
      </c>
      <c r="O14" s="42">
        <f t="shared" si="21"/>
        <v>10877.85</v>
      </c>
      <c r="P14" s="42">
        <f t="shared" si="21"/>
        <v>10881.066666666668</v>
      </c>
      <c r="Q14" s="42">
        <f t="shared" si="21"/>
        <v>10960.15</v>
      </c>
      <c r="R14" s="42">
        <f t="shared" si="21"/>
        <v>10931.433333333334</v>
      </c>
      <c r="S14" s="42">
        <f t="shared" si="21"/>
        <v>10818.766666666666</v>
      </c>
      <c r="T14" s="42">
        <f t="shared" si="21"/>
        <v>10698.35</v>
      </c>
      <c r="U14" s="42">
        <f t="shared" si="21"/>
        <v>10670.633333333333</v>
      </c>
      <c r="V14" s="42">
        <f t="shared" si="21"/>
        <v>10792.816666666668</v>
      </c>
      <c r="W14" s="42">
        <f t="shared" si="21"/>
        <v>10856.883333333333</v>
      </c>
      <c r="X14" s="42">
        <f t="shared" si="21"/>
        <v>10879.766666666666</v>
      </c>
      <c r="Y14" s="42">
        <f t="shared" si="21"/>
        <v>10880.266666666668</v>
      </c>
      <c r="Z14" s="42">
        <f t="shared" si="21"/>
        <v>10807.633333333333</v>
      </c>
      <c r="AA14" s="42">
        <f t="shared" si="21"/>
        <v>10715.85</v>
      </c>
      <c r="AB14" s="42">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43">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 t="shared" ref="BM14:CJ14" si="23">(BM2+BM3+BM4)/3</f>
        <v>10851.75</v>
      </c>
      <c r="BN14" s="11">
        <f t="shared" si="23"/>
        <v>10817.783333333333</v>
      </c>
      <c r="BO14" s="11">
        <f t="shared" si="23"/>
        <v>10832.516666666668</v>
      </c>
      <c r="BP14" s="11">
        <f t="shared" si="23"/>
        <v>10814.35</v>
      </c>
      <c r="BQ14" s="11">
        <f t="shared" si="23"/>
        <v>10854.833333333334</v>
      </c>
      <c r="BR14" s="11">
        <f t="shared" si="23"/>
        <v>10800.683333333332</v>
      </c>
      <c r="BS14" s="11">
        <f t="shared" si="23"/>
        <v>10933.116666666669</v>
      </c>
      <c r="BT14" s="11">
        <f t="shared" si="23"/>
        <v>11038.050000000001</v>
      </c>
      <c r="BU14" s="11">
        <f t="shared" si="23"/>
        <v>11058.116666666669</v>
      </c>
      <c r="BV14" s="11">
        <f t="shared" si="23"/>
        <v>11031.116666666667</v>
      </c>
      <c r="BW14" s="11">
        <f t="shared" si="23"/>
        <v>11136.266666666668</v>
      </c>
      <c r="BX14" s="11">
        <f t="shared" si="23"/>
        <v>11282.866666666669</v>
      </c>
      <c r="BY14" s="11">
        <f t="shared" si="23"/>
        <v>11323.533333333335</v>
      </c>
      <c r="BZ14" s="11">
        <f t="shared" si="23"/>
        <v>11346.816666666666</v>
      </c>
      <c r="CA14" s="11">
        <f t="shared" si="23"/>
        <v>11428.216666666667</v>
      </c>
      <c r="CB14" s="11">
        <f t="shared" si="23"/>
        <v>11468.283333333335</v>
      </c>
      <c r="CC14" s="11">
        <f t="shared" si="23"/>
        <v>11509.166666666666</v>
      </c>
      <c r="CD14" s="11">
        <f t="shared" si="23"/>
        <v>11526.75</v>
      </c>
      <c r="CE14" s="11">
        <f t="shared" si="23"/>
        <v>11488.083333333334</v>
      </c>
      <c r="CF14" s="11">
        <f t="shared" si="23"/>
        <v>11353.833333333334</v>
      </c>
      <c r="CG14" s="11">
        <f t="shared" si="23"/>
        <v>11444.15</v>
      </c>
      <c r="CH14" s="11">
        <f t="shared" si="23"/>
        <v>11468.083333333334</v>
      </c>
      <c r="CI14" s="11">
        <f t="shared" si="23"/>
        <v>11536.983333333332</v>
      </c>
      <c r="CJ14" s="11">
        <f t="shared" si="23"/>
        <v>11608.133333333333</v>
      </c>
    </row>
    <row r="15" spans="1:88" ht="14.55" customHeight="1" x14ac:dyDescent="0.3">
      <c r="A15" s="12"/>
      <c r="B15" s="13"/>
      <c r="C15" s="13"/>
      <c r="D15" s="14" t="s">
        <v>14</v>
      </c>
      <c r="E15" s="60">
        <f t="shared" ref="E15:BB15" si="24">E14-E57/2</f>
        <v>10886.924999999999</v>
      </c>
      <c r="F15" s="60">
        <f t="shared" si="24"/>
        <v>10862.150000000001</v>
      </c>
      <c r="G15" s="60">
        <f t="shared" si="24"/>
        <v>10783.433333333334</v>
      </c>
      <c r="H15" s="60">
        <f t="shared" si="24"/>
        <v>10619.25</v>
      </c>
      <c r="I15" s="60">
        <f t="shared" si="24"/>
        <v>10651.95</v>
      </c>
      <c r="J15" s="60">
        <f t="shared" si="24"/>
        <v>10497.933333333334</v>
      </c>
      <c r="K15" s="60">
        <f t="shared" si="24"/>
        <v>10450.5</v>
      </c>
      <c r="L15" s="60">
        <f t="shared" si="24"/>
        <v>10656.5</v>
      </c>
      <c r="M15" s="60">
        <f t="shared" si="24"/>
        <v>10792.383333333331</v>
      </c>
      <c r="N15" s="60">
        <f t="shared" si="24"/>
        <v>10783.924999999999</v>
      </c>
      <c r="O15" s="60">
        <f t="shared" si="24"/>
        <v>10872.6</v>
      </c>
      <c r="P15" s="60">
        <f t="shared" si="24"/>
        <v>10867.25</v>
      </c>
      <c r="Q15" s="60">
        <f t="shared" si="24"/>
        <v>10956.575000000001</v>
      </c>
      <c r="R15" s="60">
        <f t="shared" si="24"/>
        <v>10921.3</v>
      </c>
      <c r="S15" s="60">
        <f t="shared" si="24"/>
        <v>10786.383333333333</v>
      </c>
      <c r="T15" s="60">
        <f t="shared" si="24"/>
        <v>10680.925000000001</v>
      </c>
      <c r="U15" s="60">
        <f t="shared" si="24"/>
        <v>10641.025</v>
      </c>
      <c r="V15" s="60">
        <f t="shared" si="24"/>
        <v>10786.308333333334</v>
      </c>
      <c r="W15" s="60">
        <f t="shared" si="24"/>
        <v>10855.375</v>
      </c>
      <c r="X15" s="60">
        <f t="shared" si="24"/>
        <v>10871.158333333333</v>
      </c>
      <c r="Y15" s="60">
        <f t="shared" si="24"/>
        <v>10865.35</v>
      </c>
      <c r="Z15" s="60">
        <f t="shared" si="24"/>
        <v>10800.066666666666</v>
      </c>
      <c r="AA15" s="60">
        <f t="shared" si="24"/>
        <v>10694.050000000001</v>
      </c>
      <c r="AB15" s="60">
        <f t="shared" si="24"/>
        <v>10684.849999999999</v>
      </c>
      <c r="AC15" s="61">
        <f t="shared" si="24"/>
        <v>10778.883333333331</v>
      </c>
      <c r="AD15" s="61">
        <f t="shared" si="24"/>
        <v>10775.85</v>
      </c>
      <c r="AE15" s="61">
        <f t="shared" si="24"/>
        <v>10809.9</v>
      </c>
      <c r="AF15" s="61">
        <f t="shared" si="24"/>
        <v>10824.591666666667</v>
      </c>
      <c r="AG15" s="61">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62">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 t="shared" ref="BM15:CJ15" si="26">BM14-BM57/2</f>
        <v>10837.575000000001</v>
      </c>
      <c r="BN15" s="21">
        <f t="shared" si="26"/>
        <v>10809.025</v>
      </c>
      <c r="BO15" s="21">
        <f t="shared" si="26"/>
        <v>10819.583333333336</v>
      </c>
      <c r="BP15" s="21">
        <f t="shared" si="26"/>
        <v>10803.424999999999</v>
      </c>
      <c r="BQ15" s="21">
        <f t="shared" si="26"/>
        <v>10850.5</v>
      </c>
      <c r="BR15" s="21">
        <f t="shared" si="26"/>
        <v>10785.55</v>
      </c>
      <c r="BS15" s="21">
        <f t="shared" si="26"/>
        <v>10905.95</v>
      </c>
      <c r="BT15" s="21">
        <f t="shared" si="26"/>
        <v>11030.575000000001</v>
      </c>
      <c r="BU15" s="21">
        <f t="shared" si="26"/>
        <v>11058.075000000001</v>
      </c>
      <c r="BV15" s="21">
        <f t="shared" si="26"/>
        <v>11028.975</v>
      </c>
      <c r="BW15" s="21">
        <f t="shared" si="26"/>
        <v>11120.375</v>
      </c>
      <c r="BX15" s="21">
        <f t="shared" si="26"/>
        <v>11273.7</v>
      </c>
      <c r="BY15" s="21">
        <f t="shared" si="26"/>
        <v>11314.45</v>
      </c>
      <c r="BZ15" s="21">
        <f t="shared" si="26"/>
        <v>11345.033333333331</v>
      </c>
      <c r="CA15" s="21">
        <f t="shared" si="26"/>
        <v>11427.533333333335</v>
      </c>
      <c r="CB15" s="21">
        <f t="shared" si="26"/>
        <v>11465.241666666669</v>
      </c>
      <c r="CC15" s="21">
        <f t="shared" si="26"/>
        <v>11497.55</v>
      </c>
      <c r="CD15" s="21">
        <f t="shared" si="26"/>
        <v>11523.9</v>
      </c>
      <c r="CE15" s="21">
        <f t="shared" si="26"/>
        <v>11472.491666666669</v>
      </c>
      <c r="CF15" s="21">
        <f t="shared" si="26"/>
        <v>11353.625</v>
      </c>
      <c r="CG15" s="21">
        <f t="shared" si="26"/>
        <v>11424.6</v>
      </c>
      <c r="CH15" s="21">
        <f t="shared" si="26"/>
        <v>11456.566666666668</v>
      </c>
      <c r="CI15" s="21">
        <f t="shared" si="26"/>
        <v>11520.475</v>
      </c>
      <c r="CJ15" s="21">
        <f t="shared" si="26"/>
        <v>11600.25</v>
      </c>
    </row>
    <row r="16" spans="1:88"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row>
    <row r="17" spans="1:88" ht="14.55" customHeight="1" x14ac:dyDescent="0.3">
      <c r="A17" s="12"/>
      <c r="B17" s="13"/>
      <c r="C17" s="13"/>
      <c r="D17" s="14" t="s">
        <v>15</v>
      </c>
      <c r="E17" s="49">
        <f t="shared" ref="E17:BB17" si="27">(E14+E18)/2</f>
        <v>10864.55</v>
      </c>
      <c r="F17" s="49">
        <f t="shared" si="27"/>
        <v>10851.424999999999</v>
      </c>
      <c r="G17" s="49">
        <f t="shared" si="27"/>
        <v>10765.425000000001</v>
      </c>
      <c r="H17" s="49">
        <f t="shared" si="27"/>
        <v>10594.7</v>
      </c>
      <c r="I17" s="49">
        <f t="shared" si="27"/>
        <v>10646.525000000001</v>
      </c>
      <c r="J17" s="49">
        <f t="shared" si="27"/>
        <v>10481.700000000001</v>
      </c>
      <c r="K17" s="49">
        <f t="shared" si="27"/>
        <v>10441.5</v>
      </c>
      <c r="L17" s="49">
        <f t="shared" si="27"/>
        <v>10649.199999999999</v>
      </c>
      <c r="M17" s="49">
        <f t="shared" si="27"/>
        <v>10770.524999999998</v>
      </c>
      <c r="N17" s="49">
        <f t="shared" si="27"/>
        <v>10778.775000000001</v>
      </c>
      <c r="O17" s="49">
        <f t="shared" si="27"/>
        <v>10866.6</v>
      </c>
      <c r="P17" s="49">
        <f t="shared" si="27"/>
        <v>10863.900000000001</v>
      </c>
      <c r="Q17" s="49">
        <f t="shared" si="27"/>
        <v>10947.65</v>
      </c>
      <c r="R17" s="49">
        <f t="shared" si="27"/>
        <v>10915.875000000002</v>
      </c>
      <c r="S17" s="49">
        <f t="shared" si="27"/>
        <v>10746.325000000001</v>
      </c>
      <c r="T17" s="49">
        <f t="shared" si="27"/>
        <v>10656.375</v>
      </c>
      <c r="U17" s="49">
        <f t="shared" si="27"/>
        <v>10632.2</v>
      </c>
      <c r="V17" s="49">
        <f t="shared" si="27"/>
        <v>10772.125</v>
      </c>
      <c r="W17" s="49">
        <f t="shared" si="27"/>
        <v>10838.525</v>
      </c>
      <c r="X17" s="49">
        <f t="shared" si="27"/>
        <v>10857.875</v>
      </c>
      <c r="Y17" s="49">
        <f t="shared" si="27"/>
        <v>10858.600000000002</v>
      </c>
      <c r="Z17" s="49">
        <f t="shared" si="27"/>
        <v>10763.775</v>
      </c>
      <c r="AA17" s="49">
        <f t="shared" si="27"/>
        <v>10666.75</v>
      </c>
      <c r="AB17" s="49">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50">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 t="shared" ref="BM17:CJ17" si="29">(BM14+BM18)/2</f>
        <v>10834.075000000001</v>
      </c>
      <c r="BN17" s="16">
        <f t="shared" si="29"/>
        <v>10782.3</v>
      </c>
      <c r="BO17" s="16">
        <f t="shared" si="29"/>
        <v>10778.925000000003</v>
      </c>
      <c r="BP17" s="16">
        <f t="shared" si="29"/>
        <v>10788.674999999999</v>
      </c>
      <c r="BQ17" s="16">
        <f t="shared" si="29"/>
        <v>10843.300000000001</v>
      </c>
      <c r="BR17" s="16">
        <f t="shared" si="29"/>
        <v>10707.3</v>
      </c>
      <c r="BS17" s="16">
        <f t="shared" si="29"/>
        <v>10902.225000000002</v>
      </c>
      <c r="BT17" s="16">
        <f t="shared" si="29"/>
        <v>11025.925000000003</v>
      </c>
      <c r="BU17" s="16">
        <f t="shared" si="29"/>
        <v>11042.650000000003</v>
      </c>
      <c r="BV17" s="16">
        <f t="shared" si="29"/>
        <v>11022.174999999999</v>
      </c>
      <c r="BW17" s="16">
        <f t="shared" si="29"/>
        <v>11113.950000000003</v>
      </c>
      <c r="BX17" s="16">
        <f t="shared" si="29"/>
        <v>11264.100000000002</v>
      </c>
      <c r="BY17" s="16">
        <f t="shared" si="29"/>
        <v>11309.150000000001</v>
      </c>
      <c r="BZ17" s="16">
        <f t="shared" si="29"/>
        <v>11328.499999999998</v>
      </c>
      <c r="CA17" s="16">
        <f t="shared" si="29"/>
        <v>11398.825000000001</v>
      </c>
      <c r="CB17" s="16">
        <f t="shared" si="29"/>
        <v>11437.350000000002</v>
      </c>
      <c r="CC17" s="16">
        <f t="shared" si="29"/>
        <v>11491.824999999999</v>
      </c>
      <c r="CD17" s="16">
        <f t="shared" si="29"/>
        <v>11512.075000000001</v>
      </c>
      <c r="CE17" s="16">
        <f t="shared" si="29"/>
        <v>11445.725000000002</v>
      </c>
      <c r="CF17" s="16">
        <f t="shared" si="29"/>
        <v>11332.925000000001</v>
      </c>
      <c r="CG17" s="16">
        <f t="shared" si="29"/>
        <v>11417.849999999999</v>
      </c>
      <c r="CH17" s="16">
        <f t="shared" si="29"/>
        <v>11429.025000000001</v>
      </c>
      <c r="CI17" s="16">
        <f t="shared" si="29"/>
        <v>11511.224999999999</v>
      </c>
      <c r="CJ17" s="16">
        <f t="shared" si="29"/>
        <v>11597.025</v>
      </c>
    </row>
    <row r="18" spans="1:88" ht="14.55" customHeight="1" x14ac:dyDescent="0.3">
      <c r="A18" s="12"/>
      <c r="B18" s="13"/>
      <c r="C18" s="13"/>
      <c r="D18" s="14" t="s">
        <v>16</v>
      </c>
      <c r="E18" s="63">
        <f t="shared" ref="E18:BB18" si="30">2*E14-E2</f>
        <v>10839</v>
      </c>
      <c r="F18" s="63">
        <f t="shared" si="30"/>
        <v>10838.25</v>
      </c>
      <c r="G18" s="63">
        <f t="shared" si="30"/>
        <v>10746.883333333335</v>
      </c>
      <c r="H18" s="64">
        <f t="shared" si="30"/>
        <v>10552.050000000001</v>
      </c>
      <c r="I18" s="64">
        <f t="shared" si="30"/>
        <v>10627.183333333334</v>
      </c>
      <c r="J18" s="64">
        <f t="shared" si="30"/>
        <v>10455.983333333335</v>
      </c>
      <c r="K18" s="64">
        <f t="shared" si="30"/>
        <v>10399.616666666667</v>
      </c>
      <c r="L18" s="64">
        <f t="shared" si="30"/>
        <v>10614.866666666665</v>
      </c>
      <c r="M18" s="64">
        <f t="shared" si="30"/>
        <v>10747.83333333333</v>
      </c>
      <c r="N18" s="64">
        <f t="shared" si="30"/>
        <v>10766.45</v>
      </c>
      <c r="O18" s="64">
        <f t="shared" si="30"/>
        <v>10855.35</v>
      </c>
      <c r="P18" s="64">
        <f t="shared" si="30"/>
        <v>10846.733333333335</v>
      </c>
      <c r="Q18" s="64">
        <f t="shared" si="30"/>
        <v>10935.15</v>
      </c>
      <c r="R18" s="64">
        <f t="shared" si="30"/>
        <v>10900.316666666669</v>
      </c>
      <c r="S18" s="64">
        <f t="shared" si="30"/>
        <v>10673.883333333333</v>
      </c>
      <c r="T18" s="64">
        <f t="shared" si="30"/>
        <v>10614.400000000001</v>
      </c>
      <c r="U18" s="64">
        <f t="shared" si="30"/>
        <v>10593.766666666666</v>
      </c>
      <c r="V18" s="64">
        <f t="shared" si="30"/>
        <v>10751.433333333334</v>
      </c>
      <c r="W18" s="64">
        <f t="shared" si="30"/>
        <v>10820.166666666666</v>
      </c>
      <c r="X18" s="64">
        <f t="shared" si="30"/>
        <v>10835.983333333334</v>
      </c>
      <c r="Y18" s="64">
        <f t="shared" si="30"/>
        <v>10836.933333333336</v>
      </c>
      <c r="Z18" s="64">
        <f t="shared" si="30"/>
        <v>10719.916666666666</v>
      </c>
      <c r="AA18" s="64">
        <f t="shared" si="30"/>
        <v>10617.650000000001</v>
      </c>
      <c r="AB18" s="64">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65">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 t="shared" ref="BM18:CJ18" si="32">2*BM14-BM2</f>
        <v>10816.4</v>
      </c>
      <c r="BN18" s="22">
        <f t="shared" si="32"/>
        <v>10746.816666666666</v>
      </c>
      <c r="BO18" s="22">
        <f t="shared" si="32"/>
        <v>10725.333333333336</v>
      </c>
      <c r="BP18" s="22">
        <f t="shared" si="32"/>
        <v>10763</v>
      </c>
      <c r="BQ18" s="22">
        <f t="shared" si="32"/>
        <v>10831.766666666668</v>
      </c>
      <c r="BR18" s="22">
        <f t="shared" si="32"/>
        <v>10613.916666666664</v>
      </c>
      <c r="BS18" s="22">
        <f t="shared" si="32"/>
        <v>10871.333333333338</v>
      </c>
      <c r="BT18" s="22">
        <f t="shared" si="32"/>
        <v>11013.800000000003</v>
      </c>
      <c r="BU18" s="22">
        <f t="shared" si="32"/>
        <v>11027.183333333338</v>
      </c>
      <c r="BV18" s="22">
        <f t="shared" si="32"/>
        <v>11013.233333333334</v>
      </c>
      <c r="BW18" s="22">
        <f t="shared" si="32"/>
        <v>11091.633333333337</v>
      </c>
      <c r="BX18" s="22">
        <f t="shared" si="32"/>
        <v>11245.333333333338</v>
      </c>
      <c r="BY18" s="22">
        <f t="shared" si="32"/>
        <v>11294.76666666667</v>
      </c>
      <c r="BZ18" s="22">
        <f t="shared" si="32"/>
        <v>11310.183333333331</v>
      </c>
      <c r="CA18" s="22">
        <f t="shared" si="32"/>
        <v>11369.433333333334</v>
      </c>
      <c r="CB18" s="22">
        <f t="shared" si="32"/>
        <v>11406.41666666667</v>
      </c>
      <c r="CC18" s="22">
        <f t="shared" si="32"/>
        <v>11474.483333333332</v>
      </c>
      <c r="CD18" s="22">
        <f t="shared" si="32"/>
        <v>11497.4</v>
      </c>
      <c r="CE18" s="22">
        <f t="shared" si="32"/>
        <v>11403.366666666669</v>
      </c>
      <c r="CF18" s="22">
        <f t="shared" si="32"/>
        <v>11312.016666666668</v>
      </c>
      <c r="CG18" s="22">
        <f t="shared" si="32"/>
        <v>11391.55</v>
      </c>
      <c r="CH18" s="22">
        <f t="shared" si="32"/>
        <v>11389.966666666667</v>
      </c>
      <c r="CI18" s="22">
        <f t="shared" si="32"/>
        <v>11485.466666666664</v>
      </c>
      <c r="CJ18" s="22">
        <f t="shared" si="32"/>
        <v>11585.916666666666</v>
      </c>
    </row>
    <row r="19" spans="1:88" ht="14.55" customHeight="1" x14ac:dyDescent="0.3">
      <c r="A19" s="12"/>
      <c r="B19" s="13"/>
      <c r="C19" s="13"/>
      <c r="D19" s="14" t="s">
        <v>17</v>
      </c>
      <c r="E19" s="49">
        <f t="shared" ref="E19:BB19" si="33">(E18+E20)/2</f>
        <v>10816.625</v>
      </c>
      <c r="F19" s="49">
        <f t="shared" si="33"/>
        <v>10822.625</v>
      </c>
      <c r="G19" s="49">
        <f t="shared" si="33"/>
        <v>10728.875000000002</v>
      </c>
      <c r="H19" s="49">
        <f t="shared" si="33"/>
        <v>10527.5</v>
      </c>
      <c r="I19" s="49">
        <f t="shared" si="33"/>
        <v>10593.925000000001</v>
      </c>
      <c r="J19" s="49">
        <f t="shared" si="33"/>
        <v>10439.750000000002</v>
      </c>
      <c r="K19" s="49">
        <f t="shared" si="33"/>
        <v>10324.85</v>
      </c>
      <c r="L19" s="49">
        <f t="shared" si="33"/>
        <v>10553.499999999998</v>
      </c>
      <c r="M19" s="49">
        <f t="shared" si="33"/>
        <v>10725.974999999999</v>
      </c>
      <c r="N19" s="49">
        <f t="shared" si="33"/>
        <v>10746.95</v>
      </c>
      <c r="O19" s="49">
        <f t="shared" si="33"/>
        <v>10838.85</v>
      </c>
      <c r="P19" s="49">
        <f t="shared" si="33"/>
        <v>10815.750000000002</v>
      </c>
      <c r="Q19" s="49">
        <f t="shared" si="33"/>
        <v>10919.075000000001</v>
      </c>
      <c r="R19" s="49">
        <f t="shared" si="33"/>
        <v>10874.625000000002</v>
      </c>
      <c r="S19" s="49">
        <f t="shared" si="33"/>
        <v>10633.825000000001</v>
      </c>
      <c r="T19" s="49">
        <f t="shared" si="33"/>
        <v>10589.850000000002</v>
      </c>
      <c r="U19" s="49">
        <f t="shared" si="33"/>
        <v>10525.724999999999</v>
      </c>
      <c r="V19" s="49">
        <f t="shared" si="33"/>
        <v>10737.25</v>
      </c>
      <c r="W19" s="49">
        <f t="shared" si="33"/>
        <v>10800.3</v>
      </c>
      <c r="X19" s="49">
        <f t="shared" si="33"/>
        <v>10822.7</v>
      </c>
      <c r="Y19" s="49">
        <f t="shared" si="33"/>
        <v>10800.350000000002</v>
      </c>
      <c r="Z19" s="49">
        <f t="shared" si="33"/>
        <v>10683.625</v>
      </c>
      <c r="AA19" s="49">
        <f t="shared" si="33"/>
        <v>10590.350000000002</v>
      </c>
      <c r="AB19" s="49">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50">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 t="shared" ref="BM19:CJ19" si="35">(BM18+BM20)/2</f>
        <v>10784.55</v>
      </c>
      <c r="BN19" s="16">
        <f t="shared" si="35"/>
        <v>10702.574999999999</v>
      </c>
      <c r="BO19" s="16">
        <f t="shared" si="35"/>
        <v>10684.675000000003</v>
      </c>
      <c r="BP19" s="16">
        <f t="shared" si="35"/>
        <v>10748.25</v>
      </c>
      <c r="BQ19" s="16">
        <f t="shared" si="35"/>
        <v>10815.900000000001</v>
      </c>
      <c r="BR19" s="16">
        <f t="shared" si="35"/>
        <v>10505.399999999998</v>
      </c>
      <c r="BS19" s="16">
        <f t="shared" si="35"/>
        <v>10813.275000000003</v>
      </c>
      <c r="BT19" s="16">
        <f t="shared" si="35"/>
        <v>10994.200000000003</v>
      </c>
      <c r="BU19" s="16">
        <f t="shared" si="35"/>
        <v>11011.675000000003</v>
      </c>
      <c r="BV19" s="16">
        <f t="shared" si="35"/>
        <v>11002.150000000001</v>
      </c>
      <c r="BW19" s="16">
        <f t="shared" si="35"/>
        <v>11053.425000000003</v>
      </c>
      <c r="BX19" s="16">
        <f t="shared" si="35"/>
        <v>11217.400000000003</v>
      </c>
      <c r="BY19" s="16">
        <f t="shared" si="35"/>
        <v>11271.300000000003</v>
      </c>
      <c r="BZ19" s="16">
        <f t="shared" si="35"/>
        <v>11293.649999999998</v>
      </c>
      <c r="CA19" s="16">
        <f t="shared" si="35"/>
        <v>11340.725</v>
      </c>
      <c r="CB19" s="16">
        <f t="shared" si="35"/>
        <v>11378.525000000001</v>
      </c>
      <c r="CC19" s="16">
        <f t="shared" si="35"/>
        <v>11445.524999999998</v>
      </c>
      <c r="CD19" s="16">
        <f t="shared" si="35"/>
        <v>11485.575000000001</v>
      </c>
      <c r="CE19" s="16">
        <f t="shared" si="35"/>
        <v>11376.600000000002</v>
      </c>
      <c r="CF19" s="16">
        <f t="shared" si="35"/>
        <v>11290.900000000001</v>
      </c>
      <c r="CG19" s="16">
        <f t="shared" si="35"/>
        <v>11345.7</v>
      </c>
      <c r="CH19" s="16">
        <f t="shared" si="35"/>
        <v>11362.424999999999</v>
      </c>
      <c r="CI19" s="16">
        <f t="shared" si="35"/>
        <v>11443.199999999997</v>
      </c>
      <c r="CJ19" s="16">
        <f t="shared" si="35"/>
        <v>11566.924999999999</v>
      </c>
    </row>
    <row r="20" spans="1:88" ht="14.55" customHeight="1" x14ac:dyDescent="0.3">
      <c r="A20" s="12"/>
      <c r="B20" s="13"/>
      <c r="C20" s="13"/>
      <c r="D20" s="14" t="s">
        <v>18</v>
      </c>
      <c r="E20" s="66">
        <f t="shared" ref="E20:BB20" si="36">E14-E50</f>
        <v>10794.25</v>
      </c>
      <c r="F20" s="66">
        <f t="shared" si="36"/>
        <v>10807</v>
      </c>
      <c r="G20" s="66">
        <f t="shared" si="36"/>
        <v>10710.866666666669</v>
      </c>
      <c r="H20" s="67">
        <f t="shared" si="36"/>
        <v>10502.95</v>
      </c>
      <c r="I20" s="67">
        <f t="shared" si="36"/>
        <v>10560.666666666668</v>
      </c>
      <c r="J20" s="67">
        <f t="shared" si="36"/>
        <v>10423.516666666668</v>
      </c>
      <c r="K20" s="67">
        <f t="shared" si="36"/>
        <v>10250.083333333334</v>
      </c>
      <c r="L20" s="67">
        <f t="shared" si="36"/>
        <v>10492.133333333331</v>
      </c>
      <c r="M20" s="67">
        <f t="shared" si="36"/>
        <v>10704.116666666665</v>
      </c>
      <c r="N20" s="67">
        <f t="shared" si="36"/>
        <v>10727.45</v>
      </c>
      <c r="O20" s="67">
        <f t="shared" si="36"/>
        <v>10822.35</v>
      </c>
      <c r="P20" s="67">
        <f t="shared" si="36"/>
        <v>10784.766666666668</v>
      </c>
      <c r="Q20" s="67">
        <f t="shared" si="36"/>
        <v>10903</v>
      </c>
      <c r="R20" s="67">
        <f t="shared" si="36"/>
        <v>10848.933333333334</v>
      </c>
      <c r="S20" s="67">
        <f t="shared" si="36"/>
        <v>10593.766666666666</v>
      </c>
      <c r="T20" s="67">
        <f t="shared" si="36"/>
        <v>10565.300000000001</v>
      </c>
      <c r="U20" s="67">
        <f t="shared" si="36"/>
        <v>10457.683333333332</v>
      </c>
      <c r="V20" s="67">
        <f t="shared" si="36"/>
        <v>10723.066666666668</v>
      </c>
      <c r="W20" s="67">
        <f t="shared" si="36"/>
        <v>10780.433333333332</v>
      </c>
      <c r="X20" s="67">
        <f t="shared" si="36"/>
        <v>10809.416666666668</v>
      </c>
      <c r="Y20" s="67">
        <f t="shared" si="36"/>
        <v>10763.766666666668</v>
      </c>
      <c r="Z20" s="67">
        <f t="shared" si="36"/>
        <v>10647.333333333332</v>
      </c>
      <c r="AA20" s="67">
        <f t="shared" si="36"/>
        <v>10563.050000000001</v>
      </c>
      <c r="AB20" s="67">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68">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 t="shared" ref="BM20:CJ20" si="38">BM14-BM50</f>
        <v>10752.699999999999</v>
      </c>
      <c r="BN20" s="23">
        <f t="shared" si="38"/>
        <v>10658.333333333332</v>
      </c>
      <c r="BO20" s="23">
        <f t="shared" si="38"/>
        <v>10644.016666666668</v>
      </c>
      <c r="BP20" s="23">
        <f t="shared" si="38"/>
        <v>10733.5</v>
      </c>
      <c r="BQ20" s="23">
        <f t="shared" si="38"/>
        <v>10800.033333333335</v>
      </c>
      <c r="BR20" s="23">
        <f t="shared" si="38"/>
        <v>10396.883333333331</v>
      </c>
      <c r="BS20" s="23">
        <f t="shared" si="38"/>
        <v>10755.216666666669</v>
      </c>
      <c r="BT20" s="23">
        <f t="shared" si="38"/>
        <v>10974.600000000002</v>
      </c>
      <c r="BU20" s="23">
        <f t="shared" si="38"/>
        <v>10996.16666666667</v>
      </c>
      <c r="BV20" s="23">
        <f t="shared" si="38"/>
        <v>10991.066666666668</v>
      </c>
      <c r="BW20" s="23">
        <f t="shared" si="38"/>
        <v>11015.216666666669</v>
      </c>
      <c r="BX20" s="23">
        <f t="shared" si="38"/>
        <v>11189.466666666669</v>
      </c>
      <c r="BY20" s="23">
        <f t="shared" si="38"/>
        <v>11247.833333333336</v>
      </c>
      <c r="BZ20" s="23">
        <f t="shared" si="38"/>
        <v>11277.116666666665</v>
      </c>
      <c r="CA20" s="23">
        <f t="shared" si="38"/>
        <v>11312.016666666666</v>
      </c>
      <c r="CB20" s="23">
        <f t="shared" si="38"/>
        <v>11350.633333333335</v>
      </c>
      <c r="CC20" s="23">
        <f t="shared" si="38"/>
        <v>11416.566666666666</v>
      </c>
      <c r="CD20" s="23">
        <f t="shared" si="38"/>
        <v>11473.75</v>
      </c>
      <c r="CE20" s="23">
        <f t="shared" si="38"/>
        <v>11349.833333333334</v>
      </c>
      <c r="CF20" s="23">
        <f t="shared" si="38"/>
        <v>11269.783333333335</v>
      </c>
      <c r="CG20" s="23">
        <f t="shared" si="38"/>
        <v>11299.85</v>
      </c>
      <c r="CH20" s="23">
        <f t="shared" si="38"/>
        <v>11334.883333333333</v>
      </c>
      <c r="CI20" s="23">
        <f t="shared" si="38"/>
        <v>11400.933333333332</v>
      </c>
      <c r="CJ20" s="23">
        <f t="shared" si="38"/>
        <v>11547.933333333332</v>
      </c>
    </row>
    <row r="21" spans="1:88" ht="14.55" customHeight="1" x14ac:dyDescent="0.3">
      <c r="A21" s="12"/>
      <c r="B21" s="13"/>
      <c r="C21" s="13"/>
      <c r="D21" s="14" t="s">
        <v>19</v>
      </c>
      <c r="E21" s="49">
        <f t="shared" ref="E21:BB21" si="39">(E20+E22)/2</f>
        <v>10768.7</v>
      </c>
      <c r="F21" s="49">
        <f t="shared" si="39"/>
        <v>10793.825000000001</v>
      </c>
      <c r="G21" s="49">
        <f t="shared" si="39"/>
        <v>10692.325000000003</v>
      </c>
      <c r="H21" s="49">
        <f t="shared" si="39"/>
        <v>10460.300000000001</v>
      </c>
      <c r="I21" s="49">
        <f t="shared" si="39"/>
        <v>10541.325000000001</v>
      </c>
      <c r="J21" s="49">
        <f t="shared" si="39"/>
        <v>10397.800000000003</v>
      </c>
      <c r="K21" s="49">
        <f t="shared" si="39"/>
        <v>10208.200000000001</v>
      </c>
      <c r="L21" s="49">
        <f t="shared" si="39"/>
        <v>10457.799999999997</v>
      </c>
      <c r="M21" s="49">
        <f t="shared" si="39"/>
        <v>10681.424999999997</v>
      </c>
      <c r="N21" s="49">
        <f t="shared" si="39"/>
        <v>10715.125</v>
      </c>
      <c r="O21" s="49">
        <f t="shared" si="39"/>
        <v>10811.1</v>
      </c>
      <c r="P21" s="49">
        <f t="shared" si="39"/>
        <v>10767.600000000002</v>
      </c>
      <c r="Q21" s="49">
        <f t="shared" si="39"/>
        <v>10890.5</v>
      </c>
      <c r="R21" s="49">
        <f t="shared" si="39"/>
        <v>10833.375000000002</v>
      </c>
      <c r="S21" s="49">
        <f t="shared" si="39"/>
        <v>10521.325000000001</v>
      </c>
      <c r="T21" s="49">
        <f t="shared" si="39"/>
        <v>10523.325000000001</v>
      </c>
      <c r="U21" s="49">
        <f t="shared" si="39"/>
        <v>10419.25</v>
      </c>
      <c r="V21" s="49">
        <f t="shared" si="39"/>
        <v>10702.375</v>
      </c>
      <c r="W21" s="49">
        <f t="shared" si="39"/>
        <v>10762.074999999999</v>
      </c>
      <c r="X21" s="49">
        <f t="shared" si="39"/>
        <v>10787.525000000001</v>
      </c>
      <c r="Y21" s="49">
        <f t="shared" si="39"/>
        <v>10742.100000000002</v>
      </c>
      <c r="Z21" s="49">
        <f t="shared" si="39"/>
        <v>10603.474999999999</v>
      </c>
      <c r="AA21" s="49">
        <f t="shared" si="39"/>
        <v>10513.95</v>
      </c>
      <c r="AB21" s="49">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50">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 t="shared" ref="BM21:CJ21" si="41">(BM20+BM22)/2</f>
        <v>10735.024999999998</v>
      </c>
      <c r="BN21" s="16">
        <f t="shared" si="41"/>
        <v>10622.849999999999</v>
      </c>
      <c r="BO21" s="16">
        <f t="shared" si="41"/>
        <v>10590.425000000003</v>
      </c>
      <c r="BP21" s="16">
        <f t="shared" si="41"/>
        <v>10707.825000000001</v>
      </c>
      <c r="BQ21" s="16">
        <f t="shared" si="41"/>
        <v>10788.500000000002</v>
      </c>
      <c r="BR21" s="16">
        <f t="shared" si="41"/>
        <v>10303.499999999996</v>
      </c>
      <c r="BS21" s="16">
        <f t="shared" si="41"/>
        <v>10724.325000000004</v>
      </c>
      <c r="BT21" s="16">
        <f t="shared" si="41"/>
        <v>10962.475000000002</v>
      </c>
      <c r="BU21" s="16">
        <f t="shared" si="41"/>
        <v>10980.700000000004</v>
      </c>
      <c r="BV21" s="16">
        <f t="shared" si="41"/>
        <v>10982.125</v>
      </c>
      <c r="BW21" s="16">
        <f t="shared" si="41"/>
        <v>10992.900000000003</v>
      </c>
      <c r="BX21" s="16">
        <f t="shared" si="41"/>
        <v>11170.700000000004</v>
      </c>
      <c r="BY21" s="16">
        <f t="shared" si="41"/>
        <v>11233.450000000004</v>
      </c>
      <c r="BZ21" s="16">
        <f t="shared" si="41"/>
        <v>11258.799999999997</v>
      </c>
      <c r="CA21" s="16">
        <f t="shared" si="41"/>
        <v>11282.625</v>
      </c>
      <c r="CB21" s="16">
        <f t="shared" si="41"/>
        <v>11319.700000000003</v>
      </c>
      <c r="CC21" s="16">
        <f t="shared" si="41"/>
        <v>11399.224999999999</v>
      </c>
      <c r="CD21" s="16">
        <f t="shared" si="41"/>
        <v>11459.075000000001</v>
      </c>
      <c r="CE21" s="16">
        <f t="shared" si="41"/>
        <v>11307.475000000002</v>
      </c>
      <c r="CF21" s="16">
        <f t="shared" si="41"/>
        <v>11248.875000000002</v>
      </c>
      <c r="CG21" s="16">
        <f t="shared" si="41"/>
        <v>11273.55</v>
      </c>
      <c r="CH21" s="16">
        <f t="shared" si="41"/>
        <v>11295.825000000001</v>
      </c>
      <c r="CI21" s="16">
        <f t="shared" si="41"/>
        <v>11375.174999999999</v>
      </c>
      <c r="CJ21" s="16">
        <f t="shared" si="41"/>
        <v>11536.824999999999</v>
      </c>
    </row>
    <row r="22" spans="1:88" ht="14.55" customHeight="1" x14ac:dyDescent="0.3">
      <c r="A22" s="12"/>
      <c r="B22" s="13"/>
      <c r="C22" s="13"/>
      <c r="D22" s="14" t="s">
        <v>20</v>
      </c>
      <c r="E22" s="69">
        <f t="shared" ref="E22:BB22" si="42">E18-E50</f>
        <v>10743.15</v>
      </c>
      <c r="F22" s="69">
        <f t="shared" si="42"/>
        <v>10780.65</v>
      </c>
      <c r="G22" s="69">
        <f t="shared" si="42"/>
        <v>10673.783333333336</v>
      </c>
      <c r="H22" s="70">
        <f t="shared" si="42"/>
        <v>10417.650000000001</v>
      </c>
      <c r="I22" s="70">
        <f t="shared" si="42"/>
        <v>10521.983333333335</v>
      </c>
      <c r="J22" s="70">
        <f t="shared" si="42"/>
        <v>10372.083333333336</v>
      </c>
      <c r="K22" s="70">
        <f t="shared" si="42"/>
        <v>10166.316666666668</v>
      </c>
      <c r="L22" s="70">
        <f t="shared" si="42"/>
        <v>10423.466666666664</v>
      </c>
      <c r="M22" s="70">
        <f t="shared" si="42"/>
        <v>10658.73333333333</v>
      </c>
      <c r="N22" s="70">
        <f t="shared" si="42"/>
        <v>10702.800000000001</v>
      </c>
      <c r="O22" s="70">
        <f t="shared" si="42"/>
        <v>10799.85</v>
      </c>
      <c r="P22" s="70">
        <f t="shared" si="42"/>
        <v>10750.433333333336</v>
      </c>
      <c r="Q22" s="70">
        <f t="shared" si="42"/>
        <v>10878</v>
      </c>
      <c r="R22" s="70">
        <f t="shared" si="42"/>
        <v>10817.816666666669</v>
      </c>
      <c r="S22" s="70">
        <f t="shared" si="42"/>
        <v>10448.883333333333</v>
      </c>
      <c r="T22" s="70">
        <f t="shared" si="42"/>
        <v>10481.350000000002</v>
      </c>
      <c r="U22" s="70">
        <f t="shared" si="42"/>
        <v>10380.816666666666</v>
      </c>
      <c r="V22" s="70">
        <f t="shared" si="42"/>
        <v>10681.683333333334</v>
      </c>
      <c r="W22" s="70">
        <f t="shared" si="42"/>
        <v>10743.716666666665</v>
      </c>
      <c r="X22" s="70">
        <f t="shared" si="42"/>
        <v>10765.633333333335</v>
      </c>
      <c r="Y22" s="70">
        <f t="shared" si="42"/>
        <v>10720.433333333336</v>
      </c>
      <c r="Z22" s="70">
        <f t="shared" si="42"/>
        <v>10559.616666666665</v>
      </c>
      <c r="AA22" s="70">
        <f t="shared" si="42"/>
        <v>10464.850000000002</v>
      </c>
      <c r="AB22" s="70">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71">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 t="shared" ref="BM22:CJ22" si="44">BM18-BM50</f>
        <v>10717.349999999999</v>
      </c>
      <c r="BN22" s="24">
        <f t="shared" si="44"/>
        <v>10587.366666666665</v>
      </c>
      <c r="BO22" s="24">
        <f t="shared" si="44"/>
        <v>10536.833333333336</v>
      </c>
      <c r="BP22" s="24">
        <f t="shared" si="44"/>
        <v>10682.15</v>
      </c>
      <c r="BQ22" s="24">
        <f t="shared" si="44"/>
        <v>10776.966666666669</v>
      </c>
      <c r="BR22" s="24">
        <f t="shared" si="44"/>
        <v>10210.116666666663</v>
      </c>
      <c r="BS22" s="24">
        <f t="shared" si="44"/>
        <v>10693.433333333338</v>
      </c>
      <c r="BT22" s="24">
        <f t="shared" si="44"/>
        <v>10950.350000000004</v>
      </c>
      <c r="BU22" s="24">
        <f t="shared" si="44"/>
        <v>10965.233333333339</v>
      </c>
      <c r="BV22" s="24">
        <f t="shared" si="44"/>
        <v>10973.183333333334</v>
      </c>
      <c r="BW22" s="24">
        <f t="shared" si="44"/>
        <v>10970.583333333338</v>
      </c>
      <c r="BX22" s="24">
        <f t="shared" si="44"/>
        <v>11151.933333333338</v>
      </c>
      <c r="BY22" s="24">
        <f t="shared" si="44"/>
        <v>11219.066666666671</v>
      </c>
      <c r="BZ22" s="24">
        <f t="shared" si="44"/>
        <v>11240.48333333333</v>
      </c>
      <c r="CA22" s="24">
        <f t="shared" si="44"/>
        <v>11253.233333333334</v>
      </c>
      <c r="CB22" s="24">
        <f t="shared" si="44"/>
        <v>11288.76666666667</v>
      </c>
      <c r="CC22" s="24">
        <f t="shared" si="44"/>
        <v>11381.883333333331</v>
      </c>
      <c r="CD22" s="24">
        <f t="shared" si="44"/>
        <v>11444.4</v>
      </c>
      <c r="CE22" s="24">
        <f t="shared" si="44"/>
        <v>11265.116666666669</v>
      </c>
      <c r="CF22" s="24">
        <f t="shared" si="44"/>
        <v>11227.966666666669</v>
      </c>
      <c r="CG22" s="24">
        <f t="shared" si="44"/>
        <v>11247.25</v>
      </c>
      <c r="CH22" s="24">
        <f t="shared" si="44"/>
        <v>11256.766666666666</v>
      </c>
      <c r="CI22" s="24">
        <f t="shared" si="44"/>
        <v>11349.416666666664</v>
      </c>
      <c r="CJ22" s="24">
        <f t="shared" si="44"/>
        <v>11525.716666666665</v>
      </c>
    </row>
    <row r="23" spans="1:88" ht="14.55" customHeight="1" x14ac:dyDescent="0.3">
      <c r="A23" s="218" t="s">
        <v>21</v>
      </c>
      <c r="B23" s="219"/>
      <c r="C23" s="219"/>
      <c r="D23" s="219"/>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row>
    <row r="24" spans="1:88" ht="14.55" customHeight="1" x14ac:dyDescent="0.3">
      <c r="A24" s="12"/>
      <c r="B24" s="13"/>
      <c r="C24" s="13"/>
      <c r="D24" s="14" t="s">
        <v>22</v>
      </c>
      <c r="E24" s="51">
        <f t="shared" ref="E24:BB24" si="45">(E2/E3)*E4</f>
        <v>10979.939374939491</v>
      </c>
      <c r="F24" s="51">
        <f t="shared" si="45"/>
        <v>10927.292206473528</v>
      </c>
      <c r="G24" s="51">
        <f t="shared" si="45"/>
        <v>10856.237705329851</v>
      </c>
      <c r="H24" s="52">
        <f t="shared" si="45"/>
        <v>10735.713743772578</v>
      </c>
      <c r="I24" s="52">
        <f t="shared" si="45"/>
        <v>10799.836436668285</v>
      </c>
      <c r="J24" s="52">
        <f t="shared" si="45"/>
        <v>10572.458129394412</v>
      </c>
      <c r="K24" s="52">
        <f t="shared" si="45"/>
        <v>10787.310675353327</v>
      </c>
      <c r="L24" s="52">
        <f t="shared" si="45"/>
        <v>10932.204257253239</v>
      </c>
      <c r="M24" s="52">
        <f t="shared" si="45"/>
        <v>10880.998542257777</v>
      </c>
      <c r="N24" s="52">
        <f t="shared" si="45"/>
        <v>10869.41581993285</v>
      </c>
      <c r="O24" s="52">
        <f t="shared" si="45"/>
        <v>10944.072617186959</v>
      </c>
      <c r="P24" s="52">
        <f t="shared" si="45"/>
        <v>11005.797522899318</v>
      </c>
      <c r="Q24" s="52">
        <f t="shared" si="45"/>
        <v>11024.655526628841</v>
      </c>
      <c r="R24" s="52">
        <f t="shared" si="45"/>
        <v>11034.743299433367</v>
      </c>
      <c r="S24" s="52">
        <f t="shared" si="45"/>
        <v>10979.321618639215</v>
      </c>
      <c r="T24" s="52">
        <f t="shared" si="45"/>
        <v>10796.728037185718</v>
      </c>
      <c r="U24" s="52">
        <f t="shared" si="45"/>
        <v>10946.747879596185</v>
      </c>
      <c r="V24" s="52">
        <f t="shared" si="45"/>
        <v>10849.649462815099</v>
      </c>
      <c r="W24" s="52">
        <f t="shared" si="45"/>
        <v>10936.652134804455</v>
      </c>
      <c r="X24" s="52">
        <f t="shared" si="45"/>
        <v>10932.960606318871</v>
      </c>
      <c r="Y24" s="52">
        <f t="shared" si="45"/>
        <v>11027.710334872445</v>
      </c>
      <c r="Z24" s="52">
        <f t="shared" si="45"/>
        <v>10953.657866055586</v>
      </c>
      <c r="AA24" s="52">
        <f t="shared" si="45"/>
        <v>10825.20765505921</v>
      </c>
      <c r="AB24" s="52">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53">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 t="shared" ref="BM24:CJ24" si="47">(BM2/BM3)*BM4</f>
        <v>10979.995152970187</v>
      </c>
      <c r="BN24" s="17">
        <f t="shared" si="47"/>
        <v>10996.325284501319</v>
      </c>
      <c r="BO24" s="17">
        <f t="shared" si="47"/>
        <v>10996.122200777587</v>
      </c>
      <c r="BP24" s="17">
        <f t="shared" si="47"/>
        <v>10873.40734919818</v>
      </c>
      <c r="BQ24" s="17">
        <f t="shared" si="47"/>
        <v>10918.504555072021</v>
      </c>
      <c r="BR24" s="17">
        <f t="shared" si="47"/>
        <v>11244.185283668678</v>
      </c>
      <c r="BS24" s="17">
        <f t="shared" si="47"/>
        <v>11168.153277711011</v>
      </c>
      <c r="BT24" s="17">
        <f t="shared" si="47"/>
        <v>11116.76237970333</v>
      </c>
      <c r="BU24" s="17">
        <f t="shared" si="47"/>
        <v>11120.324719101123</v>
      </c>
      <c r="BV24" s="17">
        <f t="shared" si="47"/>
        <v>11075.546223754307</v>
      </c>
      <c r="BW24" s="17">
        <f t="shared" si="47"/>
        <v>11290.284248430133</v>
      </c>
      <c r="BX24" s="17">
        <f t="shared" si="47"/>
        <v>11395.217286897658</v>
      </c>
      <c r="BY24" s="17">
        <f t="shared" si="47"/>
        <v>11417.837017363388</v>
      </c>
      <c r="BZ24" s="17">
        <f t="shared" si="47"/>
        <v>11413.131739034363</v>
      </c>
      <c r="CA24" s="17">
        <f t="shared" si="47"/>
        <v>11543.622783797095</v>
      </c>
      <c r="CB24" s="17">
        <f t="shared" si="47"/>
        <v>11580.362350930996</v>
      </c>
      <c r="CC24" s="17">
        <f t="shared" si="47"/>
        <v>11625.656215696976</v>
      </c>
      <c r="CD24" s="17">
        <f t="shared" si="47"/>
        <v>11574.13270379289</v>
      </c>
      <c r="CE24" s="17">
        <f t="shared" si="47"/>
        <v>11595.420223795427</v>
      </c>
      <c r="CF24" s="17">
        <f t="shared" si="47"/>
        <v>11438.616907643482</v>
      </c>
      <c r="CG24" s="17">
        <f t="shared" si="47"/>
        <v>11629.212587371008</v>
      </c>
      <c r="CH24" s="17">
        <f t="shared" si="47"/>
        <v>11578.62405239639</v>
      </c>
      <c r="CI24" s="17">
        <f t="shared" si="47"/>
        <v>11707.446441591101</v>
      </c>
      <c r="CJ24" s="17">
        <f t="shared" si="47"/>
        <v>11684.379663617154</v>
      </c>
    </row>
    <row r="25" spans="1:88" ht="14.55" customHeight="1" x14ac:dyDescent="0.3">
      <c r="A25" s="12"/>
      <c r="B25" s="13"/>
      <c r="C25" s="13"/>
      <c r="D25" s="14" t="s">
        <v>23</v>
      </c>
      <c r="E25" s="49">
        <f t="shared" ref="E25:BB25" si="48">E26+1.168*(E26-E27)</f>
        <v>10967.254520000002</v>
      </c>
      <c r="F25" s="49">
        <f t="shared" si="48"/>
        <v>10919.681120000001</v>
      </c>
      <c r="G25" s="49">
        <f t="shared" si="48"/>
        <v>10846.584720000001</v>
      </c>
      <c r="H25" s="49">
        <f t="shared" si="48"/>
        <v>10718.239280000002</v>
      </c>
      <c r="I25" s="49">
        <f t="shared" si="48"/>
        <v>10785.350239999998</v>
      </c>
      <c r="J25" s="49">
        <f t="shared" si="48"/>
        <v>10561.543680000001</v>
      </c>
      <c r="K25" s="49">
        <f t="shared" si="48"/>
        <v>10752.400960000001</v>
      </c>
      <c r="L25" s="49">
        <f t="shared" si="48"/>
        <v>10904.347680000001</v>
      </c>
      <c r="M25" s="49">
        <f t="shared" si="48"/>
        <v>10869.173920000001</v>
      </c>
      <c r="N25" s="49">
        <f t="shared" si="48"/>
        <v>10860.901879999999</v>
      </c>
      <c r="O25" s="49">
        <f t="shared" si="48"/>
        <v>10936.701599999999</v>
      </c>
      <c r="P25" s="49">
        <f t="shared" si="48"/>
        <v>10992.596560000002</v>
      </c>
      <c r="Q25" s="49">
        <f t="shared" si="48"/>
        <v>11017.089079999998</v>
      </c>
      <c r="R25" s="49">
        <f t="shared" si="48"/>
        <v>11023.574000000001</v>
      </c>
      <c r="S25" s="49">
        <f t="shared" si="48"/>
        <v>10950.02</v>
      </c>
      <c r="T25" s="49">
        <f t="shared" si="48"/>
        <v>10779.41316</v>
      </c>
      <c r="U25" s="49">
        <f t="shared" si="48"/>
        <v>10915.372040000002</v>
      </c>
      <c r="V25" s="49">
        <f t="shared" si="48"/>
        <v>10840.566199999997</v>
      </c>
      <c r="W25" s="49">
        <f t="shared" si="48"/>
        <v>10926.50324</v>
      </c>
      <c r="X25" s="49">
        <f t="shared" si="48"/>
        <v>10923.838919999998</v>
      </c>
      <c r="Y25" s="49">
        <f t="shared" si="48"/>
        <v>11011.594800000001</v>
      </c>
      <c r="Z25" s="49">
        <f t="shared" si="48"/>
        <v>10932.153360000002</v>
      </c>
      <c r="AA25" s="49">
        <f t="shared" si="48"/>
        <v>10805.369359999997</v>
      </c>
      <c r="AB25" s="49">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50">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 t="shared" ref="BM25:CJ25" si="50">BM26+1.168*(BM26-BM27)</f>
        <v>10966.392360000002</v>
      </c>
      <c r="BN25" s="16">
        <f t="shared" si="50"/>
        <v>10974.212839999998</v>
      </c>
      <c r="BO25" s="16">
        <f t="shared" si="50"/>
        <v>10970.871199999998</v>
      </c>
      <c r="BP25" s="16">
        <f t="shared" si="50"/>
        <v>10862.936520000003</v>
      </c>
      <c r="BQ25" s="16">
        <f t="shared" si="50"/>
        <v>10911.241759999999</v>
      </c>
      <c r="BR25" s="16">
        <f t="shared" si="50"/>
        <v>11182.74056</v>
      </c>
      <c r="BS25" s="16">
        <f t="shared" si="50"/>
        <v>11142.436479999998</v>
      </c>
      <c r="BT25" s="16">
        <f t="shared" si="50"/>
        <v>11108.277639999998</v>
      </c>
      <c r="BU25" s="16">
        <f t="shared" si="50"/>
        <v>11112.170840000002</v>
      </c>
      <c r="BV25" s="16">
        <f t="shared" si="50"/>
        <v>11070.29156</v>
      </c>
      <c r="BW25" s="16">
        <f t="shared" si="50"/>
        <v>11273.508759999999</v>
      </c>
      <c r="BX25" s="16">
        <f t="shared" si="50"/>
        <v>11382.57008</v>
      </c>
      <c r="BY25" s="16">
        <f t="shared" si="50"/>
        <v>11407.649840000002</v>
      </c>
      <c r="BZ25" s="16">
        <f t="shared" si="50"/>
        <v>11403.972640000002</v>
      </c>
      <c r="CA25" s="16">
        <f t="shared" si="50"/>
        <v>11528.08344</v>
      </c>
      <c r="CB25" s="16">
        <f t="shared" si="50"/>
        <v>11564.696680000001</v>
      </c>
      <c r="CC25" s="16">
        <f t="shared" si="50"/>
        <v>11613.073120000001</v>
      </c>
      <c r="CD25" s="16">
        <f t="shared" si="50"/>
        <v>11567.223599999998</v>
      </c>
      <c r="CE25" s="16">
        <f t="shared" si="50"/>
        <v>11577.343400000002</v>
      </c>
      <c r="CF25" s="16">
        <f t="shared" si="50"/>
        <v>11427.474359999998</v>
      </c>
      <c r="CG25" s="16">
        <f t="shared" si="50"/>
        <v>11608.964160000001</v>
      </c>
      <c r="CH25" s="16">
        <f t="shared" si="50"/>
        <v>11561.093839999998</v>
      </c>
      <c r="CI25" s="16">
        <f t="shared" si="50"/>
        <v>11688.526759999999</v>
      </c>
      <c r="CJ25" s="16">
        <f t="shared" si="50"/>
        <v>11676.346240000001</v>
      </c>
    </row>
    <row r="26" spans="1:88" ht="14.55" customHeight="1" x14ac:dyDescent="0.3">
      <c r="A26" s="12"/>
      <c r="B26" s="13"/>
      <c r="C26" s="13"/>
      <c r="D26" s="14" t="s">
        <v>24</v>
      </c>
      <c r="E26" s="54">
        <f t="shared" ref="E26:BB26" si="51">E4+E51/2</f>
        <v>10936.467500000001</v>
      </c>
      <c r="F26" s="54">
        <f t="shared" si="51"/>
        <v>10901.18</v>
      </c>
      <c r="G26" s="54">
        <f t="shared" si="51"/>
        <v>10823.105</v>
      </c>
      <c r="H26" s="55">
        <f t="shared" si="51"/>
        <v>10675.07</v>
      </c>
      <c r="I26" s="55">
        <f t="shared" si="51"/>
        <v>10751.56</v>
      </c>
      <c r="J26" s="55">
        <f t="shared" si="51"/>
        <v>10534.595000000001</v>
      </c>
      <c r="K26" s="55">
        <f t="shared" si="51"/>
        <v>10677.465</v>
      </c>
      <c r="L26" s="55">
        <f t="shared" si="51"/>
        <v>10842.87</v>
      </c>
      <c r="M26" s="55">
        <f t="shared" si="51"/>
        <v>10840.555</v>
      </c>
      <c r="N26" s="55">
        <f t="shared" si="51"/>
        <v>10840.4575</v>
      </c>
      <c r="O26" s="55">
        <f t="shared" si="51"/>
        <v>10918.875</v>
      </c>
      <c r="P26" s="55">
        <f t="shared" si="51"/>
        <v>10961.665000000001</v>
      </c>
      <c r="Q26" s="55">
        <f t="shared" si="51"/>
        <v>10998.732499999998</v>
      </c>
      <c r="R26" s="55">
        <f t="shared" si="51"/>
        <v>10997.075000000001</v>
      </c>
      <c r="S26" s="55">
        <f t="shared" si="51"/>
        <v>10877.75</v>
      </c>
      <c r="T26" s="55">
        <f t="shared" si="51"/>
        <v>10736.6775</v>
      </c>
      <c r="U26" s="55">
        <f t="shared" si="51"/>
        <v>10846.972500000002</v>
      </c>
      <c r="V26" s="55">
        <f t="shared" si="51"/>
        <v>10818.162499999999</v>
      </c>
      <c r="W26" s="55">
        <f t="shared" si="51"/>
        <v>10901.9475</v>
      </c>
      <c r="X26" s="55">
        <f t="shared" si="51"/>
        <v>10901.242499999998</v>
      </c>
      <c r="Y26" s="55">
        <f t="shared" si="51"/>
        <v>10974.175000000001</v>
      </c>
      <c r="Z26" s="55">
        <f t="shared" si="51"/>
        <v>10880.665000000001</v>
      </c>
      <c r="AA26" s="55">
        <f t="shared" si="51"/>
        <v>10756.289999999999</v>
      </c>
      <c r="AB26" s="55">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56">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 t="shared" ref="BM26:CJ26" si="53">BM4+BM51/2</f>
        <v>10934.577500000001</v>
      </c>
      <c r="BN26" s="18">
        <f t="shared" si="53"/>
        <v>10922.997499999999</v>
      </c>
      <c r="BO26" s="18">
        <f t="shared" si="53"/>
        <v>10910.324999999999</v>
      </c>
      <c r="BP26" s="18">
        <f t="shared" si="53"/>
        <v>10836.967500000001</v>
      </c>
      <c r="BQ26" s="18">
        <f t="shared" si="53"/>
        <v>10893.64</v>
      </c>
      <c r="BR26" s="18">
        <f t="shared" si="53"/>
        <v>11053.04</v>
      </c>
      <c r="BS26" s="18">
        <f t="shared" si="53"/>
        <v>11085.295</v>
      </c>
      <c r="BT26" s="18">
        <f t="shared" si="53"/>
        <v>11087.897499999999</v>
      </c>
      <c r="BU26" s="18">
        <f t="shared" si="53"/>
        <v>11092.272500000001</v>
      </c>
      <c r="BV26" s="18">
        <f t="shared" si="53"/>
        <v>11057.4275</v>
      </c>
      <c r="BW26" s="18">
        <f t="shared" si="53"/>
        <v>11234.627499999999</v>
      </c>
      <c r="BX26" s="18">
        <f t="shared" si="53"/>
        <v>11352.57</v>
      </c>
      <c r="BY26" s="18">
        <f t="shared" si="53"/>
        <v>11383.335000000001</v>
      </c>
      <c r="BZ26" s="18">
        <f t="shared" si="53"/>
        <v>11381.585000000001</v>
      </c>
      <c r="CA26" s="18">
        <f t="shared" si="53"/>
        <v>11490.76</v>
      </c>
      <c r="CB26" s="18">
        <f t="shared" si="53"/>
        <v>11526.907500000001</v>
      </c>
      <c r="CC26" s="18">
        <f t="shared" si="53"/>
        <v>11583.33</v>
      </c>
      <c r="CD26" s="18">
        <f t="shared" si="53"/>
        <v>11550.199999999999</v>
      </c>
      <c r="CE26" s="18">
        <f t="shared" si="53"/>
        <v>11532.9375</v>
      </c>
      <c r="CF26" s="18">
        <f t="shared" si="53"/>
        <v>11400.477499999999</v>
      </c>
      <c r="CG26" s="18">
        <f t="shared" si="53"/>
        <v>11562.615</v>
      </c>
      <c r="CH26" s="18">
        <f t="shared" si="53"/>
        <v>11518.31</v>
      </c>
      <c r="CI26" s="18">
        <f t="shared" si="53"/>
        <v>11644.827499999999</v>
      </c>
      <c r="CJ26" s="18">
        <f t="shared" si="53"/>
        <v>11657.01</v>
      </c>
    </row>
    <row r="27" spans="1:88" ht="14.55" customHeight="1" x14ac:dyDescent="0.3">
      <c r="A27" s="12"/>
      <c r="B27" s="13"/>
      <c r="C27" s="13"/>
      <c r="D27" s="14" t="s">
        <v>25</v>
      </c>
      <c r="E27" s="35">
        <f t="shared" ref="E27:BB27" si="54">E4+E51/4</f>
        <v>10910.108749999999</v>
      </c>
      <c r="F27" s="35">
        <f t="shared" si="54"/>
        <v>10885.34</v>
      </c>
      <c r="G27" s="35">
        <f t="shared" si="54"/>
        <v>10803.002499999999</v>
      </c>
      <c r="H27" s="36">
        <f t="shared" si="54"/>
        <v>10638.109999999999</v>
      </c>
      <c r="I27" s="36">
        <f t="shared" si="54"/>
        <v>10722.630000000001</v>
      </c>
      <c r="J27" s="36">
        <f t="shared" si="54"/>
        <v>10511.522500000001</v>
      </c>
      <c r="K27" s="36">
        <f t="shared" si="54"/>
        <v>10613.307499999999</v>
      </c>
      <c r="L27" s="36">
        <f t="shared" si="54"/>
        <v>10790.235000000001</v>
      </c>
      <c r="M27" s="36">
        <f t="shared" si="54"/>
        <v>10816.0525</v>
      </c>
      <c r="N27" s="36">
        <f t="shared" si="54"/>
        <v>10822.953750000001</v>
      </c>
      <c r="O27" s="36">
        <f t="shared" si="54"/>
        <v>10903.612500000001</v>
      </c>
      <c r="P27" s="36">
        <f t="shared" si="54"/>
        <v>10935.182500000001</v>
      </c>
      <c r="Q27" s="36">
        <f t="shared" si="54"/>
        <v>10983.016249999999</v>
      </c>
      <c r="R27" s="36">
        <f t="shared" si="54"/>
        <v>10974.387500000001</v>
      </c>
      <c r="S27" s="36">
        <f t="shared" si="54"/>
        <v>10815.875</v>
      </c>
      <c r="T27" s="36">
        <f t="shared" si="54"/>
        <v>10700.088749999999</v>
      </c>
      <c r="U27" s="36">
        <f t="shared" si="54"/>
        <v>10788.411250000001</v>
      </c>
      <c r="V27" s="36">
        <f t="shared" si="54"/>
        <v>10798.981249999999</v>
      </c>
      <c r="W27" s="36">
        <f t="shared" si="54"/>
        <v>10880.92375</v>
      </c>
      <c r="X27" s="36">
        <f t="shared" si="54"/>
        <v>10881.896249999998</v>
      </c>
      <c r="Y27" s="36">
        <f t="shared" si="54"/>
        <v>10942.137500000001</v>
      </c>
      <c r="Z27" s="36">
        <f t="shared" si="54"/>
        <v>10836.5825</v>
      </c>
      <c r="AA27" s="36">
        <f t="shared" si="54"/>
        <v>10714.27</v>
      </c>
      <c r="AB27" s="36">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37">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 t="shared" ref="BM27:CJ27" si="56">BM4+BM51/4</f>
        <v>10907.338750000001</v>
      </c>
      <c r="BN27" s="7">
        <f t="shared" si="56"/>
        <v>10879.14875</v>
      </c>
      <c r="BO27" s="7">
        <f t="shared" si="56"/>
        <v>10858.487499999999</v>
      </c>
      <c r="BP27" s="7">
        <f t="shared" si="56"/>
        <v>10814.733749999999</v>
      </c>
      <c r="BQ27" s="7">
        <f t="shared" si="56"/>
        <v>10878.57</v>
      </c>
      <c r="BR27" s="7">
        <f t="shared" si="56"/>
        <v>10941.995000000001</v>
      </c>
      <c r="BS27" s="7">
        <f t="shared" si="56"/>
        <v>11036.372500000001</v>
      </c>
      <c r="BT27" s="7">
        <f t="shared" si="56"/>
        <v>11070.44875</v>
      </c>
      <c r="BU27" s="7">
        <f t="shared" si="56"/>
        <v>11075.23625</v>
      </c>
      <c r="BV27" s="7">
        <f t="shared" si="56"/>
        <v>11046.41375</v>
      </c>
      <c r="BW27" s="7">
        <f t="shared" si="56"/>
        <v>11201.338749999999</v>
      </c>
      <c r="BX27" s="7">
        <f t="shared" si="56"/>
        <v>11326.885</v>
      </c>
      <c r="BY27" s="96">
        <f t="shared" si="56"/>
        <v>11362.5175</v>
      </c>
      <c r="BZ27" s="96">
        <f t="shared" si="56"/>
        <v>11362.4175</v>
      </c>
      <c r="CA27" s="96">
        <f t="shared" si="56"/>
        <v>11458.805</v>
      </c>
      <c r="CB27" s="96">
        <f t="shared" si="56"/>
        <v>11494.553750000001</v>
      </c>
      <c r="CC27" s="96">
        <f t="shared" si="56"/>
        <v>11557.865</v>
      </c>
      <c r="CD27" s="96">
        <f t="shared" si="56"/>
        <v>11535.625</v>
      </c>
      <c r="CE27" s="96">
        <f t="shared" si="56"/>
        <v>11494.918749999999</v>
      </c>
      <c r="CF27" s="7">
        <f t="shared" si="56"/>
        <v>11377.36375</v>
      </c>
      <c r="CG27" s="7">
        <f t="shared" si="56"/>
        <v>11522.932499999999</v>
      </c>
      <c r="CH27" s="7">
        <f t="shared" si="56"/>
        <v>11481.68</v>
      </c>
      <c r="CI27" s="7">
        <f t="shared" si="56"/>
        <v>11607.41375</v>
      </c>
      <c r="CJ27" s="7">
        <f t="shared" si="56"/>
        <v>11640.455</v>
      </c>
    </row>
    <row r="28" spans="1:88" ht="14.55" customHeight="1" x14ac:dyDescent="0.3">
      <c r="A28" s="12"/>
      <c r="B28" s="13"/>
      <c r="C28" s="13"/>
      <c r="D28" s="14" t="s">
        <v>26</v>
      </c>
      <c r="E28" s="49">
        <f t="shared" ref="E28:BB28" si="57">E4+E51/6</f>
        <v>10901.3225</v>
      </c>
      <c r="F28" s="49">
        <f t="shared" si="57"/>
        <v>10880.06</v>
      </c>
      <c r="G28" s="49">
        <f t="shared" si="57"/>
        <v>10796.301666666666</v>
      </c>
      <c r="H28" s="49">
        <f t="shared" si="57"/>
        <v>10625.789999999999</v>
      </c>
      <c r="I28" s="49">
        <f t="shared" si="57"/>
        <v>10712.986666666668</v>
      </c>
      <c r="J28" s="49">
        <f t="shared" si="57"/>
        <v>10503.831666666667</v>
      </c>
      <c r="K28" s="49">
        <f t="shared" si="57"/>
        <v>10591.921666666665</v>
      </c>
      <c r="L28" s="49">
        <f t="shared" si="57"/>
        <v>10772.69</v>
      </c>
      <c r="M28" s="49">
        <f t="shared" si="57"/>
        <v>10807.885</v>
      </c>
      <c r="N28" s="49">
        <f t="shared" si="57"/>
        <v>10817.119166666667</v>
      </c>
      <c r="O28" s="49">
        <f t="shared" si="57"/>
        <v>10898.525</v>
      </c>
      <c r="P28" s="49">
        <f t="shared" si="57"/>
        <v>10926.355000000001</v>
      </c>
      <c r="Q28" s="49">
        <f t="shared" si="57"/>
        <v>10977.777499999998</v>
      </c>
      <c r="R28" s="49">
        <f t="shared" si="57"/>
        <v>10966.825000000001</v>
      </c>
      <c r="S28" s="49">
        <f t="shared" si="57"/>
        <v>10795.25</v>
      </c>
      <c r="T28" s="49">
        <f t="shared" si="57"/>
        <v>10687.8925</v>
      </c>
      <c r="U28" s="49">
        <f t="shared" si="57"/>
        <v>10768.890833333335</v>
      </c>
      <c r="V28" s="49">
        <f t="shared" si="57"/>
        <v>10792.5875</v>
      </c>
      <c r="W28" s="49">
        <f t="shared" si="57"/>
        <v>10873.915833333333</v>
      </c>
      <c r="X28" s="49">
        <f t="shared" si="57"/>
        <v>10875.447499999998</v>
      </c>
      <c r="Y28" s="49">
        <f t="shared" si="57"/>
        <v>10931.458333333334</v>
      </c>
      <c r="Z28" s="49">
        <f t="shared" si="57"/>
        <v>10821.888333333334</v>
      </c>
      <c r="AA28" s="49">
        <f t="shared" si="57"/>
        <v>10700.263333333332</v>
      </c>
      <c r="AB28" s="49">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50">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 t="shared" ref="BM28:CJ28" si="59">BM4+BM51/6</f>
        <v>10898.259166666667</v>
      </c>
      <c r="BN28" s="16">
        <f t="shared" si="59"/>
        <v>10864.532499999999</v>
      </c>
      <c r="BO28" s="16">
        <f t="shared" si="59"/>
        <v>10841.208333333332</v>
      </c>
      <c r="BP28" s="16">
        <f t="shared" si="59"/>
        <v>10807.3225</v>
      </c>
      <c r="BQ28" s="16">
        <f t="shared" si="59"/>
        <v>10873.546666666667</v>
      </c>
      <c r="BR28" s="16">
        <f t="shared" si="59"/>
        <v>10904.980000000001</v>
      </c>
      <c r="BS28" s="16">
        <f t="shared" si="59"/>
        <v>11020.065000000001</v>
      </c>
      <c r="BT28" s="16">
        <f t="shared" si="59"/>
        <v>11064.6325</v>
      </c>
      <c r="BU28" s="16">
        <f t="shared" si="59"/>
        <v>11069.557500000001</v>
      </c>
      <c r="BV28" s="16">
        <f t="shared" si="59"/>
        <v>11042.7425</v>
      </c>
      <c r="BW28" s="16">
        <f t="shared" si="59"/>
        <v>11190.242499999998</v>
      </c>
      <c r="BX28" s="16">
        <f t="shared" si="59"/>
        <v>11318.323333333334</v>
      </c>
      <c r="BY28" s="16">
        <f t="shared" si="59"/>
        <v>11355.578333333335</v>
      </c>
      <c r="BZ28" s="16">
        <f t="shared" si="59"/>
        <v>11356.028333333334</v>
      </c>
      <c r="CA28" s="16">
        <f t="shared" si="59"/>
        <v>11448.153333333334</v>
      </c>
      <c r="CB28" s="16">
        <f t="shared" si="59"/>
        <v>11483.769166666667</v>
      </c>
      <c r="CC28" s="16">
        <f t="shared" si="59"/>
        <v>11549.376666666667</v>
      </c>
      <c r="CD28" s="16">
        <f t="shared" si="59"/>
        <v>11530.766666666666</v>
      </c>
      <c r="CE28" s="16">
        <f t="shared" si="59"/>
        <v>11482.245833333332</v>
      </c>
      <c r="CF28" s="16">
        <f t="shared" si="59"/>
        <v>11369.659166666666</v>
      </c>
      <c r="CG28" s="16">
        <f t="shared" si="59"/>
        <v>11509.705</v>
      </c>
      <c r="CH28" s="16">
        <f t="shared" si="59"/>
        <v>11469.47</v>
      </c>
      <c r="CI28" s="16">
        <f t="shared" si="59"/>
        <v>11594.942499999999</v>
      </c>
      <c r="CJ28" s="16">
        <f t="shared" si="59"/>
        <v>11634.936666666666</v>
      </c>
    </row>
    <row r="29" spans="1:88" ht="14.55" customHeight="1" x14ac:dyDescent="0.3">
      <c r="A29" s="12"/>
      <c r="B29" s="13"/>
      <c r="C29" s="13"/>
      <c r="D29" s="14" t="s">
        <v>27</v>
      </c>
      <c r="E29" s="49">
        <f t="shared" ref="E29:BB29" si="60">E4+E51/12</f>
        <v>10892.536249999999</v>
      </c>
      <c r="F29" s="49">
        <f t="shared" si="60"/>
        <v>10874.78</v>
      </c>
      <c r="G29" s="49">
        <f t="shared" si="60"/>
        <v>10789.600833333332</v>
      </c>
      <c r="H29" s="49">
        <f t="shared" si="60"/>
        <v>10613.47</v>
      </c>
      <c r="I29" s="49">
        <f t="shared" si="60"/>
        <v>10703.343333333334</v>
      </c>
      <c r="J29" s="49">
        <f t="shared" si="60"/>
        <v>10496.140833333335</v>
      </c>
      <c r="K29" s="49">
        <f t="shared" si="60"/>
        <v>10570.535833333333</v>
      </c>
      <c r="L29" s="49">
        <f t="shared" si="60"/>
        <v>10755.145</v>
      </c>
      <c r="M29" s="49">
        <f t="shared" si="60"/>
        <v>10799.717499999999</v>
      </c>
      <c r="N29" s="49">
        <f t="shared" si="60"/>
        <v>10811.284583333334</v>
      </c>
      <c r="O29" s="49">
        <f t="shared" si="60"/>
        <v>10893.4375</v>
      </c>
      <c r="P29" s="49">
        <f t="shared" si="60"/>
        <v>10917.5275</v>
      </c>
      <c r="Q29" s="49">
        <f t="shared" si="60"/>
        <v>10972.53875</v>
      </c>
      <c r="R29" s="49">
        <f t="shared" si="60"/>
        <v>10959.262500000001</v>
      </c>
      <c r="S29" s="49">
        <f t="shared" si="60"/>
        <v>10774.625</v>
      </c>
      <c r="T29" s="49">
        <f t="shared" si="60"/>
        <v>10675.696249999999</v>
      </c>
      <c r="U29" s="49">
        <f t="shared" si="60"/>
        <v>10749.370416666667</v>
      </c>
      <c r="V29" s="49">
        <f t="shared" si="60"/>
        <v>10786.193749999999</v>
      </c>
      <c r="W29" s="49">
        <f t="shared" si="60"/>
        <v>10866.907916666667</v>
      </c>
      <c r="X29" s="49">
        <f t="shared" si="60"/>
        <v>10868.998749999999</v>
      </c>
      <c r="Y29" s="49">
        <f t="shared" si="60"/>
        <v>10920.779166666667</v>
      </c>
      <c r="Z29" s="49">
        <f t="shared" si="60"/>
        <v>10807.194166666666</v>
      </c>
      <c r="AA29" s="49">
        <f t="shared" si="60"/>
        <v>10686.256666666666</v>
      </c>
      <c r="AB29" s="49">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50">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 t="shared" ref="BM29:CJ29" si="62">BM4+BM51/12</f>
        <v>10889.179583333334</v>
      </c>
      <c r="BN29" s="16">
        <f t="shared" si="62"/>
        <v>10849.91625</v>
      </c>
      <c r="BO29" s="16">
        <f t="shared" si="62"/>
        <v>10823.929166666667</v>
      </c>
      <c r="BP29" s="16">
        <f t="shared" si="62"/>
        <v>10799.911249999999</v>
      </c>
      <c r="BQ29" s="16">
        <f t="shared" si="62"/>
        <v>10868.523333333333</v>
      </c>
      <c r="BR29" s="16">
        <f t="shared" si="62"/>
        <v>10867.965</v>
      </c>
      <c r="BS29" s="16">
        <f t="shared" si="62"/>
        <v>11003.757500000002</v>
      </c>
      <c r="BT29" s="16">
        <f t="shared" si="62"/>
        <v>11058.81625</v>
      </c>
      <c r="BU29" s="16">
        <f t="shared" si="62"/>
        <v>11063.87875</v>
      </c>
      <c r="BV29" s="16">
        <f t="shared" si="62"/>
        <v>11039.071249999999</v>
      </c>
      <c r="BW29" s="16">
        <f t="shared" si="62"/>
        <v>11179.14625</v>
      </c>
      <c r="BX29" s="16">
        <f t="shared" si="62"/>
        <v>11309.761666666667</v>
      </c>
      <c r="BY29" s="16">
        <f t="shared" si="62"/>
        <v>11348.639166666668</v>
      </c>
      <c r="BZ29" s="16">
        <f t="shared" si="62"/>
        <v>11349.639166666666</v>
      </c>
      <c r="CA29" s="16">
        <f t="shared" si="62"/>
        <v>11437.501666666667</v>
      </c>
      <c r="CB29" s="16">
        <f t="shared" si="62"/>
        <v>11472.984583333335</v>
      </c>
      <c r="CC29" s="16">
        <f t="shared" si="62"/>
        <v>11540.888333333332</v>
      </c>
      <c r="CD29" s="16">
        <f t="shared" si="62"/>
        <v>11525.908333333333</v>
      </c>
      <c r="CE29" s="16">
        <f t="shared" si="62"/>
        <v>11469.572916666666</v>
      </c>
      <c r="CF29" s="16">
        <f t="shared" si="62"/>
        <v>11361.954583333334</v>
      </c>
      <c r="CG29" s="16">
        <f t="shared" si="62"/>
        <v>11496.477499999999</v>
      </c>
      <c r="CH29" s="16">
        <f t="shared" si="62"/>
        <v>11457.26</v>
      </c>
      <c r="CI29" s="16">
        <f t="shared" si="62"/>
        <v>11582.471250000001</v>
      </c>
      <c r="CJ29" s="16">
        <f t="shared" si="62"/>
        <v>11629.418333333333</v>
      </c>
    </row>
    <row r="30" spans="1:88" ht="14.55" customHeight="1" x14ac:dyDescent="0.3">
      <c r="A30" s="12"/>
      <c r="B30" s="13"/>
      <c r="C30" s="13"/>
      <c r="D30" s="14" t="s">
        <v>4</v>
      </c>
      <c r="E30" s="41">
        <f t="shared" ref="E30:BB30" si="63">E4</f>
        <v>10883.75</v>
      </c>
      <c r="F30" s="41">
        <f t="shared" si="63"/>
        <v>10869.5</v>
      </c>
      <c r="G30" s="41">
        <f t="shared" si="63"/>
        <v>10782.9</v>
      </c>
      <c r="H30" s="42">
        <f t="shared" si="63"/>
        <v>10601.15</v>
      </c>
      <c r="I30" s="42">
        <f t="shared" si="63"/>
        <v>10693.7</v>
      </c>
      <c r="J30" s="42">
        <f t="shared" si="63"/>
        <v>10488.45</v>
      </c>
      <c r="K30" s="42">
        <f t="shared" si="63"/>
        <v>10549.15</v>
      </c>
      <c r="L30" s="42">
        <f t="shared" si="63"/>
        <v>10737.6</v>
      </c>
      <c r="M30" s="42">
        <f t="shared" si="63"/>
        <v>10791.55</v>
      </c>
      <c r="N30" s="42">
        <f t="shared" si="63"/>
        <v>10805.45</v>
      </c>
      <c r="O30" s="42">
        <f t="shared" si="63"/>
        <v>10888.35</v>
      </c>
      <c r="P30" s="42">
        <f t="shared" si="63"/>
        <v>10908.7</v>
      </c>
      <c r="Q30" s="42">
        <f t="shared" si="63"/>
        <v>10967.3</v>
      </c>
      <c r="R30" s="42">
        <f t="shared" si="63"/>
        <v>10951.7</v>
      </c>
      <c r="S30" s="42">
        <f t="shared" si="63"/>
        <v>10754</v>
      </c>
      <c r="T30" s="42">
        <f t="shared" si="63"/>
        <v>10663.5</v>
      </c>
      <c r="U30" s="42">
        <f t="shared" si="63"/>
        <v>10729.85</v>
      </c>
      <c r="V30" s="42">
        <f t="shared" si="63"/>
        <v>10779.8</v>
      </c>
      <c r="W30" s="42">
        <f t="shared" si="63"/>
        <v>10859.9</v>
      </c>
      <c r="X30" s="42">
        <f t="shared" si="63"/>
        <v>10862.55</v>
      </c>
      <c r="Y30" s="42">
        <f t="shared" si="63"/>
        <v>10910.1</v>
      </c>
      <c r="Z30" s="42">
        <f t="shared" si="63"/>
        <v>10792.5</v>
      </c>
      <c r="AA30" s="42">
        <f t="shared" si="63"/>
        <v>10672.25</v>
      </c>
      <c r="AB30" s="42">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43">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 t="shared" ref="BM30:CJ30" si="65">BM4</f>
        <v>10880.1</v>
      </c>
      <c r="BN30" s="11">
        <f t="shared" si="65"/>
        <v>10835.3</v>
      </c>
      <c r="BO30" s="11">
        <f t="shared" si="65"/>
        <v>10806.65</v>
      </c>
      <c r="BP30" s="11">
        <f t="shared" si="65"/>
        <v>10792.5</v>
      </c>
      <c r="BQ30" s="11">
        <f t="shared" si="65"/>
        <v>10863.5</v>
      </c>
      <c r="BR30" s="11">
        <f t="shared" si="65"/>
        <v>10830.95</v>
      </c>
      <c r="BS30" s="11">
        <f t="shared" si="65"/>
        <v>10987.45</v>
      </c>
      <c r="BT30" s="11">
        <f t="shared" si="65"/>
        <v>11053</v>
      </c>
      <c r="BU30" s="11">
        <f t="shared" si="65"/>
        <v>11058.2</v>
      </c>
      <c r="BV30" s="11">
        <f t="shared" si="65"/>
        <v>11035.4</v>
      </c>
      <c r="BW30" s="11">
        <f t="shared" si="65"/>
        <v>11168.05</v>
      </c>
      <c r="BX30" s="11">
        <f t="shared" si="65"/>
        <v>11301.2</v>
      </c>
      <c r="BY30" s="11">
        <f t="shared" si="65"/>
        <v>11341.7</v>
      </c>
      <c r="BZ30" s="11">
        <f t="shared" si="65"/>
        <v>11343.25</v>
      </c>
      <c r="CA30" s="11">
        <f t="shared" si="65"/>
        <v>11426.85</v>
      </c>
      <c r="CB30" s="11">
        <f t="shared" si="65"/>
        <v>11462.2</v>
      </c>
      <c r="CC30" s="11">
        <f t="shared" si="65"/>
        <v>11532.4</v>
      </c>
      <c r="CD30" s="11">
        <f t="shared" si="65"/>
        <v>11521.05</v>
      </c>
      <c r="CE30" s="11">
        <f t="shared" si="65"/>
        <v>11456.9</v>
      </c>
      <c r="CF30" s="11">
        <f t="shared" si="65"/>
        <v>11354.25</v>
      </c>
      <c r="CG30" s="11">
        <f t="shared" si="65"/>
        <v>11483.25</v>
      </c>
      <c r="CH30" s="11">
        <f t="shared" si="65"/>
        <v>11445.05</v>
      </c>
      <c r="CI30" s="11">
        <f t="shared" si="65"/>
        <v>11570</v>
      </c>
      <c r="CJ30" s="11">
        <f t="shared" si="65"/>
        <v>11623.9</v>
      </c>
    </row>
    <row r="31" spans="1:88" ht="14.55" customHeight="1" x14ac:dyDescent="0.3">
      <c r="A31" s="12"/>
      <c r="B31" s="13"/>
      <c r="C31" s="13"/>
      <c r="D31" s="14" t="s">
        <v>28</v>
      </c>
      <c r="E31" s="49">
        <f t="shared" ref="E31:BB31" si="66">E4-E51/12</f>
        <v>10874.963750000001</v>
      </c>
      <c r="F31" s="49">
        <f t="shared" si="66"/>
        <v>10864.22</v>
      </c>
      <c r="G31" s="49">
        <f t="shared" si="66"/>
        <v>10776.199166666667</v>
      </c>
      <c r="H31" s="49">
        <f t="shared" si="66"/>
        <v>10588.83</v>
      </c>
      <c r="I31" s="49">
        <f t="shared" si="66"/>
        <v>10684.056666666667</v>
      </c>
      <c r="J31" s="49">
        <f t="shared" si="66"/>
        <v>10480.759166666667</v>
      </c>
      <c r="K31" s="49">
        <f t="shared" si="66"/>
        <v>10527.764166666666</v>
      </c>
      <c r="L31" s="49">
        <f t="shared" si="66"/>
        <v>10720.055</v>
      </c>
      <c r="M31" s="49">
        <f t="shared" si="66"/>
        <v>10783.3825</v>
      </c>
      <c r="N31" s="49">
        <f t="shared" si="66"/>
        <v>10799.615416666667</v>
      </c>
      <c r="O31" s="49">
        <f t="shared" si="66"/>
        <v>10883.262500000001</v>
      </c>
      <c r="P31" s="49">
        <f t="shared" si="66"/>
        <v>10899.872500000001</v>
      </c>
      <c r="Q31" s="49">
        <f t="shared" si="66"/>
        <v>10962.061249999999</v>
      </c>
      <c r="R31" s="49">
        <f t="shared" si="66"/>
        <v>10944.137500000001</v>
      </c>
      <c r="S31" s="49">
        <f t="shared" si="66"/>
        <v>10733.375</v>
      </c>
      <c r="T31" s="49">
        <f t="shared" si="66"/>
        <v>10651.303750000001</v>
      </c>
      <c r="U31" s="49">
        <f t="shared" si="66"/>
        <v>10710.329583333334</v>
      </c>
      <c r="V31" s="49">
        <f t="shared" si="66"/>
        <v>10773.40625</v>
      </c>
      <c r="W31" s="49">
        <f t="shared" si="66"/>
        <v>10852.892083333332</v>
      </c>
      <c r="X31" s="49">
        <f t="shared" si="66"/>
        <v>10856.10125</v>
      </c>
      <c r="Y31" s="49">
        <f t="shared" si="66"/>
        <v>10899.420833333334</v>
      </c>
      <c r="Z31" s="49">
        <f t="shared" si="66"/>
        <v>10777.805833333334</v>
      </c>
      <c r="AA31" s="49">
        <f t="shared" si="66"/>
        <v>10658.243333333334</v>
      </c>
      <c r="AB31" s="49">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50">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 t="shared" ref="BM31:CJ31" si="68">BM4-BM51/12</f>
        <v>10871.020416666666</v>
      </c>
      <c r="BN31" s="16">
        <f t="shared" si="68"/>
        <v>10820.683749999998</v>
      </c>
      <c r="BO31" s="16">
        <f t="shared" si="68"/>
        <v>10789.370833333332</v>
      </c>
      <c r="BP31" s="16">
        <f t="shared" si="68"/>
        <v>10785.088750000001</v>
      </c>
      <c r="BQ31" s="16">
        <f t="shared" si="68"/>
        <v>10858.476666666667</v>
      </c>
      <c r="BR31" s="16">
        <f t="shared" si="68"/>
        <v>10793.935000000001</v>
      </c>
      <c r="BS31" s="16">
        <f t="shared" si="68"/>
        <v>10971.1425</v>
      </c>
      <c r="BT31" s="16">
        <f t="shared" si="68"/>
        <v>11047.18375</v>
      </c>
      <c r="BU31" s="16">
        <f t="shared" si="68"/>
        <v>11052.521250000002</v>
      </c>
      <c r="BV31" s="16">
        <f t="shared" si="68"/>
        <v>11031.72875</v>
      </c>
      <c r="BW31" s="16">
        <f t="shared" si="68"/>
        <v>11156.953749999999</v>
      </c>
      <c r="BX31" s="16">
        <f t="shared" si="68"/>
        <v>11292.638333333334</v>
      </c>
      <c r="BY31" s="16">
        <f t="shared" si="68"/>
        <v>11334.760833333334</v>
      </c>
      <c r="BZ31" s="16">
        <f t="shared" si="68"/>
        <v>11336.860833333334</v>
      </c>
      <c r="CA31" s="16">
        <f t="shared" si="68"/>
        <v>11416.198333333334</v>
      </c>
      <c r="CB31" s="16">
        <f t="shared" si="68"/>
        <v>11451.415416666667</v>
      </c>
      <c r="CC31" s="16">
        <f t="shared" si="68"/>
        <v>11523.911666666667</v>
      </c>
      <c r="CD31" s="16">
        <f t="shared" si="68"/>
        <v>11516.191666666666</v>
      </c>
      <c r="CE31" s="16">
        <f t="shared" si="68"/>
        <v>11444.227083333333</v>
      </c>
      <c r="CF31" s="16">
        <f t="shared" si="68"/>
        <v>11346.545416666666</v>
      </c>
      <c r="CG31" s="16">
        <f t="shared" si="68"/>
        <v>11470.022500000001</v>
      </c>
      <c r="CH31" s="16">
        <f t="shared" si="68"/>
        <v>11432.839999999998</v>
      </c>
      <c r="CI31" s="16">
        <f t="shared" si="68"/>
        <v>11557.528749999999</v>
      </c>
      <c r="CJ31" s="16">
        <f t="shared" si="68"/>
        <v>11618.381666666666</v>
      </c>
    </row>
    <row r="32" spans="1:88" ht="14.55" customHeight="1" x14ac:dyDescent="0.3">
      <c r="A32" s="12"/>
      <c r="B32" s="13"/>
      <c r="C32" s="13"/>
      <c r="D32" s="14" t="s">
        <v>29</v>
      </c>
      <c r="E32" s="49">
        <f t="shared" ref="E32:BB32" si="69">E4-E51/6</f>
        <v>10866.1775</v>
      </c>
      <c r="F32" s="49">
        <f t="shared" si="69"/>
        <v>10858.94</v>
      </c>
      <c r="G32" s="49">
        <f t="shared" si="69"/>
        <v>10769.498333333333</v>
      </c>
      <c r="H32" s="49">
        <f t="shared" si="69"/>
        <v>10576.51</v>
      </c>
      <c r="I32" s="49">
        <f t="shared" si="69"/>
        <v>10674.413333333334</v>
      </c>
      <c r="J32" s="49">
        <f t="shared" si="69"/>
        <v>10473.068333333335</v>
      </c>
      <c r="K32" s="49">
        <f t="shared" si="69"/>
        <v>10506.378333333334</v>
      </c>
      <c r="L32" s="49">
        <f t="shared" si="69"/>
        <v>10702.51</v>
      </c>
      <c r="M32" s="49">
        <f t="shared" si="69"/>
        <v>10775.214999999998</v>
      </c>
      <c r="N32" s="49">
        <f t="shared" si="69"/>
        <v>10793.780833333334</v>
      </c>
      <c r="O32" s="49">
        <f t="shared" si="69"/>
        <v>10878.175000000001</v>
      </c>
      <c r="P32" s="49">
        <f t="shared" si="69"/>
        <v>10891.045</v>
      </c>
      <c r="Q32" s="49">
        <f t="shared" si="69"/>
        <v>10956.8225</v>
      </c>
      <c r="R32" s="49">
        <f t="shared" si="69"/>
        <v>10936.575000000001</v>
      </c>
      <c r="S32" s="49">
        <f t="shared" si="69"/>
        <v>10712.75</v>
      </c>
      <c r="T32" s="49">
        <f t="shared" si="69"/>
        <v>10639.1075</v>
      </c>
      <c r="U32" s="49">
        <f t="shared" si="69"/>
        <v>10690.809166666666</v>
      </c>
      <c r="V32" s="49">
        <f t="shared" si="69"/>
        <v>10767.012499999999</v>
      </c>
      <c r="W32" s="49">
        <f t="shared" si="69"/>
        <v>10845.884166666667</v>
      </c>
      <c r="X32" s="49">
        <f t="shared" si="69"/>
        <v>10849.6525</v>
      </c>
      <c r="Y32" s="49">
        <f t="shared" si="69"/>
        <v>10888.741666666667</v>
      </c>
      <c r="Z32" s="49">
        <f t="shared" si="69"/>
        <v>10763.111666666666</v>
      </c>
      <c r="AA32" s="49">
        <f t="shared" si="69"/>
        <v>10644.236666666668</v>
      </c>
      <c r="AB32" s="49">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50">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 t="shared" ref="BM32:CJ32" si="71">BM4-BM51/6</f>
        <v>10861.940833333334</v>
      </c>
      <c r="BN32" s="16">
        <f t="shared" si="71"/>
        <v>10806.067499999999</v>
      </c>
      <c r="BO32" s="16">
        <f t="shared" si="71"/>
        <v>10772.091666666667</v>
      </c>
      <c r="BP32" s="16">
        <f t="shared" si="71"/>
        <v>10777.6775</v>
      </c>
      <c r="BQ32" s="16">
        <f t="shared" si="71"/>
        <v>10853.453333333333</v>
      </c>
      <c r="BR32" s="16">
        <f t="shared" si="71"/>
        <v>10756.92</v>
      </c>
      <c r="BS32" s="16">
        <f t="shared" si="71"/>
        <v>10954.835000000001</v>
      </c>
      <c r="BT32" s="16">
        <f t="shared" si="71"/>
        <v>11041.3675</v>
      </c>
      <c r="BU32" s="16">
        <f t="shared" si="71"/>
        <v>11046.842500000001</v>
      </c>
      <c r="BV32" s="16">
        <f t="shared" si="71"/>
        <v>11028.057499999999</v>
      </c>
      <c r="BW32" s="16">
        <f t="shared" si="71"/>
        <v>11145.8575</v>
      </c>
      <c r="BX32" s="16">
        <f t="shared" si="71"/>
        <v>11284.076666666668</v>
      </c>
      <c r="BY32" s="16">
        <f t="shared" si="71"/>
        <v>11327.821666666667</v>
      </c>
      <c r="BZ32" s="16">
        <f t="shared" si="71"/>
        <v>11330.471666666666</v>
      </c>
      <c r="CA32" s="16">
        <f t="shared" si="71"/>
        <v>11405.546666666667</v>
      </c>
      <c r="CB32" s="16">
        <f t="shared" si="71"/>
        <v>11440.630833333335</v>
      </c>
      <c r="CC32" s="16">
        <f t="shared" si="71"/>
        <v>11515.423333333332</v>
      </c>
      <c r="CD32" s="16">
        <f t="shared" si="71"/>
        <v>11511.333333333332</v>
      </c>
      <c r="CE32" s="16">
        <f t="shared" si="71"/>
        <v>11431.554166666667</v>
      </c>
      <c r="CF32" s="16">
        <f t="shared" si="71"/>
        <v>11338.840833333334</v>
      </c>
      <c r="CG32" s="16">
        <f t="shared" si="71"/>
        <v>11456.795</v>
      </c>
      <c r="CH32" s="16">
        <f t="shared" si="71"/>
        <v>11420.63</v>
      </c>
      <c r="CI32" s="16">
        <f t="shared" si="71"/>
        <v>11545.057500000001</v>
      </c>
      <c r="CJ32" s="16">
        <f t="shared" si="71"/>
        <v>11612.863333333333</v>
      </c>
    </row>
    <row r="33" spans="1:88" ht="14.55" customHeight="1" x14ac:dyDescent="0.3">
      <c r="A33" s="12"/>
      <c r="B33" s="13"/>
      <c r="C33" s="13"/>
      <c r="D33" s="14" t="s">
        <v>30</v>
      </c>
      <c r="E33" s="38">
        <f t="shared" ref="E33:BB33" si="72">E4-E51/4</f>
        <v>10857.391250000001</v>
      </c>
      <c r="F33" s="38">
        <f t="shared" si="72"/>
        <v>10853.66</v>
      </c>
      <c r="G33" s="38">
        <f t="shared" si="72"/>
        <v>10762.797500000001</v>
      </c>
      <c r="H33" s="39">
        <f t="shared" si="72"/>
        <v>10564.19</v>
      </c>
      <c r="I33" s="39">
        <f t="shared" si="72"/>
        <v>10664.77</v>
      </c>
      <c r="J33" s="39">
        <f t="shared" si="72"/>
        <v>10465.377500000001</v>
      </c>
      <c r="K33" s="39">
        <f t="shared" si="72"/>
        <v>10484.9925</v>
      </c>
      <c r="L33" s="39">
        <f t="shared" si="72"/>
        <v>10684.965</v>
      </c>
      <c r="M33" s="39">
        <f t="shared" si="72"/>
        <v>10767.047499999999</v>
      </c>
      <c r="N33" s="39">
        <f t="shared" si="72"/>
        <v>10787.946250000001</v>
      </c>
      <c r="O33" s="39">
        <f t="shared" si="72"/>
        <v>10873.0875</v>
      </c>
      <c r="P33" s="39">
        <f t="shared" si="72"/>
        <v>10882.217500000001</v>
      </c>
      <c r="Q33" s="39">
        <f t="shared" si="72"/>
        <v>10951.58375</v>
      </c>
      <c r="R33" s="39">
        <f t="shared" si="72"/>
        <v>10929.012500000001</v>
      </c>
      <c r="S33" s="39">
        <f t="shared" si="72"/>
        <v>10692.125</v>
      </c>
      <c r="T33" s="39">
        <f t="shared" si="72"/>
        <v>10626.911250000001</v>
      </c>
      <c r="U33" s="39">
        <f t="shared" si="72"/>
        <v>10671.28875</v>
      </c>
      <c r="V33" s="39">
        <f t="shared" si="72"/>
        <v>10760.61875</v>
      </c>
      <c r="W33" s="39">
        <f t="shared" si="72"/>
        <v>10838.876249999999</v>
      </c>
      <c r="X33" s="39">
        <f t="shared" si="72"/>
        <v>10843.203750000001</v>
      </c>
      <c r="Y33" s="39">
        <f t="shared" si="72"/>
        <v>10878.0625</v>
      </c>
      <c r="Z33" s="39">
        <f t="shared" si="72"/>
        <v>10748.4175</v>
      </c>
      <c r="AA33" s="39">
        <f t="shared" si="72"/>
        <v>10630.23</v>
      </c>
      <c r="AB33" s="39">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40">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 t="shared" ref="BM33:CJ33" si="74">BM4-BM51/4</f>
        <v>10852.86125</v>
      </c>
      <c r="BN33" s="10">
        <f t="shared" si="74"/>
        <v>10791.451249999998</v>
      </c>
      <c r="BO33" s="10">
        <f t="shared" si="74"/>
        <v>10754.8125</v>
      </c>
      <c r="BP33" s="10">
        <f t="shared" si="74"/>
        <v>10770.266250000001</v>
      </c>
      <c r="BQ33" s="10">
        <f t="shared" si="74"/>
        <v>10848.43</v>
      </c>
      <c r="BR33" s="10">
        <f t="shared" si="74"/>
        <v>10719.905000000001</v>
      </c>
      <c r="BS33" s="10">
        <f t="shared" si="74"/>
        <v>10938.5275</v>
      </c>
      <c r="BT33" s="10">
        <f t="shared" si="74"/>
        <v>11035.55125</v>
      </c>
      <c r="BU33" s="10">
        <f t="shared" si="74"/>
        <v>11041.163750000002</v>
      </c>
      <c r="BV33" s="10">
        <f t="shared" si="74"/>
        <v>11024.38625</v>
      </c>
      <c r="BW33" s="10">
        <f t="shared" si="74"/>
        <v>11134.76125</v>
      </c>
      <c r="BX33" s="10">
        <f t="shared" si="74"/>
        <v>11275.515000000001</v>
      </c>
      <c r="BY33" s="10">
        <f t="shared" si="74"/>
        <v>11320.882500000002</v>
      </c>
      <c r="BZ33" s="10">
        <f t="shared" si="74"/>
        <v>11324.0825</v>
      </c>
      <c r="CA33" s="10">
        <f t="shared" si="74"/>
        <v>11394.895</v>
      </c>
      <c r="CB33" s="10">
        <f t="shared" si="74"/>
        <v>11429.846250000001</v>
      </c>
      <c r="CC33" s="10">
        <f t="shared" si="74"/>
        <v>11506.934999999999</v>
      </c>
      <c r="CD33" s="10">
        <f t="shared" si="74"/>
        <v>11506.474999999999</v>
      </c>
      <c r="CE33" s="10">
        <f t="shared" si="74"/>
        <v>11418.88125</v>
      </c>
      <c r="CF33" s="10">
        <f t="shared" si="74"/>
        <v>11331.13625</v>
      </c>
      <c r="CG33" s="10">
        <f t="shared" si="74"/>
        <v>11443.567500000001</v>
      </c>
      <c r="CH33" s="10">
        <f t="shared" si="74"/>
        <v>11408.419999999998</v>
      </c>
      <c r="CI33" s="10">
        <f t="shared" si="74"/>
        <v>11532.58625</v>
      </c>
      <c r="CJ33" s="10">
        <f t="shared" si="74"/>
        <v>11607.344999999999</v>
      </c>
    </row>
    <row r="34" spans="1:88" ht="14.55" customHeight="1" x14ac:dyDescent="0.3">
      <c r="A34" s="12"/>
      <c r="B34" s="13"/>
      <c r="C34" s="13"/>
      <c r="D34" s="14" t="s">
        <v>31</v>
      </c>
      <c r="E34" s="63">
        <f t="shared" ref="E34:BB34" si="75">E4-E51/2</f>
        <v>10831.032499999999</v>
      </c>
      <c r="F34" s="63">
        <f t="shared" si="75"/>
        <v>10837.82</v>
      </c>
      <c r="G34" s="63">
        <f t="shared" si="75"/>
        <v>10742.695</v>
      </c>
      <c r="H34" s="64">
        <f t="shared" si="75"/>
        <v>10527.23</v>
      </c>
      <c r="I34" s="64">
        <f t="shared" si="75"/>
        <v>10635.840000000002</v>
      </c>
      <c r="J34" s="64">
        <f t="shared" si="75"/>
        <v>10442.305</v>
      </c>
      <c r="K34" s="64">
        <f t="shared" si="75"/>
        <v>10420.834999999999</v>
      </c>
      <c r="L34" s="64">
        <f t="shared" si="75"/>
        <v>10632.33</v>
      </c>
      <c r="M34" s="64">
        <f t="shared" si="75"/>
        <v>10742.544999999998</v>
      </c>
      <c r="N34" s="64">
        <f t="shared" si="75"/>
        <v>10770.442500000001</v>
      </c>
      <c r="O34" s="64">
        <f t="shared" si="75"/>
        <v>10857.825000000001</v>
      </c>
      <c r="P34" s="64">
        <f t="shared" si="75"/>
        <v>10855.735000000001</v>
      </c>
      <c r="Q34" s="64">
        <f t="shared" si="75"/>
        <v>10935.8675</v>
      </c>
      <c r="R34" s="64">
        <f t="shared" si="75"/>
        <v>10906.325000000001</v>
      </c>
      <c r="S34" s="64">
        <f t="shared" si="75"/>
        <v>10630.25</v>
      </c>
      <c r="T34" s="64">
        <f t="shared" si="75"/>
        <v>10590.3225</v>
      </c>
      <c r="U34" s="64">
        <f t="shared" si="75"/>
        <v>10612.727499999999</v>
      </c>
      <c r="V34" s="64">
        <f t="shared" si="75"/>
        <v>10741.4375</v>
      </c>
      <c r="W34" s="64">
        <f t="shared" si="75"/>
        <v>10817.852499999999</v>
      </c>
      <c r="X34" s="64">
        <f t="shared" si="75"/>
        <v>10823.8575</v>
      </c>
      <c r="Y34" s="64">
        <f t="shared" si="75"/>
        <v>10846.025</v>
      </c>
      <c r="Z34" s="64">
        <f t="shared" si="75"/>
        <v>10704.334999999999</v>
      </c>
      <c r="AA34" s="64">
        <f t="shared" si="75"/>
        <v>10588.210000000001</v>
      </c>
      <c r="AB34" s="64">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65">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 t="shared" ref="BM34:CJ34" si="77">BM4-BM51/2</f>
        <v>10825.622499999999</v>
      </c>
      <c r="BN34" s="22">
        <f t="shared" si="77"/>
        <v>10747.602499999999</v>
      </c>
      <c r="BO34" s="22">
        <f t="shared" si="77"/>
        <v>10702.975</v>
      </c>
      <c r="BP34" s="22">
        <f t="shared" si="77"/>
        <v>10748.032499999999</v>
      </c>
      <c r="BQ34" s="22">
        <f t="shared" si="77"/>
        <v>10833.36</v>
      </c>
      <c r="BR34" s="22">
        <f t="shared" si="77"/>
        <v>10608.86</v>
      </c>
      <c r="BS34" s="22">
        <f t="shared" si="77"/>
        <v>10889.605000000001</v>
      </c>
      <c r="BT34" s="22">
        <f t="shared" si="77"/>
        <v>11018.102500000001</v>
      </c>
      <c r="BU34" s="22">
        <f t="shared" si="77"/>
        <v>11024.127500000001</v>
      </c>
      <c r="BV34" s="22">
        <f t="shared" si="77"/>
        <v>11013.372499999999</v>
      </c>
      <c r="BW34" s="22">
        <f t="shared" si="77"/>
        <v>11101.4725</v>
      </c>
      <c r="BX34" s="22">
        <f t="shared" si="77"/>
        <v>11249.830000000002</v>
      </c>
      <c r="BY34" s="22">
        <f t="shared" si="77"/>
        <v>11300.065000000001</v>
      </c>
      <c r="BZ34" s="22">
        <f t="shared" si="77"/>
        <v>11304.914999999999</v>
      </c>
      <c r="CA34" s="22">
        <f t="shared" si="77"/>
        <v>11362.94</v>
      </c>
      <c r="CB34" s="22">
        <f t="shared" si="77"/>
        <v>11397.4925</v>
      </c>
      <c r="CC34" s="22">
        <f t="shared" si="77"/>
        <v>11481.47</v>
      </c>
      <c r="CD34" s="22">
        <f t="shared" si="77"/>
        <v>11491.9</v>
      </c>
      <c r="CE34" s="22">
        <f t="shared" si="77"/>
        <v>11380.862499999999</v>
      </c>
      <c r="CF34" s="22">
        <f t="shared" si="77"/>
        <v>11308.022500000001</v>
      </c>
      <c r="CG34" s="22">
        <f t="shared" si="77"/>
        <v>11403.885</v>
      </c>
      <c r="CH34" s="22">
        <f t="shared" si="77"/>
        <v>11371.789999999999</v>
      </c>
      <c r="CI34" s="22">
        <f t="shared" si="77"/>
        <v>11495.172500000001</v>
      </c>
      <c r="CJ34" s="22">
        <f t="shared" si="77"/>
        <v>11590.789999999999</v>
      </c>
    </row>
    <row r="35" spans="1:88" ht="14.55" customHeight="1" x14ac:dyDescent="0.3">
      <c r="A35" s="12"/>
      <c r="B35" s="13"/>
      <c r="C35" s="13"/>
      <c r="D35" s="14" t="s">
        <v>32</v>
      </c>
      <c r="E35" s="49">
        <f t="shared" ref="E35:BB35" si="78">E34-1.168*(E33-E34)</f>
        <v>10800.245479999998</v>
      </c>
      <c r="F35" s="49">
        <f t="shared" si="78"/>
        <v>10819.318879999999</v>
      </c>
      <c r="G35" s="49">
        <f t="shared" si="78"/>
        <v>10719.215279999999</v>
      </c>
      <c r="H35" s="49">
        <f t="shared" si="78"/>
        <v>10484.060719999998</v>
      </c>
      <c r="I35" s="49">
        <f t="shared" si="78"/>
        <v>10602.049760000004</v>
      </c>
      <c r="J35" s="49">
        <f t="shared" si="78"/>
        <v>10415.356320000001</v>
      </c>
      <c r="K35" s="49">
        <f t="shared" si="78"/>
        <v>10345.899039999998</v>
      </c>
      <c r="L35" s="49">
        <f t="shared" si="78"/>
        <v>10570.85232</v>
      </c>
      <c r="M35" s="49">
        <f t="shared" si="78"/>
        <v>10713.926079999997</v>
      </c>
      <c r="N35" s="49">
        <f t="shared" si="78"/>
        <v>10749.998120000002</v>
      </c>
      <c r="O35" s="49">
        <f t="shared" si="78"/>
        <v>10839.998400000002</v>
      </c>
      <c r="P35" s="49">
        <f t="shared" si="78"/>
        <v>10824.80344</v>
      </c>
      <c r="Q35" s="49">
        <f t="shared" si="78"/>
        <v>10917.510920000001</v>
      </c>
      <c r="R35" s="49">
        <f t="shared" si="78"/>
        <v>10879.826000000001</v>
      </c>
      <c r="S35" s="49">
        <f t="shared" si="78"/>
        <v>10557.98</v>
      </c>
      <c r="T35" s="49">
        <f t="shared" si="78"/>
        <v>10547.58684</v>
      </c>
      <c r="U35" s="49">
        <f t="shared" si="78"/>
        <v>10544.327959999999</v>
      </c>
      <c r="V35" s="49">
        <f t="shared" si="78"/>
        <v>10719.033800000001</v>
      </c>
      <c r="W35" s="49">
        <f t="shared" si="78"/>
        <v>10793.296759999999</v>
      </c>
      <c r="X35" s="49">
        <f t="shared" si="78"/>
        <v>10801.26108</v>
      </c>
      <c r="Y35" s="49">
        <f t="shared" si="78"/>
        <v>10808.6052</v>
      </c>
      <c r="Z35" s="49">
        <f t="shared" si="78"/>
        <v>10652.846639999998</v>
      </c>
      <c r="AA35" s="49">
        <f t="shared" si="78"/>
        <v>10539.130640000003</v>
      </c>
      <c r="AB35" s="49">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50">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 t="shared" ref="BM35:CJ35" si="80">BM34-1.168*(BM33-BM34)</f>
        <v>10793.807639999999</v>
      </c>
      <c r="BN35" s="16">
        <f t="shared" si="80"/>
        <v>10696.38716</v>
      </c>
      <c r="BO35" s="16">
        <f t="shared" si="80"/>
        <v>10642.428800000002</v>
      </c>
      <c r="BP35" s="16">
        <f t="shared" si="80"/>
        <v>10722.063479999997</v>
      </c>
      <c r="BQ35" s="16">
        <f t="shared" si="80"/>
        <v>10815.758240000001</v>
      </c>
      <c r="BR35" s="16">
        <f t="shared" si="80"/>
        <v>10479.159440000001</v>
      </c>
      <c r="BS35" s="16">
        <f t="shared" si="80"/>
        <v>10832.463520000003</v>
      </c>
      <c r="BT35" s="16">
        <f t="shared" si="80"/>
        <v>10997.722360000002</v>
      </c>
      <c r="BU35" s="16">
        <f t="shared" si="80"/>
        <v>11004.229159999999</v>
      </c>
      <c r="BV35" s="16">
        <f t="shared" si="80"/>
        <v>11000.50844</v>
      </c>
      <c r="BW35" s="16">
        <f t="shared" si="80"/>
        <v>11062.59124</v>
      </c>
      <c r="BX35" s="16">
        <f t="shared" si="80"/>
        <v>11219.829920000002</v>
      </c>
      <c r="BY35" s="16">
        <f t="shared" si="80"/>
        <v>11275.75016</v>
      </c>
      <c r="BZ35" s="16">
        <f t="shared" si="80"/>
        <v>11282.527359999998</v>
      </c>
      <c r="CA35" s="16">
        <f t="shared" si="80"/>
        <v>11325.61656</v>
      </c>
      <c r="CB35" s="16">
        <f t="shared" si="80"/>
        <v>11359.703320000001</v>
      </c>
      <c r="CC35" s="16">
        <f t="shared" si="80"/>
        <v>11451.726879999998</v>
      </c>
      <c r="CD35" s="16">
        <f t="shared" si="80"/>
        <v>11474.876400000001</v>
      </c>
      <c r="CE35" s="16">
        <f t="shared" si="80"/>
        <v>11336.456599999998</v>
      </c>
      <c r="CF35" s="16">
        <f t="shared" si="80"/>
        <v>11281.025640000002</v>
      </c>
      <c r="CG35" s="16">
        <f t="shared" si="80"/>
        <v>11357.535839999999</v>
      </c>
      <c r="CH35" s="16">
        <f t="shared" si="80"/>
        <v>11329.006160000001</v>
      </c>
      <c r="CI35" s="16">
        <f t="shared" si="80"/>
        <v>11451.473240000001</v>
      </c>
      <c r="CJ35" s="16">
        <f t="shared" si="80"/>
        <v>11571.453759999999</v>
      </c>
    </row>
    <row r="36" spans="1:88" ht="14.55" customHeight="1" x14ac:dyDescent="0.3">
      <c r="A36" s="12"/>
      <c r="B36" s="13"/>
      <c r="C36" s="13"/>
      <c r="D36" s="14" t="s">
        <v>33</v>
      </c>
      <c r="E36" s="66">
        <f t="shared" ref="E36:BB36" si="81">E4-(E24-E4)</f>
        <v>10787.560625060509</v>
      </c>
      <c r="F36" s="66">
        <f t="shared" si="81"/>
        <v>10811.707793526472</v>
      </c>
      <c r="G36" s="66">
        <f t="shared" si="81"/>
        <v>10709.562294670148</v>
      </c>
      <c r="H36" s="67">
        <f t="shared" si="81"/>
        <v>10466.586256227421</v>
      </c>
      <c r="I36" s="67">
        <f t="shared" si="81"/>
        <v>10587.563563331716</v>
      </c>
      <c r="J36" s="67">
        <f t="shared" si="81"/>
        <v>10404.441870605589</v>
      </c>
      <c r="K36" s="67">
        <f t="shared" si="81"/>
        <v>10310.989324646673</v>
      </c>
      <c r="L36" s="67">
        <f t="shared" si="81"/>
        <v>10542.995742746762</v>
      </c>
      <c r="M36" s="67">
        <f t="shared" si="81"/>
        <v>10702.101457742221</v>
      </c>
      <c r="N36" s="67">
        <f t="shared" si="81"/>
        <v>10741.484180067151</v>
      </c>
      <c r="O36" s="67">
        <f t="shared" si="81"/>
        <v>10832.627382813042</v>
      </c>
      <c r="P36" s="67">
        <f t="shared" si="81"/>
        <v>10811.602477100683</v>
      </c>
      <c r="Q36" s="67">
        <f t="shared" si="81"/>
        <v>10909.944473371157</v>
      </c>
      <c r="R36" s="67">
        <f t="shared" si="81"/>
        <v>10868.656700566635</v>
      </c>
      <c r="S36" s="67">
        <f t="shared" si="81"/>
        <v>10528.678381360785</v>
      </c>
      <c r="T36" s="67">
        <f t="shared" si="81"/>
        <v>10530.271962814282</v>
      </c>
      <c r="U36" s="67">
        <f t="shared" si="81"/>
        <v>10512.952120403816</v>
      </c>
      <c r="V36" s="67">
        <f t="shared" si="81"/>
        <v>10709.950537184899</v>
      </c>
      <c r="W36" s="67">
        <f t="shared" si="81"/>
        <v>10783.147865195544</v>
      </c>
      <c r="X36" s="67">
        <f t="shared" si="81"/>
        <v>10792.139393681127</v>
      </c>
      <c r="Y36" s="67">
        <f t="shared" si="81"/>
        <v>10792.489665127556</v>
      </c>
      <c r="Z36" s="67">
        <f t="shared" si="81"/>
        <v>10631.342133944414</v>
      </c>
      <c r="AA36" s="67">
        <f t="shared" si="81"/>
        <v>10519.29234494079</v>
      </c>
      <c r="AB36" s="67">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68">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 t="shared" ref="BM36:CJ36" si="83">BM4-(BM24-BM4)</f>
        <v>10780.204847029814</v>
      </c>
      <c r="BN36" s="23">
        <f t="shared" si="83"/>
        <v>10674.274715498679</v>
      </c>
      <c r="BO36" s="23">
        <f t="shared" si="83"/>
        <v>10617.177799222412</v>
      </c>
      <c r="BP36" s="23">
        <f t="shared" si="83"/>
        <v>10711.59265080182</v>
      </c>
      <c r="BQ36" s="23">
        <f t="shared" si="83"/>
        <v>10808.495444927979</v>
      </c>
      <c r="BR36" s="23">
        <f t="shared" si="83"/>
        <v>10417.714716331324</v>
      </c>
      <c r="BS36" s="23">
        <f t="shared" si="83"/>
        <v>10806.74672228899</v>
      </c>
      <c r="BT36" s="23">
        <f t="shared" si="83"/>
        <v>10989.23762029667</v>
      </c>
      <c r="BU36" s="23">
        <f t="shared" si="83"/>
        <v>10996.075280898878</v>
      </c>
      <c r="BV36" s="23">
        <f t="shared" si="83"/>
        <v>10995.253776245692</v>
      </c>
      <c r="BW36" s="23">
        <f t="shared" si="83"/>
        <v>11045.815751569866</v>
      </c>
      <c r="BX36" s="23">
        <f t="shared" si="83"/>
        <v>11207.182713102344</v>
      </c>
      <c r="BY36" s="23">
        <f t="shared" si="83"/>
        <v>11265.562982636613</v>
      </c>
      <c r="BZ36" s="23">
        <f t="shared" si="83"/>
        <v>11273.368260965637</v>
      </c>
      <c r="CA36" s="23">
        <f t="shared" si="83"/>
        <v>11310.077216202906</v>
      </c>
      <c r="CB36" s="23">
        <f t="shared" si="83"/>
        <v>11344.037649069005</v>
      </c>
      <c r="CC36" s="23">
        <f t="shared" si="83"/>
        <v>11439.143784303023</v>
      </c>
      <c r="CD36" s="23">
        <f t="shared" si="83"/>
        <v>11467.967296207109</v>
      </c>
      <c r="CE36" s="23">
        <f t="shared" si="83"/>
        <v>11318.379776204572</v>
      </c>
      <c r="CF36" s="23">
        <f t="shared" si="83"/>
        <v>11269.883092356518</v>
      </c>
      <c r="CG36" s="23">
        <f t="shared" si="83"/>
        <v>11337.287412628992</v>
      </c>
      <c r="CH36" s="23">
        <f t="shared" si="83"/>
        <v>11311.475947603609</v>
      </c>
      <c r="CI36" s="23">
        <f t="shared" si="83"/>
        <v>11432.553558408899</v>
      </c>
      <c r="CJ36" s="23">
        <f t="shared" si="83"/>
        <v>11563.420336382846</v>
      </c>
    </row>
    <row r="37" spans="1:88" ht="14.55" customHeight="1" x14ac:dyDescent="0.3">
      <c r="A37" s="218" t="s">
        <v>34</v>
      </c>
      <c r="B37" s="219"/>
      <c r="C37" s="219"/>
      <c r="D37" s="219"/>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row>
    <row r="38" spans="1:88"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210">
        <v>12170.559100000002</v>
      </c>
      <c r="BX38" s="210"/>
      <c r="BY38" s="210"/>
      <c r="BZ38" s="210"/>
      <c r="CA38" s="210"/>
      <c r="CB38" s="210"/>
      <c r="CC38" s="210"/>
      <c r="CD38" s="210"/>
      <c r="CE38" s="210"/>
      <c r="CF38" s="15"/>
      <c r="CG38" s="15"/>
      <c r="CH38" s="15"/>
      <c r="CI38" s="15"/>
      <c r="CJ38" s="15"/>
    </row>
    <row r="39" spans="1:88"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5"/>
      <c r="BI39" s="95">
        <v>10810.5214</v>
      </c>
      <c r="BJ39" s="95"/>
      <c r="BK39" s="95"/>
      <c r="BL39" s="95"/>
      <c r="BM39" s="103"/>
      <c r="BN39" s="103">
        <v>10953.15</v>
      </c>
      <c r="BO39" s="103"/>
      <c r="BP39" s="103"/>
      <c r="BQ39" s="103"/>
      <c r="BR39" s="17"/>
      <c r="BS39" s="103"/>
      <c r="BT39" s="103"/>
      <c r="BU39" s="103"/>
      <c r="BV39" s="103"/>
      <c r="BW39" s="103">
        <v>11796.218200000001</v>
      </c>
      <c r="BX39" s="103"/>
      <c r="BY39" s="103"/>
      <c r="BZ39" s="103"/>
      <c r="CA39" s="103"/>
      <c r="CB39" s="103"/>
      <c r="CC39" s="103"/>
      <c r="CD39" s="103"/>
      <c r="CE39" s="103"/>
      <c r="CF39" s="17"/>
      <c r="CG39" s="17"/>
      <c r="CH39" s="17"/>
      <c r="CI39" s="17"/>
      <c r="CJ39" s="17"/>
    </row>
    <row r="40" spans="1:88"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4">
        <v>11035.078600000001</v>
      </c>
      <c r="BN40" s="104">
        <v>10911.2446</v>
      </c>
      <c r="BO40" s="104">
        <v>10867.693000000001</v>
      </c>
      <c r="BP40" s="104">
        <v>10867.693000000001</v>
      </c>
      <c r="BQ40" s="104">
        <v>10867.693000000001</v>
      </c>
      <c r="BR40" s="18"/>
      <c r="BS40" s="104"/>
      <c r="BT40" s="104"/>
      <c r="BU40" s="104"/>
      <c r="BV40" s="104"/>
      <c r="BW40" s="104">
        <v>11564.95</v>
      </c>
      <c r="BX40" s="104"/>
      <c r="BY40" s="104"/>
      <c r="BZ40" s="104"/>
      <c r="CA40" s="104"/>
      <c r="CB40" s="104"/>
      <c r="CC40" s="104"/>
      <c r="CD40" s="104"/>
      <c r="CE40" s="104"/>
      <c r="CF40" s="18"/>
      <c r="CG40" s="18">
        <v>11921.6587</v>
      </c>
      <c r="CH40" s="18">
        <v>11921.6587</v>
      </c>
      <c r="CI40" s="18"/>
      <c r="CJ40" s="18"/>
    </row>
    <row r="41" spans="1:88"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6">
        <v>10638.0604</v>
      </c>
      <c r="BJ41" s="96">
        <v>10810.5214</v>
      </c>
      <c r="BK41" s="96">
        <v>10810.5214</v>
      </c>
      <c r="BL41" s="96">
        <v>10843.9107</v>
      </c>
      <c r="BM41" s="105">
        <v>10982.25</v>
      </c>
      <c r="BN41" s="96">
        <v>10879.455400000001</v>
      </c>
      <c r="BO41" s="96">
        <v>10845.45</v>
      </c>
      <c r="BP41" s="96">
        <v>10845.45</v>
      </c>
      <c r="BQ41" s="96">
        <v>10845.45</v>
      </c>
      <c r="BR41" s="7"/>
      <c r="BS41" s="7">
        <v>11189.609200000001</v>
      </c>
      <c r="BT41" s="7">
        <v>11189.609200000001</v>
      </c>
      <c r="BU41" s="7"/>
      <c r="BV41" s="7">
        <v>11189.609200000001</v>
      </c>
      <c r="BW41" s="105">
        <v>11266.25</v>
      </c>
      <c r="BX41" s="105"/>
      <c r="BY41" s="105">
        <v>11370.9478</v>
      </c>
      <c r="BZ41" s="105">
        <v>11383.45</v>
      </c>
      <c r="CA41" s="105"/>
      <c r="CB41" s="105">
        <v>11383.45</v>
      </c>
      <c r="CC41" s="105"/>
      <c r="CD41" s="105"/>
      <c r="CE41" s="105"/>
      <c r="CF41" s="7"/>
      <c r="CG41" s="7">
        <v>11805.174999999999</v>
      </c>
      <c r="CH41" s="7">
        <v>11805.174999999999</v>
      </c>
      <c r="CI41" s="7"/>
      <c r="CJ41" s="7"/>
    </row>
    <row r="42" spans="1:88"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6">
        <v>10810.5214</v>
      </c>
      <c r="BM42" s="105">
        <v>10896.739299999999</v>
      </c>
      <c r="BN42" s="96">
        <v>10867.639299999999</v>
      </c>
      <c r="BO42" s="96">
        <v>10823.207</v>
      </c>
      <c r="BP42" s="96">
        <v>10823.207</v>
      </c>
      <c r="BQ42" s="96">
        <v>10823.207</v>
      </c>
      <c r="BR42" s="20"/>
      <c r="BS42" s="20">
        <v>11105.900000000001</v>
      </c>
      <c r="BT42" s="20">
        <v>11105.900000000001</v>
      </c>
      <c r="BU42" s="20"/>
      <c r="BV42" s="20">
        <v>11105.900000000001</v>
      </c>
      <c r="BW42" s="211">
        <v>11164.1032</v>
      </c>
      <c r="BX42" s="211"/>
      <c r="BY42" s="211">
        <v>11353.332835000003</v>
      </c>
      <c r="BZ42" s="211">
        <v>11364.2</v>
      </c>
      <c r="CA42" s="213">
        <v>11485.948899999999</v>
      </c>
      <c r="CB42" s="211">
        <v>11364.2</v>
      </c>
      <c r="CC42" s="213">
        <v>11485.948899999999</v>
      </c>
      <c r="CD42" s="211"/>
      <c r="CE42" s="211"/>
      <c r="CF42" s="20"/>
      <c r="CG42" s="20">
        <v>11688.6913</v>
      </c>
      <c r="CH42" s="20">
        <v>11688.6913</v>
      </c>
      <c r="CI42" s="20"/>
      <c r="CJ42" s="20"/>
    </row>
    <row r="43" spans="1:88" ht="14.55" customHeight="1" x14ac:dyDescent="0.3">
      <c r="A43" s="12"/>
      <c r="B43" s="13"/>
      <c r="C43" s="13"/>
      <c r="D43" s="14" t="s">
        <v>4</v>
      </c>
      <c r="E43" s="41">
        <f t="shared" ref="E43:BB43" si="84">E4</f>
        <v>10883.75</v>
      </c>
      <c r="F43" s="41">
        <f t="shared" si="84"/>
        <v>10869.5</v>
      </c>
      <c r="G43" s="41">
        <f t="shared" si="84"/>
        <v>10782.9</v>
      </c>
      <c r="H43" s="42">
        <f t="shared" si="84"/>
        <v>10601.15</v>
      </c>
      <c r="I43" s="42">
        <f t="shared" si="84"/>
        <v>10693.7</v>
      </c>
      <c r="J43" s="42">
        <f t="shared" si="84"/>
        <v>10488.45</v>
      </c>
      <c r="K43" s="42">
        <f t="shared" si="84"/>
        <v>10549.15</v>
      </c>
      <c r="L43" s="42">
        <f t="shared" si="84"/>
        <v>10737.6</v>
      </c>
      <c r="M43" s="42">
        <f t="shared" si="84"/>
        <v>10791.55</v>
      </c>
      <c r="N43" s="42">
        <f t="shared" si="84"/>
        <v>10805.45</v>
      </c>
      <c r="O43" s="42">
        <f t="shared" si="84"/>
        <v>10888.35</v>
      </c>
      <c r="P43" s="42">
        <f t="shared" si="84"/>
        <v>10908.7</v>
      </c>
      <c r="Q43" s="42">
        <f t="shared" si="84"/>
        <v>10967.3</v>
      </c>
      <c r="R43" s="42">
        <f t="shared" si="84"/>
        <v>10951.7</v>
      </c>
      <c r="S43" s="42">
        <f t="shared" si="84"/>
        <v>10754</v>
      </c>
      <c r="T43" s="42">
        <f t="shared" si="84"/>
        <v>10663.5</v>
      </c>
      <c r="U43" s="42">
        <f t="shared" si="84"/>
        <v>10729.85</v>
      </c>
      <c r="V43" s="42">
        <f t="shared" si="84"/>
        <v>10779.8</v>
      </c>
      <c r="W43" s="42">
        <f t="shared" si="84"/>
        <v>10859.9</v>
      </c>
      <c r="X43" s="42">
        <f t="shared" si="84"/>
        <v>10862.55</v>
      </c>
      <c r="Y43" s="42">
        <f t="shared" si="84"/>
        <v>10910.1</v>
      </c>
      <c r="Z43" s="42">
        <f t="shared" si="84"/>
        <v>10792.5</v>
      </c>
      <c r="AA43" s="42">
        <f t="shared" si="84"/>
        <v>10672.25</v>
      </c>
      <c r="AB43" s="42">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43">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 t="shared" ref="BM43:BT43" si="86">BM4</f>
        <v>10880.1</v>
      </c>
      <c r="BN43" s="11">
        <f t="shared" si="86"/>
        <v>10835.3</v>
      </c>
      <c r="BO43" s="11">
        <f t="shared" si="86"/>
        <v>10806.65</v>
      </c>
      <c r="BP43" s="11">
        <f t="shared" si="86"/>
        <v>10792.5</v>
      </c>
      <c r="BQ43" s="11">
        <f t="shared" si="86"/>
        <v>10863.5</v>
      </c>
      <c r="BR43" s="11">
        <f t="shared" si="86"/>
        <v>10830.95</v>
      </c>
      <c r="BS43" s="11">
        <f t="shared" si="86"/>
        <v>10987.45</v>
      </c>
      <c r="BT43" s="11">
        <f t="shared" si="86"/>
        <v>11053</v>
      </c>
      <c r="BU43" s="11"/>
      <c r="BV43" s="11">
        <f>BV4</f>
        <v>11035.4</v>
      </c>
      <c r="BW43" s="212">
        <f t="shared" ref="BW43:CJ43" si="87">BW4</f>
        <v>11168.05</v>
      </c>
      <c r="BX43" s="212">
        <f t="shared" si="87"/>
        <v>11301.2</v>
      </c>
      <c r="BY43" s="212">
        <f t="shared" si="87"/>
        <v>11341.7</v>
      </c>
      <c r="BZ43" s="212">
        <f t="shared" si="87"/>
        <v>11343.25</v>
      </c>
      <c r="CA43" s="212">
        <f t="shared" si="87"/>
        <v>11426.85</v>
      </c>
      <c r="CB43" s="212">
        <f t="shared" si="87"/>
        <v>11462.2</v>
      </c>
      <c r="CC43" s="212">
        <f t="shared" si="87"/>
        <v>11532.4</v>
      </c>
      <c r="CD43" s="212">
        <f t="shared" si="87"/>
        <v>11521.05</v>
      </c>
      <c r="CE43" s="212">
        <f t="shared" si="87"/>
        <v>11456.9</v>
      </c>
      <c r="CF43" s="11">
        <f t="shared" si="87"/>
        <v>11354.25</v>
      </c>
      <c r="CG43" s="11">
        <f t="shared" si="87"/>
        <v>11483.25</v>
      </c>
      <c r="CH43" s="11">
        <f t="shared" si="87"/>
        <v>11445.05</v>
      </c>
      <c r="CI43" s="11">
        <f t="shared" si="87"/>
        <v>11570</v>
      </c>
      <c r="CJ43" s="11">
        <f t="shared" si="87"/>
        <v>11623.9</v>
      </c>
    </row>
    <row r="44" spans="1:88"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11">
        <v>10538.007</v>
      </c>
      <c r="BP44" s="111">
        <v>10538.007</v>
      </c>
      <c r="BQ44" s="111">
        <v>10538.007</v>
      </c>
      <c r="BR44" s="21"/>
      <c r="BS44" s="166">
        <v>10945.363600000001</v>
      </c>
      <c r="BT44" s="166">
        <v>10989.143599999999</v>
      </c>
      <c r="BU44" s="166"/>
      <c r="BV44" s="166">
        <v>10989.143599999999</v>
      </c>
      <c r="BW44" s="166">
        <v>11140.3788</v>
      </c>
      <c r="BX44" s="166"/>
      <c r="BY44" s="166">
        <v>11268.8858</v>
      </c>
      <c r="BZ44" s="166">
        <v>11292.6844</v>
      </c>
      <c r="CA44" s="111">
        <v>11313.351200000001</v>
      </c>
      <c r="CB44" s="166">
        <v>11292.6844</v>
      </c>
      <c r="CC44" s="111">
        <v>11313.351200000001</v>
      </c>
      <c r="CD44" s="166"/>
      <c r="CE44" s="166"/>
      <c r="CF44" s="21"/>
      <c r="CG44" s="21">
        <v>11462.742399999999</v>
      </c>
      <c r="CH44" s="21">
        <v>11411.6824</v>
      </c>
      <c r="CI44" s="21"/>
      <c r="CJ44" s="21"/>
    </row>
    <row r="45" spans="1:88"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6">
        <v>10827.840099999999</v>
      </c>
      <c r="BO45" s="109">
        <v>10442</v>
      </c>
      <c r="BP45" s="109">
        <v>10442</v>
      </c>
      <c r="BQ45" s="109">
        <v>10442</v>
      </c>
      <c r="BR45" s="10"/>
      <c r="BS45" s="106">
        <v>10914.718199999999</v>
      </c>
      <c r="BT45" s="106">
        <v>10950.1032</v>
      </c>
      <c r="BU45" s="106"/>
      <c r="BV45" s="106">
        <v>10950.1032</v>
      </c>
      <c r="BW45" s="109">
        <v>11115.310600000001</v>
      </c>
      <c r="BX45" s="109"/>
      <c r="BY45" s="109">
        <v>11217.2821</v>
      </c>
      <c r="BZ45" s="109">
        <v>11236.532800000001</v>
      </c>
      <c r="CA45" s="106">
        <v>11205.9244</v>
      </c>
      <c r="CB45" s="109">
        <v>11236.532800000001</v>
      </c>
      <c r="CC45" s="106">
        <v>11205.9244</v>
      </c>
      <c r="CD45" s="109">
        <v>11366.143600000001</v>
      </c>
      <c r="CE45" s="109">
        <v>11366.143600000001</v>
      </c>
      <c r="CF45" s="10"/>
      <c r="CG45" s="10">
        <v>11441.703799999999</v>
      </c>
      <c r="CH45" s="10">
        <v>11311.6</v>
      </c>
      <c r="CI45" s="10"/>
      <c r="CJ45" s="10"/>
    </row>
    <row r="46" spans="1:88"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7">
        <v>10083.471399999999</v>
      </c>
      <c r="BO46" s="110">
        <v>10324.542799999999</v>
      </c>
      <c r="BP46" s="110">
        <v>10324.542799999999</v>
      </c>
      <c r="BQ46" s="110">
        <v>10324.542799999999</v>
      </c>
      <c r="BR46" s="22"/>
      <c r="BS46" s="110"/>
      <c r="BT46" s="110"/>
      <c r="BU46" s="110"/>
      <c r="BV46" s="110"/>
      <c r="BW46" s="110"/>
      <c r="BX46" s="110"/>
      <c r="BY46" s="110">
        <v>11210.440399999999</v>
      </c>
      <c r="BZ46" s="110">
        <v>11234.239000000001</v>
      </c>
      <c r="CA46" s="110"/>
      <c r="CB46" s="110">
        <v>11234.239000000001</v>
      </c>
      <c r="CC46" s="110"/>
      <c r="CD46" s="110">
        <v>11248.628200000001</v>
      </c>
      <c r="CE46" s="110">
        <v>11248.628200000001</v>
      </c>
      <c r="CF46" s="22"/>
      <c r="CG46" s="22"/>
      <c r="CH46" s="22"/>
      <c r="CI46" s="22"/>
      <c r="CJ46" s="22"/>
    </row>
    <row r="47" spans="1:88"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row>
    <row r="48" spans="1:88"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row>
    <row r="49" spans="1:88" ht="14.55" customHeight="1" x14ac:dyDescent="0.3">
      <c r="A49" s="218" t="s">
        <v>45</v>
      </c>
      <c r="B49" s="219"/>
      <c r="C49" s="219"/>
      <c r="D49" s="219"/>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row>
    <row r="50" spans="1:88" ht="14.55" customHeight="1" x14ac:dyDescent="0.3">
      <c r="A50" s="12"/>
      <c r="B50" s="13"/>
      <c r="C50" s="13"/>
      <c r="D50" s="14" t="s">
        <v>46</v>
      </c>
      <c r="E50" s="49">
        <f t="shared" ref="E50:BB50" si="88">ABS(E2-E3)</f>
        <v>95.850000000000364</v>
      </c>
      <c r="F50" s="49">
        <f t="shared" si="88"/>
        <v>57.600000000000364</v>
      </c>
      <c r="G50" s="49">
        <f t="shared" si="88"/>
        <v>73.099999999998545</v>
      </c>
      <c r="H50" s="49">
        <f t="shared" si="88"/>
        <v>134.39999999999964</v>
      </c>
      <c r="I50" s="49">
        <f t="shared" si="88"/>
        <v>105.19999999999891</v>
      </c>
      <c r="J50" s="49">
        <f t="shared" si="88"/>
        <v>83.899999999999636</v>
      </c>
      <c r="K50" s="49">
        <f t="shared" si="88"/>
        <v>233.29999999999927</v>
      </c>
      <c r="L50" s="49">
        <f t="shared" si="88"/>
        <v>191.40000000000146</v>
      </c>
      <c r="M50" s="49">
        <f t="shared" si="88"/>
        <v>89.100000000000364</v>
      </c>
      <c r="N50" s="49">
        <f t="shared" si="88"/>
        <v>63.649999999999636</v>
      </c>
      <c r="O50" s="49">
        <f t="shared" si="88"/>
        <v>55.5</v>
      </c>
      <c r="P50" s="49">
        <f t="shared" si="88"/>
        <v>96.299999999999272</v>
      </c>
      <c r="Q50" s="49">
        <f t="shared" si="88"/>
        <v>57.149999999999636</v>
      </c>
      <c r="R50" s="49">
        <f t="shared" si="88"/>
        <v>82.5</v>
      </c>
      <c r="S50" s="49">
        <f t="shared" si="88"/>
        <v>225</v>
      </c>
      <c r="T50" s="49">
        <f t="shared" si="88"/>
        <v>133.04999999999927</v>
      </c>
      <c r="U50" s="49">
        <f t="shared" si="88"/>
        <v>212.95000000000073</v>
      </c>
      <c r="V50" s="49">
        <f t="shared" si="88"/>
        <v>69.75</v>
      </c>
      <c r="W50" s="49">
        <f t="shared" si="88"/>
        <v>76.450000000000728</v>
      </c>
      <c r="X50" s="49">
        <f t="shared" si="88"/>
        <v>70.349999999998545</v>
      </c>
      <c r="Y50" s="49">
        <f t="shared" si="88"/>
        <v>116.5</v>
      </c>
      <c r="Z50" s="49">
        <f t="shared" si="88"/>
        <v>160.30000000000109</v>
      </c>
      <c r="AA50" s="49">
        <f t="shared" si="88"/>
        <v>152.79999999999927</v>
      </c>
      <c r="AB50" s="49">
        <f t="shared" si="88"/>
        <v>112.39999999999964</v>
      </c>
      <c r="AC50" s="16">
        <f t="shared" si="88"/>
        <v>85.800000000001091</v>
      </c>
      <c r="AD50" s="16">
        <f t="shared" si="88"/>
        <v>85.200000000000728</v>
      </c>
      <c r="AE50" s="16">
        <f t="shared" si="88"/>
        <v>121</v>
      </c>
      <c r="AF50" s="16">
        <f t="shared" si="88"/>
        <v>57.550000000001091</v>
      </c>
      <c r="AG50" s="16">
        <f t="shared" si="88"/>
        <v>110.75</v>
      </c>
      <c r="AH50" s="16">
        <f t="shared" si="88"/>
        <v>115.64999999999964</v>
      </c>
      <c r="AI50" s="16">
        <f t="shared" si="88"/>
        <v>119.40000000000146</v>
      </c>
      <c r="AJ50" s="16">
        <f t="shared" si="88"/>
        <v>51.25</v>
      </c>
      <c r="AK50" s="16">
        <f t="shared" si="88"/>
        <v>86</v>
      </c>
      <c r="AL50" s="16">
        <f t="shared" si="88"/>
        <v>76</v>
      </c>
      <c r="AM50" s="16">
        <f t="shared" si="88"/>
        <v>101.70000000000073</v>
      </c>
      <c r="AN50" s="16">
        <f t="shared" si="88"/>
        <v>85.649999999999636</v>
      </c>
      <c r="AO50" s="16">
        <f t="shared" si="88"/>
        <v>132.84999999999854</v>
      </c>
      <c r="AP50" s="16">
        <f t="shared" si="88"/>
        <v>67.950000000000728</v>
      </c>
      <c r="AQ50" s="16">
        <f t="shared" si="88"/>
        <v>175.25</v>
      </c>
      <c r="AR50" s="16">
        <f t="shared" si="88"/>
        <v>651.29999999999927</v>
      </c>
      <c r="AS50" s="16">
        <f t="shared" si="88"/>
        <v>173.5</v>
      </c>
      <c r="AT50" s="16">
        <f t="shared" si="88"/>
        <v>106.70000000000073</v>
      </c>
      <c r="AU50" s="16">
        <f t="shared" si="88"/>
        <v>97.350000000000364</v>
      </c>
      <c r="AV50" s="16">
        <f t="shared" si="88"/>
        <v>159.5</v>
      </c>
      <c r="AW50" s="50">
        <f t="shared" si="88"/>
        <v>170</v>
      </c>
      <c r="AX50" s="16">
        <f t="shared" si="88"/>
        <v>113.75</v>
      </c>
      <c r="AY50" s="16">
        <f t="shared" si="88"/>
        <v>70</v>
      </c>
      <c r="AZ50" s="16">
        <f t="shared" si="88"/>
        <v>109.89999999999964</v>
      </c>
      <c r="BA50" s="16">
        <f t="shared" si="88"/>
        <v>74.5</v>
      </c>
      <c r="BB50" s="16">
        <f t="shared" si="88"/>
        <v>115.75</v>
      </c>
      <c r="BC50" s="16">
        <f t="shared" ref="BC50:BL50" si="89">ABS(BC2-BC3)</f>
        <v>73.799999999999272</v>
      </c>
      <c r="BD50" s="16">
        <f t="shared" si="89"/>
        <v>87.100000000000364</v>
      </c>
      <c r="BE50" s="16">
        <f t="shared" si="89"/>
        <v>119.54999999999927</v>
      </c>
      <c r="BF50" s="16">
        <f t="shared" si="89"/>
        <v>73.950000000000728</v>
      </c>
      <c r="BG50" s="16">
        <f t="shared" si="89"/>
        <v>165.35000000000036</v>
      </c>
      <c r="BH50" s="16">
        <f t="shared" si="89"/>
        <v>131.5</v>
      </c>
      <c r="BI50" s="16">
        <f t="shared" si="89"/>
        <v>137.20000000000073</v>
      </c>
      <c r="BJ50" s="16">
        <f t="shared" si="89"/>
        <v>106.30000000000109</v>
      </c>
      <c r="BK50" s="16">
        <f t="shared" si="89"/>
        <v>87.350000000000364</v>
      </c>
      <c r="BL50" s="16">
        <f t="shared" si="89"/>
        <v>43.149999999999636</v>
      </c>
      <c r="BM50" s="16">
        <f t="shared" ref="BM50:CJ50" si="90">ABS(BM2-BM3)</f>
        <v>99.050000000001091</v>
      </c>
      <c r="BN50" s="16">
        <f t="shared" si="90"/>
        <v>159.45000000000073</v>
      </c>
      <c r="BO50" s="16">
        <f t="shared" si="90"/>
        <v>188.5</v>
      </c>
      <c r="BP50" s="16">
        <f t="shared" si="90"/>
        <v>80.850000000000364</v>
      </c>
      <c r="BQ50" s="16">
        <f t="shared" si="90"/>
        <v>54.799999999999272</v>
      </c>
      <c r="BR50" s="16">
        <f t="shared" si="90"/>
        <v>403.80000000000109</v>
      </c>
      <c r="BS50" s="16">
        <f t="shared" si="90"/>
        <v>177.89999999999964</v>
      </c>
      <c r="BT50" s="16">
        <f t="shared" si="90"/>
        <v>63.449999999998909</v>
      </c>
      <c r="BU50" s="16">
        <f t="shared" si="90"/>
        <v>61.949999999998909</v>
      </c>
      <c r="BV50" s="16">
        <f t="shared" si="90"/>
        <v>40.049999999999272</v>
      </c>
      <c r="BW50" s="16">
        <f t="shared" si="90"/>
        <v>121.04999999999927</v>
      </c>
      <c r="BX50" s="16">
        <f t="shared" si="90"/>
        <v>93.399999999999636</v>
      </c>
      <c r="BY50" s="16">
        <f t="shared" si="90"/>
        <v>75.699999999998909</v>
      </c>
      <c r="BZ50" s="16">
        <f t="shared" si="90"/>
        <v>69.700000000000728</v>
      </c>
      <c r="CA50" s="16">
        <f t="shared" si="90"/>
        <v>116.20000000000073</v>
      </c>
      <c r="CB50" s="16">
        <f t="shared" si="90"/>
        <v>117.64999999999964</v>
      </c>
      <c r="CC50" s="16">
        <f t="shared" si="90"/>
        <v>92.600000000000364</v>
      </c>
      <c r="CD50" s="16">
        <f t="shared" si="90"/>
        <v>53</v>
      </c>
      <c r="CE50" s="16">
        <f t="shared" si="90"/>
        <v>138.25</v>
      </c>
      <c r="CF50" s="16">
        <f t="shared" si="90"/>
        <v>84.049999999999272</v>
      </c>
      <c r="CG50" s="16">
        <f t="shared" si="90"/>
        <v>144.29999999999927</v>
      </c>
      <c r="CH50" s="16">
        <f t="shared" si="90"/>
        <v>133.20000000000073</v>
      </c>
      <c r="CI50" s="16">
        <f t="shared" si="90"/>
        <v>136.04999999999927</v>
      </c>
      <c r="CJ50" s="16">
        <f t="shared" si="90"/>
        <v>60.200000000000728</v>
      </c>
    </row>
    <row r="51" spans="1:88" ht="14.55" customHeight="1" x14ac:dyDescent="0.3">
      <c r="A51" s="12"/>
      <c r="B51" s="13"/>
      <c r="C51" s="13"/>
      <c r="D51" s="14" t="s">
        <v>47</v>
      </c>
      <c r="E51" s="49">
        <f t="shared" ref="E51:BB51" si="91">E50*1.1</f>
        <v>105.43500000000041</v>
      </c>
      <c r="F51" s="49">
        <f t="shared" si="91"/>
        <v>63.360000000000404</v>
      </c>
      <c r="G51" s="49">
        <f t="shared" si="91"/>
        <v>80.409999999998405</v>
      </c>
      <c r="H51" s="49">
        <f t="shared" si="91"/>
        <v>147.83999999999961</v>
      </c>
      <c r="I51" s="49">
        <f t="shared" si="91"/>
        <v>115.71999999999881</v>
      </c>
      <c r="J51" s="49">
        <f t="shared" si="91"/>
        <v>92.289999999999608</v>
      </c>
      <c r="K51" s="49">
        <f t="shared" si="91"/>
        <v>256.6299999999992</v>
      </c>
      <c r="L51" s="49">
        <f t="shared" si="91"/>
        <v>210.54000000000161</v>
      </c>
      <c r="M51" s="49">
        <f t="shared" si="91"/>
        <v>98.010000000000403</v>
      </c>
      <c r="N51" s="49">
        <f t="shared" si="91"/>
        <v>70.014999999999603</v>
      </c>
      <c r="O51" s="49">
        <f t="shared" si="91"/>
        <v>61.050000000000004</v>
      </c>
      <c r="P51" s="49">
        <f t="shared" si="91"/>
        <v>105.92999999999921</v>
      </c>
      <c r="Q51" s="49">
        <f t="shared" si="91"/>
        <v>62.864999999999604</v>
      </c>
      <c r="R51" s="49">
        <f t="shared" si="91"/>
        <v>90.750000000000014</v>
      </c>
      <c r="S51" s="49">
        <f t="shared" si="91"/>
        <v>247.50000000000003</v>
      </c>
      <c r="T51" s="49">
        <f t="shared" si="91"/>
        <v>146.35499999999922</v>
      </c>
      <c r="U51" s="49">
        <f t="shared" si="91"/>
        <v>234.24500000000083</v>
      </c>
      <c r="V51" s="49">
        <f t="shared" si="91"/>
        <v>76.725000000000009</v>
      </c>
      <c r="W51" s="49">
        <f t="shared" si="91"/>
        <v>84.095000000000809</v>
      </c>
      <c r="X51" s="49">
        <f t="shared" si="91"/>
        <v>77.384999999998399</v>
      </c>
      <c r="Y51" s="49">
        <f t="shared" si="91"/>
        <v>128.15</v>
      </c>
      <c r="Z51" s="49">
        <f t="shared" si="91"/>
        <v>176.33000000000121</v>
      </c>
      <c r="AA51" s="49">
        <f t="shared" si="91"/>
        <v>168.07999999999922</v>
      </c>
      <c r="AB51" s="49">
        <f t="shared" si="91"/>
        <v>123.63999999999962</v>
      </c>
      <c r="AC51" s="16">
        <f t="shared" si="91"/>
        <v>94.380000000001203</v>
      </c>
      <c r="AD51" s="16">
        <f t="shared" si="91"/>
        <v>93.720000000000809</v>
      </c>
      <c r="AE51" s="16">
        <f t="shared" si="91"/>
        <v>133.10000000000002</v>
      </c>
      <c r="AF51" s="16">
        <f t="shared" si="91"/>
        <v>63.305000000001208</v>
      </c>
      <c r="AG51" s="16">
        <f t="shared" si="91"/>
        <v>121.825</v>
      </c>
      <c r="AH51" s="16">
        <f t="shared" si="91"/>
        <v>127.21499999999961</v>
      </c>
      <c r="AI51" s="16">
        <f t="shared" si="91"/>
        <v>131.34000000000162</v>
      </c>
      <c r="AJ51" s="16">
        <f t="shared" si="91"/>
        <v>56.375000000000007</v>
      </c>
      <c r="AK51" s="16">
        <f t="shared" si="91"/>
        <v>94.600000000000009</v>
      </c>
      <c r="AL51" s="16">
        <f t="shared" si="91"/>
        <v>83.600000000000009</v>
      </c>
      <c r="AM51" s="16">
        <f t="shared" si="91"/>
        <v>111.87000000000081</v>
      </c>
      <c r="AN51" s="16">
        <f t="shared" si="91"/>
        <v>94.214999999999606</v>
      </c>
      <c r="AO51" s="16">
        <f t="shared" si="91"/>
        <v>146.1349999999984</v>
      </c>
      <c r="AP51" s="16">
        <f t="shared" si="91"/>
        <v>74.7450000000008</v>
      </c>
      <c r="AQ51" s="16">
        <f t="shared" si="91"/>
        <v>192.77500000000001</v>
      </c>
      <c r="AR51" s="16">
        <f t="shared" si="91"/>
        <v>716.42999999999927</v>
      </c>
      <c r="AS51" s="16">
        <f t="shared" si="91"/>
        <v>190.85000000000002</v>
      </c>
      <c r="AT51" s="16">
        <f t="shared" si="91"/>
        <v>117.37000000000081</v>
      </c>
      <c r="AU51" s="16">
        <f t="shared" si="91"/>
        <v>107.08500000000041</v>
      </c>
      <c r="AV51" s="16">
        <f t="shared" si="91"/>
        <v>175.45000000000002</v>
      </c>
      <c r="AW51" s="50">
        <f t="shared" si="91"/>
        <v>187.00000000000003</v>
      </c>
      <c r="AX51" s="16">
        <f t="shared" si="91"/>
        <v>125.12500000000001</v>
      </c>
      <c r="AY51" s="16">
        <f t="shared" si="91"/>
        <v>77</v>
      </c>
      <c r="AZ51" s="16">
        <f t="shared" si="91"/>
        <v>120.8899999999996</v>
      </c>
      <c r="BA51" s="16">
        <f t="shared" si="91"/>
        <v>81.95</v>
      </c>
      <c r="BB51" s="16">
        <f t="shared" si="91"/>
        <v>127.32500000000002</v>
      </c>
      <c r="BC51" s="16">
        <f t="shared" ref="BC51:BL51" si="92">BC50*1.1</f>
        <v>81.179999999999211</v>
      </c>
      <c r="BD51" s="16">
        <f t="shared" si="92"/>
        <v>95.810000000000414</v>
      </c>
      <c r="BE51" s="16">
        <f t="shared" si="92"/>
        <v>131.5049999999992</v>
      </c>
      <c r="BF51" s="16">
        <f t="shared" si="92"/>
        <v>81.345000000000809</v>
      </c>
      <c r="BG51" s="16">
        <f t="shared" si="92"/>
        <v>181.88500000000042</v>
      </c>
      <c r="BH51" s="16">
        <f t="shared" si="92"/>
        <v>144.65</v>
      </c>
      <c r="BI51" s="16">
        <f t="shared" si="92"/>
        <v>150.92000000000081</v>
      </c>
      <c r="BJ51" s="16">
        <f t="shared" si="92"/>
        <v>116.93000000000121</v>
      </c>
      <c r="BK51" s="16">
        <f t="shared" si="92"/>
        <v>96.085000000000406</v>
      </c>
      <c r="BL51" s="16">
        <f t="shared" si="92"/>
        <v>47.464999999999606</v>
      </c>
      <c r="BM51" s="16">
        <f t="shared" ref="BM51:CJ51" si="93">BM50*1.1</f>
        <v>108.95500000000121</v>
      </c>
      <c r="BN51" s="16">
        <f t="shared" si="93"/>
        <v>175.39500000000081</v>
      </c>
      <c r="BO51" s="16">
        <f t="shared" si="93"/>
        <v>207.35000000000002</v>
      </c>
      <c r="BP51" s="16">
        <f t="shared" si="93"/>
        <v>88.935000000000414</v>
      </c>
      <c r="BQ51" s="16">
        <f t="shared" si="93"/>
        <v>60.279999999999205</v>
      </c>
      <c r="BR51" s="16">
        <f t="shared" si="93"/>
        <v>444.18000000000126</v>
      </c>
      <c r="BS51" s="16">
        <f t="shared" si="93"/>
        <v>195.68999999999963</v>
      </c>
      <c r="BT51" s="16">
        <f t="shared" si="93"/>
        <v>69.794999999998808</v>
      </c>
      <c r="BU51" s="16">
        <f t="shared" si="93"/>
        <v>68.144999999998802</v>
      </c>
      <c r="BV51" s="16">
        <f t="shared" si="93"/>
        <v>44.054999999999204</v>
      </c>
      <c r="BW51" s="16">
        <f t="shared" si="93"/>
        <v>133.15499999999921</v>
      </c>
      <c r="BX51" s="16">
        <f t="shared" si="93"/>
        <v>102.73999999999961</v>
      </c>
      <c r="BY51" s="16">
        <f t="shared" si="93"/>
        <v>83.269999999998802</v>
      </c>
      <c r="BZ51" s="16">
        <f t="shared" si="93"/>
        <v>76.670000000000812</v>
      </c>
      <c r="CA51" s="16">
        <f t="shared" si="93"/>
        <v>127.82000000000082</v>
      </c>
      <c r="CB51" s="16">
        <f t="shared" si="93"/>
        <v>129.41499999999962</v>
      </c>
      <c r="CC51" s="16">
        <f t="shared" si="93"/>
        <v>101.86000000000041</v>
      </c>
      <c r="CD51" s="16">
        <f t="shared" si="93"/>
        <v>58.300000000000004</v>
      </c>
      <c r="CE51" s="16">
        <f t="shared" si="93"/>
        <v>152.07500000000002</v>
      </c>
      <c r="CF51" s="16">
        <f t="shared" si="93"/>
        <v>92.454999999999202</v>
      </c>
      <c r="CG51" s="16">
        <f t="shared" si="93"/>
        <v>158.72999999999922</v>
      </c>
      <c r="CH51" s="16">
        <f t="shared" si="93"/>
        <v>146.52000000000081</v>
      </c>
      <c r="CI51" s="16">
        <f t="shared" si="93"/>
        <v>149.65499999999921</v>
      </c>
      <c r="CJ51" s="16">
        <f t="shared" si="93"/>
        <v>66.220000000000809</v>
      </c>
    </row>
    <row r="52" spans="1:88" ht="14.55" customHeight="1" x14ac:dyDescent="0.3">
      <c r="A52" s="12"/>
      <c r="B52" s="13"/>
      <c r="C52" s="13"/>
      <c r="D52" s="14" t="s">
        <v>48</v>
      </c>
      <c r="E52" s="49">
        <f t="shared" ref="E52:BB52" si="94">(E2+E3)</f>
        <v>21786.550000000003</v>
      </c>
      <c r="F52" s="49">
        <f t="shared" si="94"/>
        <v>21724.300000000003</v>
      </c>
      <c r="G52" s="49">
        <f t="shared" si="94"/>
        <v>21569</v>
      </c>
      <c r="H52" s="49">
        <f t="shared" si="94"/>
        <v>21310.9</v>
      </c>
      <c r="I52" s="49">
        <f t="shared" si="94"/>
        <v>21303.9</v>
      </c>
      <c r="J52" s="49">
        <f t="shared" si="94"/>
        <v>21033.800000000003</v>
      </c>
      <c r="K52" s="49">
        <f t="shared" si="94"/>
        <v>20901</v>
      </c>
      <c r="L52" s="49">
        <f t="shared" si="94"/>
        <v>21313</v>
      </c>
      <c r="M52" s="49">
        <f t="shared" si="94"/>
        <v>21588.1</v>
      </c>
      <c r="N52" s="49">
        <f t="shared" si="94"/>
        <v>21567.85</v>
      </c>
      <c r="O52" s="49">
        <f t="shared" si="94"/>
        <v>21745.200000000001</v>
      </c>
      <c r="P52" s="49">
        <f t="shared" si="94"/>
        <v>21734.5</v>
      </c>
      <c r="Q52" s="49">
        <f t="shared" si="94"/>
        <v>21913.15</v>
      </c>
      <c r="R52" s="49">
        <f t="shared" si="94"/>
        <v>21842.6</v>
      </c>
      <c r="S52" s="49">
        <f t="shared" si="94"/>
        <v>21702.3</v>
      </c>
      <c r="T52" s="49">
        <f t="shared" si="94"/>
        <v>21431.55</v>
      </c>
      <c r="U52" s="49">
        <f t="shared" si="94"/>
        <v>21282.05</v>
      </c>
      <c r="V52" s="49">
        <f t="shared" si="94"/>
        <v>21598.65</v>
      </c>
      <c r="W52" s="49">
        <f t="shared" si="94"/>
        <v>21710.75</v>
      </c>
      <c r="X52" s="49">
        <f t="shared" si="94"/>
        <v>21776.75</v>
      </c>
      <c r="Y52" s="49">
        <f t="shared" si="94"/>
        <v>21730.7</v>
      </c>
      <c r="Z52" s="49">
        <f t="shared" si="94"/>
        <v>21630.400000000001</v>
      </c>
      <c r="AA52" s="49">
        <f t="shared" si="94"/>
        <v>21475.3</v>
      </c>
      <c r="AB52" s="49">
        <f t="shared" si="94"/>
        <v>21369.699999999997</v>
      </c>
      <c r="AC52" s="16">
        <f t="shared" si="94"/>
        <v>21586.1</v>
      </c>
      <c r="AD52" s="16">
        <f t="shared" si="94"/>
        <v>21551.7</v>
      </c>
      <c r="AE52" s="16">
        <f t="shared" si="94"/>
        <v>21619.8</v>
      </c>
      <c r="AF52" s="16">
        <f t="shared" si="94"/>
        <v>21661.15</v>
      </c>
      <c r="AG52" s="16">
        <f t="shared" si="94"/>
        <v>21589.55</v>
      </c>
      <c r="AH52" s="16">
        <f t="shared" si="94"/>
        <v>21500.35</v>
      </c>
      <c r="AI52" s="16">
        <f t="shared" si="94"/>
        <v>21674.5</v>
      </c>
      <c r="AJ52" s="16">
        <f t="shared" si="94"/>
        <v>21805.05</v>
      </c>
      <c r="AK52" s="16">
        <f t="shared" si="94"/>
        <v>21775.3</v>
      </c>
      <c r="AL52" s="16">
        <f t="shared" si="94"/>
        <v>21780.400000000001</v>
      </c>
      <c r="AM52" s="16">
        <f t="shared" si="94"/>
        <v>21873.200000000001</v>
      </c>
      <c r="AN52" s="16">
        <f t="shared" si="94"/>
        <v>21813.949999999997</v>
      </c>
      <c r="AO52" s="16">
        <f t="shared" si="94"/>
        <v>21756.75</v>
      </c>
      <c r="AP52" s="16">
        <f t="shared" si="94"/>
        <v>21665.25</v>
      </c>
      <c r="AQ52" s="16">
        <f t="shared" si="94"/>
        <v>21688.15</v>
      </c>
      <c r="AR52" s="16">
        <f t="shared" si="94"/>
        <v>21319</v>
      </c>
      <c r="AS52" s="16">
        <f t="shared" si="94"/>
        <v>21435.4</v>
      </c>
      <c r="AT52" s="16">
        <f t="shared" si="94"/>
        <v>21274</v>
      </c>
      <c r="AU52" s="16">
        <f t="shared" si="94"/>
        <v>21323.050000000003</v>
      </c>
      <c r="AV52" s="16">
        <f t="shared" si="94"/>
        <v>21516.6</v>
      </c>
      <c r="AW52" s="50">
        <f t="shared" si="94"/>
        <v>21796.9</v>
      </c>
      <c r="AX52" s="16">
        <f t="shared" si="94"/>
        <v>21742.05</v>
      </c>
      <c r="AY52" s="16">
        <f t="shared" si="94"/>
        <v>21843.4</v>
      </c>
      <c r="AZ52" s="16">
        <f t="shared" si="94"/>
        <v>22035.300000000003</v>
      </c>
      <c r="BA52" s="16">
        <f t="shared" si="94"/>
        <v>22161.7</v>
      </c>
      <c r="BB52" s="16">
        <f t="shared" si="94"/>
        <v>21966.65</v>
      </c>
      <c r="BC52" s="16">
        <f t="shared" ref="BC52:BL52" si="95">(BC2+BC3)</f>
        <v>21788</v>
      </c>
      <c r="BD52" s="16">
        <f t="shared" si="95"/>
        <v>21734.699999999997</v>
      </c>
      <c r="BE52" s="16">
        <f t="shared" si="95"/>
        <v>21663.75</v>
      </c>
      <c r="BF52" s="16">
        <f t="shared" si="95"/>
        <v>21511.45</v>
      </c>
      <c r="BG52" s="16">
        <f t="shared" si="95"/>
        <v>21406.15</v>
      </c>
      <c r="BH52" s="16">
        <f t="shared" si="95"/>
        <v>21388.3</v>
      </c>
      <c r="BI52" s="16">
        <f t="shared" si="95"/>
        <v>21308.5</v>
      </c>
      <c r="BJ52" s="16">
        <f t="shared" si="95"/>
        <v>21399.1</v>
      </c>
      <c r="BK52" s="16">
        <f t="shared" si="95"/>
        <v>21530.35</v>
      </c>
      <c r="BL52" s="16">
        <f t="shared" si="95"/>
        <v>21559.949999999997</v>
      </c>
      <c r="BM52" s="16">
        <f t="shared" ref="BM52:CJ52" si="96">(BM2+BM3)</f>
        <v>21675.15</v>
      </c>
      <c r="BN52" s="16">
        <f t="shared" si="96"/>
        <v>21618.05</v>
      </c>
      <c r="BO52" s="16">
        <f t="shared" si="96"/>
        <v>21690.9</v>
      </c>
      <c r="BP52" s="16">
        <f t="shared" si="96"/>
        <v>21650.550000000003</v>
      </c>
      <c r="BQ52" s="16">
        <f t="shared" si="96"/>
        <v>21701</v>
      </c>
      <c r="BR52" s="16">
        <f t="shared" si="96"/>
        <v>21571.1</v>
      </c>
      <c r="BS52" s="16">
        <f t="shared" si="96"/>
        <v>21811.9</v>
      </c>
      <c r="BT52" s="16">
        <f t="shared" si="96"/>
        <v>22061.15</v>
      </c>
      <c r="BU52" s="16">
        <f t="shared" si="96"/>
        <v>22116.15</v>
      </c>
      <c r="BV52" s="16">
        <f t="shared" si="96"/>
        <v>22057.95</v>
      </c>
      <c r="BW52" s="16">
        <f t="shared" si="96"/>
        <v>22240.75</v>
      </c>
      <c r="BX52" s="16">
        <f t="shared" si="96"/>
        <v>22547.4</v>
      </c>
      <c r="BY52" s="16">
        <f t="shared" si="96"/>
        <v>22628.9</v>
      </c>
      <c r="BZ52" s="16">
        <f t="shared" si="96"/>
        <v>22697.200000000001</v>
      </c>
      <c r="CA52" s="16">
        <f t="shared" si="96"/>
        <v>22857.8</v>
      </c>
      <c r="CB52" s="16">
        <f t="shared" si="96"/>
        <v>22942.65</v>
      </c>
      <c r="CC52" s="16">
        <f t="shared" si="96"/>
        <v>22995.1</v>
      </c>
      <c r="CD52" s="16">
        <f t="shared" si="96"/>
        <v>23059.200000000001</v>
      </c>
      <c r="CE52" s="16">
        <f t="shared" si="96"/>
        <v>23007.35</v>
      </c>
      <c r="CF52" s="16">
        <f t="shared" si="96"/>
        <v>22707.25</v>
      </c>
      <c r="CG52" s="16">
        <f t="shared" si="96"/>
        <v>22849.200000000001</v>
      </c>
      <c r="CH52" s="16">
        <f t="shared" si="96"/>
        <v>22959.200000000001</v>
      </c>
      <c r="CI52" s="16">
        <f t="shared" si="96"/>
        <v>23040.95</v>
      </c>
      <c r="CJ52" s="16">
        <f t="shared" si="96"/>
        <v>23200.5</v>
      </c>
    </row>
    <row r="53" spans="1:88" ht="14.55" customHeight="1" x14ac:dyDescent="0.3">
      <c r="A53" s="12"/>
      <c r="B53" s="13"/>
      <c r="C53" s="13"/>
      <c r="D53" s="14" t="s">
        <v>49</v>
      </c>
      <c r="E53" s="49">
        <f t="shared" ref="E53:BB53" si="97">(E2+E3)/2</f>
        <v>10893.275000000001</v>
      </c>
      <c r="F53" s="49">
        <f t="shared" si="97"/>
        <v>10862.150000000001</v>
      </c>
      <c r="G53" s="49">
        <f t="shared" si="97"/>
        <v>10784.5</v>
      </c>
      <c r="H53" s="49">
        <f t="shared" si="97"/>
        <v>10655.45</v>
      </c>
      <c r="I53" s="49">
        <f t="shared" si="97"/>
        <v>10651.95</v>
      </c>
      <c r="J53" s="49">
        <f t="shared" si="97"/>
        <v>10516.900000000001</v>
      </c>
      <c r="K53" s="49">
        <f t="shared" si="97"/>
        <v>10450.5</v>
      </c>
      <c r="L53" s="49">
        <f t="shared" si="97"/>
        <v>10656.5</v>
      </c>
      <c r="M53" s="49">
        <f t="shared" si="97"/>
        <v>10794.05</v>
      </c>
      <c r="N53" s="49">
        <f t="shared" si="97"/>
        <v>10783.924999999999</v>
      </c>
      <c r="O53" s="49">
        <f t="shared" si="97"/>
        <v>10872.6</v>
      </c>
      <c r="P53" s="49">
        <f t="shared" si="97"/>
        <v>10867.25</v>
      </c>
      <c r="Q53" s="49">
        <f t="shared" si="97"/>
        <v>10956.575000000001</v>
      </c>
      <c r="R53" s="49">
        <f t="shared" si="97"/>
        <v>10921.3</v>
      </c>
      <c r="S53" s="49">
        <f t="shared" si="97"/>
        <v>10851.15</v>
      </c>
      <c r="T53" s="49">
        <f t="shared" si="97"/>
        <v>10715.775</v>
      </c>
      <c r="U53" s="49">
        <f t="shared" si="97"/>
        <v>10641.025</v>
      </c>
      <c r="V53" s="49">
        <f t="shared" si="97"/>
        <v>10799.325000000001</v>
      </c>
      <c r="W53" s="49">
        <f t="shared" si="97"/>
        <v>10855.375</v>
      </c>
      <c r="X53" s="49">
        <f t="shared" si="97"/>
        <v>10888.375</v>
      </c>
      <c r="Y53" s="49">
        <f t="shared" si="97"/>
        <v>10865.35</v>
      </c>
      <c r="Z53" s="49">
        <f t="shared" si="97"/>
        <v>10815.2</v>
      </c>
      <c r="AA53" s="49">
        <f t="shared" si="97"/>
        <v>10737.65</v>
      </c>
      <c r="AB53" s="49">
        <f t="shared" si="97"/>
        <v>10684.849999999999</v>
      </c>
      <c r="AC53" s="16">
        <f t="shared" si="97"/>
        <v>10793.05</v>
      </c>
      <c r="AD53" s="16">
        <f t="shared" si="97"/>
        <v>10775.85</v>
      </c>
      <c r="AE53" s="16">
        <f t="shared" si="97"/>
        <v>10809.9</v>
      </c>
      <c r="AF53" s="16">
        <f t="shared" si="97"/>
        <v>10830.575000000001</v>
      </c>
      <c r="AG53" s="16">
        <f t="shared" si="97"/>
        <v>10794.775</v>
      </c>
      <c r="AH53" s="16">
        <f t="shared" si="97"/>
        <v>10750.174999999999</v>
      </c>
      <c r="AI53" s="16">
        <f t="shared" si="97"/>
        <v>10837.25</v>
      </c>
      <c r="AJ53" s="16">
        <f t="shared" si="97"/>
        <v>10902.525</v>
      </c>
      <c r="AK53" s="16">
        <f t="shared" si="97"/>
        <v>10887.65</v>
      </c>
      <c r="AL53" s="16">
        <f t="shared" si="97"/>
        <v>10890.2</v>
      </c>
      <c r="AM53" s="16">
        <f t="shared" si="97"/>
        <v>10936.6</v>
      </c>
      <c r="AN53" s="16">
        <f t="shared" si="97"/>
        <v>10906.974999999999</v>
      </c>
      <c r="AO53" s="16">
        <f t="shared" si="97"/>
        <v>10878.375</v>
      </c>
      <c r="AP53" s="16">
        <f t="shared" si="97"/>
        <v>10832.625</v>
      </c>
      <c r="AQ53" s="16">
        <f t="shared" si="97"/>
        <v>10844.075000000001</v>
      </c>
      <c r="AR53" s="16">
        <f t="shared" si="97"/>
        <v>10659.5</v>
      </c>
      <c r="AS53" s="16">
        <f t="shared" si="97"/>
        <v>10717.7</v>
      </c>
      <c r="AT53" s="16">
        <f t="shared" si="97"/>
        <v>10637</v>
      </c>
      <c r="AU53" s="16">
        <f t="shared" si="97"/>
        <v>10661.525000000001</v>
      </c>
      <c r="AV53" s="16">
        <f t="shared" si="97"/>
        <v>10758.3</v>
      </c>
      <c r="AW53" s="50">
        <f t="shared" si="97"/>
        <v>10898.45</v>
      </c>
      <c r="AX53" s="16">
        <f t="shared" si="97"/>
        <v>10871.025</v>
      </c>
      <c r="AY53" s="16">
        <f t="shared" si="97"/>
        <v>10921.7</v>
      </c>
      <c r="AZ53" s="16">
        <f t="shared" si="97"/>
        <v>11017.650000000001</v>
      </c>
      <c r="BA53" s="16">
        <f t="shared" si="97"/>
        <v>11080.85</v>
      </c>
      <c r="BB53" s="16">
        <f t="shared" si="97"/>
        <v>10983.325000000001</v>
      </c>
      <c r="BC53" s="16">
        <f t="shared" ref="BC53:BL53" si="98">(BC2+BC3)/2</f>
        <v>10894</v>
      </c>
      <c r="BD53" s="16">
        <f t="shared" si="98"/>
        <v>10867.349999999999</v>
      </c>
      <c r="BE53" s="16">
        <f t="shared" si="98"/>
        <v>10831.875</v>
      </c>
      <c r="BF53" s="16">
        <f t="shared" si="98"/>
        <v>10755.725</v>
      </c>
      <c r="BG53" s="16">
        <f t="shared" si="98"/>
        <v>10703.075000000001</v>
      </c>
      <c r="BH53" s="16">
        <f t="shared" si="98"/>
        <v>10694.15</v>
      </c>
      <c r="BI53" s="16">
        <f t="shared" si="98"/>
        <v>10654.25</v>
      </c>
      <c r="BJ53" s="16">
        <f t="shared" si="98"/>
        <v>10699.55</v>
      </c>
      <c r="BK53" s="16">
        <f t="shared" si="98"/>
        <v>10765.174999999999</v>
      </c>
      <c r="BL53" s="16">
        <f t="shared" si="98"/>
        <v>10779.974999999999</v>
      </c>
      <c r="BM53" s="16">
        <f t="shared" ref="BM53:CJ53" si="99">(BM2+BM3)/2</f>
        <v>10837.575000000001</v>
      </c>
      <c r="BN53" s="16">
        <f t="shared" si="99"/>
        <v>10809.025</v>
      </c>
      <c r="BO53" s="16">
        <f t="shared" si="99"/>
        <v>10845.45</v>
      </c>
      <c r="BP53" s="16">
        <f t="shared" si="99"/>
        <v>10825.275000000001</v>
      </c>
      <c r="BQ53" s="16">
        <f t="shared" si="99"/>
        <v>10850.5</v>
      </c>
      <c r="BR53" s="16">
        <f t="shared" si="99"/>
        <v>10785.55</v>
      </c>
      <c r="BS53" s="16">
        <f t="shared" si="99"/>
        <v>10905.95</v>
      </c>
      <c r="BT53" s="16">
        <f t="shared" si="99"/>
        <v>11030.575000000001</v>
      </c>
      <c r="BU53" s="16">
        <f t="shared" si="99"/>
        <v>11058.075000000001</v>
      </c>
      <c r="BV53" s="16">
        <f t="shared" si="99"/>
        <v>11028.975</v>
      </c>
      <c r="BW53" s="16">
        <f t="shared" si="99"/>
        <v>11120.375</v>
      </c>
      <c r="BX53" s="16">
        <f t="shared" si="99"/>
        <v>11273.7</v>
      </c>
      <c r="BY53" s="16">
        <f t="shared" si="99"/>
        <v>11314.45</v>
      </c>
      <c r="BZ53" s="16">
        <f t="shared" si="99"/>
        <v>11348.6</v>
      </c>
      <c r="CA53" s="16">
        <f t="shared" si="99"/>
        <v>11428.9</v>
      </c>
      <c r="CB53" s="16">
        <f t="shared" si="99"/>
        <v>11471.325000000001</v>
      </c>
      <c r="CC53" s="16">
        <f t="shared" si="99"/>
        <v>11497.55</v>
      </c>
      <c r="CD53" s="16">
        <f t="shared" si="99"/>
        <v>11529.6</v>
      </c>
      <c r="CE53" s="16">
        <f t="shared" si="99"/>
        <v>11503.674999999999</v>
      </c>
      <c r="CF53" s="16">
        <f t="shared" si="99"/>
        <v>11353.625</v>
      </c>
      <c r="CG53" s="16">
        <f t="shared" si="99"/>
        <v>11424.6</v>
      </c>
      <c r="CH53" s="16">
        <f t="shared" si="99"/>
        <v>11479.6</v>
      </c>
      <c r="CI53" s="16">
        <f t="shared" si="99"/>
        <v>11520.475</v>
      </c>
      <c r="CJ53" s="16">
        <f t="shared" si="99"/>
        <v>11600.25</v>
      </c>
    </row>
    <row r="54" spans="1:88" ht="14.55" customHeight="1" x14ac:dyDescent="0.3">
      <c r="A54" s="12"/>
      <c r="B54" s="13"/>
      <c r="C54" s="13"/>
      <c r="D54" s="14" t="s">
        <v>12</v>
      </c>
      <c r="E54" s="49">
        <f t="shared" ref="E54:BB54" si="100">E55-E56+E55</f>
        <v>10886.924999999999</v>
      </c>
      <c r="F54" s="49">
        <f t="shared" si="100"/>
        <v>10867.05</v>
      </c>
      <c r="G54" s="49">
        <f t="shared" si="100"/>
        <v>10783.433333333334</v>
      </c>
      <c r="H54" s="49">
        <f t="shared" si="100"/>
        <v>10619.25</v>
      </c>
      <c r="I54" s="49">
        <f t="shared" si="100"/>
        <v>10679.783333333333</v>
      </c>
      <c r="J54" s="49">
        <f t="shared" si="100"/>
        <v>10497.933333333334</v>
      </c>
      <c r="K54" s="49">
        <f t="shared" si="100"/>
        <v>10516.266666666666</v>
      </c>
      <c r="L54" s="49">
        <f t="shared" si="100"/>
        <v>10710.566666666666</v>
      </c>
      <c r="M54" s="49">
        <f t="shared" si="100"/>
        <v>10792.383333333331</v>
      </c>
      <c r="N54" s="49">
        <f t="shared" si="100"/>
        <v>10798.275000000001</v>
      </c>
      <c r="O54" s="49">
        <f t="shared" si="100"/>
        <v>10883.1</v>
      </c>
      <c r="P54" s="49">
        <f t="shared" si="100"/>
        <v>10894.883333333335</v>
      </c>
      <c r="Q54" s="49">
        <f t="shared" si="100"/>
        <v>10963.724999999999</v>
      </c>
      <c r="R54" s="49">
        <f t="shared" si="100"/>
        <v>10941.566666666669</v>
      </c>
      <c r="S54" s="49">
        <f t="shared" si="100"/>
        <v>10786.383333333333</v>
      </c>
      <c r="T54" s="49">
        <f t="shared" si="100"/>
        <v>10680.925000000001</v>
      </c>
      <c r="U54" s="49">
        <f t="shared" si="100"/>
        <v>10700.241666666667</v>
      </c>
      <c r="V54" s="49">
        <f t="shared" si="100"/>
        <v>10786.308333333334</v>
      </c>
      <c r="W54" s="49">
        <f t="shared" si="100"/>
        <v>10858.391666666666</v>
      </c>
      <c r="X54" s="49">
        <f t="shared" si="100"/>
        <v>10871.158333333333</v>
      </c>
      <c r="Y54" s="49">
        <f t="shared" si="100"/>
        <v>10895.183333333336</v>
      </c>
      <c r="Z54" s="49">
        <f t="shared" si="100"/>
        <v>10800.066666666666</v>
      </c>
      <c r="AA54" s="49">
        <f t="shared" si="100"/>
        <v>10694.050000000001</v>
      </c>
      <c r="AB54" s="49">
        <f t="shared" si="100"/>
        <v>10713.183333333331</v>
      </c>
      <c r="AC54" s="16">
        <f t="shared" si="100"/>
        <v>10778.883333333331</v>
      </c>
      <c r="AD54" s="16">
        <f t="shared" si="100"/>
        <v>10793.383333333333</v>
      </c>
      <c r="AE54" s="16">
        <f t="shared" si="100"/>
        <v>10840.066666666664</v>
      </c>
      <c r="AF54" s="16">
        <f t="shared" si="100"/>
        <v>10824.591666666667</v>
      </c>
      <c r="AG54" s="16">
        <f t="shared" si="100"/>
        <v>10794.891666666668</v>
      </c>
      <c r="AH54" s="16">
        <f t="shared" si="100"/>
        <v>10741.791666666664</v>
      </c>
      <c r="AI54" s="16">
        <f t="shared" si="100"/>
        <v>10870.283333333333</v>
      </c>
      <c r="AJ54" s="16">
        <f t="shared" si="100"/>
        <v>10894.374999999998</v>
      </c>
      <c r="AK54" s="16">
        <f t="shared" si="100"/>
        <v>10899.35</v>
      </c>
      <c r="AL54" s="16">
        <f t="shared" si="100"/>
        <v>10901.366666666669</v>
      </c>
      <c r="AM54" s="16">
        <f t="shared" si="100"/>
        <v>10953.433333333336</v>
      </c>
      <c r="AN54" s="16">
        <f t="shared" si="100"/>
        <v>10917.491666666665</v>
      </c>
      <c r="AO54" s="16">
        <f t="shared" si="100"/>
        <v>10847.125</v>
      </c>
      <c r="AP54" s="16">
        <f t="shared" si="100"/>
        <v>10844.075000000001</v>
      </c>
      <c r="AQ54" s="16">
        <f t="shared" si="100"/>
        <v>10801.724999999999</v>
      </c>
      <c r="AR54" s="16">
        <f t="shared" si="100"/>
        <v>10794.866666666665</v>
      </c>
      <c r="AS54" s="16">
        <f t="shared" si="100"/>
        <v>10680.266666666666</v>
      </c>
      <c r="AT54" s="16">
        <f t="shared" si="100"/>
        <v>10647.133333333335</v>
      </c>
      <c r="AU54" s="16">
        <f t="shared" si="100"/>
        <v>10655.041666666668</v>
      </c>
      <c r="AV54" s="16">
        <f t="shared" si="100"/>
        <v>10806.733333333334</v>
      </c>
      <c r="AW54" s="50">
        <f t="shared" si="100"/>
        <v>10895.25</v>
      </c>
      <c r="AX54" s="16">
        <f t="shared" si="100"/>
        <v>10898.508333333333</v>
      </c>
      <c r="AY54" s="16">
        <f t="shared" si="100"/>
        <v>10930.133333333331</v>
      </c>
      <c r="AZ54" s="16">
        <f t="shared" si="100"/>
        <v>11047.516666666666</v>
      </c>
      <c r="BA54" s="16">
        <f t="shared" si="100"/>
        <v>11073.216666666665</v>
      </c>
      <c r="BB54" s="16">
        <f t="shared" si="100"/>
        <v>10956.841666666667</v>
      </c>
      <c r="BC54" s="16">
        <f t="shared" ref="BC54:BL54" si="101">BC55-BC56+BC55</f>
        <v>10890.533333333333</v>
      </c>
      <c r="BD54" s="16">
        <f t="shared" si="101"/>
        <v>10843.383333333335</v>
      </c>
      <c r="BE54" s="16">
        <f t="shared" si="101"/>
        <v>10806.391666666666</v>
      </c>
      <c r="BF54" s="16">
        <f t="shared" si="101"/>
        <v>10749.275</v>
      </c>
      <c r="BG54" s="16">
        <f t="shared" si="101"/>
        <v>10717.291666666668</v>
      </c>
      <c r="BH54" s="16">
        <f t="shared" si="101"/>
        <v>10658.683333333332</v>
      </c>
      <c r="BI54" s="16">
        <f t="shared" si="101"/>
        <v>10620.983333333334</v>
      </c>
      <c r="BJ54" s="16">
        <f t="shared" si="101"/>
        <v>10723.483333333334</v>
      </c>
      <c r="BK54" s="16">
        <f t="shared" si="101"/>
        <v>10781.625</v>
      </c>
      <c r="BL54" s="16">
        <f t="shared" si="101"/>
        <v>10787.758333333335</v>
      </c>
      <c r="BM54" s="16">
        <f t="shared" ref="BM54:CJ54" si="102">BM55-BM56+BM55</f>
        <v>10865.924999999999</v>
      </c>
      <c r="BN54" s="16">
        <f t="shared" si="102"/>
        <v>10826.541666666666</v>
      </c>
      <c r="BO54" s="16">
        <f t="shared" si="102"/>
        <v>10819.583333333336</v>
      </c>
      <c r="BP54" s="16">
        <f t="shared" si="102"/>
        <v>10803.424999999999</v>
      </c>
      <c r="BQ54" s="16">
        <f t="shared" si="102"/>
        <v>10859.166666666668</v>
      </c>
      <c r="BR54" s="16">
        <f t="shared" si="102"/>
        <v>10815.816666666666</v>
      </c>
      <c r="BS54" s="16">
        <f t="shared" si="102"/>
        <v>10960.283333333336</v>
      </c>
      <c r="BT54" s="16">
        <f t="shared" si="102"/>
        <v>11045.525000000001</v>
      </c>
      <c r="BU54" s="16">
        <f t="shared" si="102"/>
        <v>11058.158333333336</v>
      </c>
      <c r="BV54" s="16">
        <f t="shared" si="102"/>
        <v>11033.258333333333</v>
      </c>
      <c r="BW54" s="16">
        <f t="shared" si="102"/>
        <v>11152.158333333336</v>
      </c>
      <c r="BX54" s="16">
        <f t="shared" si="102"/>
        <v>11292.033333333336</v>
      </c>
      <c r="BY54" s="16">
        <f t="shared" si="102"/>
        <v>11332.616666666669</v>
      </c>
      <c r="BZ54" s="16">
        <f t="shared" si="102"/>
        <v>11345.033333333331</v>
      </c>
      <c r="CA54" s="16">
        <f t="shared" si="102"/>
        <v>11427.533333333335</v>
      </c>
      <c r="CB54" s="16">
        <f t="shared" si="102"/>
        <v>11465.241666666669</v>
      </c>
      <c r="CC54" s="16">
        <f t="shared" si="102"/>
        <v>11520.783333333333</v>
      </c>
      <c r="CD54" s="16">
        <f t="shared" si="102"/>
        <v>11523.9</v>
      </c>
      <c r="CE54" s="16">
        <f t="shared" si="102"/>
        <v>11472.491666666669</v>
      </c>
      <c r="CF54" s="16">
        <f t="shared" si="102"/>
        <v>11354.041666666668</v>
      </c>
      <c r="CG54" s="16">
        <f t="shared" si="102"/>
        <v>11463.699999999999</v>
      </c>
      <c r="CH54" s="16">
        <f t="shared" si="102"/>
        <v>11456.566666666668</v>
      </c>
      <c r="CI54" s="16">
        <f t="shared" si="102"/>
        <v>11553.491666666663</v>
      </c>
      <c r="CJ54" s="16">
        <f t="shared" si="102"/>
        <v>11616.016666666666</v>
      </c>
    </row>
    <row r="55" spans="1:88" ht="14.55" customHeight="1" x14ac:dyDescent="0.3">
      <c r="A55" s="12"/>
      <c r="B55" s="13"/>
      <c r="C55" s="13"/>
      <c r="D55" s="14" t="s">
        <v>50</v>
      </c>
      <c r="E55" s="49">
        <f t="shared" ref="E55:BB55" si="103">(E2+E3+E4)/3</f>
        <v>10890.1</v>
      </c>
      <c r="F55" s="49">
        <f t="shared" si="103"/>
        <v>10864.6</v>
      </c>
      <c r="G55" s="49">
        <f t="shared" si="103"/>
        <v>10783.966666666667</v>
      </c>
      <c r="H55" s="49">
        <f t="shared" si="103"/>
        <v>10637.35</v>
      </c>
      <c r="I55" s="49">
        <f t="shared" si="103"/>
        <v>10665.866666666667</v>
      </c>
      <c r="J55" s="49">
        <f t="shared" si="103"/>
        <v>10507.416666666668</v>
      </c>
      <c r="K55" s="49">
        <f t="shared" si="103"/>
        <v>10483.383333333333</v>
      </c>
      <c r="L55" s="49">
        <f t="shared" si="103"/>
        <v>10683.533333333333</v>
      </c>
      <c r="M55" s="49">
        <f t="shared" si="103"/>
        <v>10793.216666666665</v>
      </c>
      <c r="N55" s="49">
        <f t="shared" si="103"/>
        <v>10791.1</v>
      </c>
      <c r="O55" s="49">
        <f t="shared" si="103"/>
        <v>10877.85</v>
      </c>
      <c r="P55" s="49">
        <f t="shared" si="103"/>
        <v>10881.066666666668</v>
      </c>
      <c r="Q55" s="49">
        <f t="shared" si="103"/>
        <v>10960.15</v>
      </c>
      <c r="R55" s="49">
        <f t="shared" si="103"/>
        <v>10931.433333333334</v>
      </c>
      <c r="S55" s="49">
        <f t="shared" si="103"/>
        <v>10818.766666666666</v>
      </c>
      <c r="T55" s="49">
        <f t="shared" si="103"/>
        <v>10698.35</v>
      </c>
      <c r="U55" s="49">
        <f t="shared" si="103"/>
        <v>10670.633333333333</v>
      </c>
      <c r="V55" s="49">
        <f t="shared" si="103"/>
        <v>10792.816666666668</v>
      </c>
      <c r="W55" s="49">
        <f t="shared" si="103"/>
        <v>10856.883333333333</v>
      </c>
      <c r="X55" s="49">
        <f t="shared" si="103"/>
        <v>10879.766666666666</v>
      </c>
      <c r="Y55" s="49">
        <f t="shared" si="103"/>
        <v>10880.266666666668</v>
      </c>
      <c r="Z55" s="49">
        <f t="shared" si="103"/>
        <v>10807.633333333333</v>
      </c>
      <c r="AA55" s="49">
        <f t="shared" si="103"/>
        <v>10715.85</v>
      </c>
      <c r="AB55" s="49">
        <f t="shared" si="103"/>
        <v>10699.016666666665</v>
      </c>
      <c r="AC55" s="16">
        <f t="shared" si="103"/>
        <v>10785.966666666665</v>
      </c>
      <c r="AD55" s="16">
        <f t="shared" si="103"/>
        <v>10784.616666666667</v>
      </c>
      <c r="AE55" s="16">
        <f t="shared" si="103"/>
        <v>10824.983333333332</v>
      </c>
      <c r="AF55" s="16">
        <f t="shared" si="103"/>
        <v>10827.583333333334</v>
      </c>
      <c r="AG55" s="16">
        <f t="shared" si="103"/>
        <v>10794.833333333334</v>
      </c>
      <c r="AH55" s="16">
        <f t="shared" si="103"/>
        <v>10745.983333333332</v>
      </c>
      <c r="AI55" s="16">
        <f t="shared" si="103"/>
        <v>10853.766666666666</v>
      </c>
      <c r="AJ55" s="16">
        <f t="shared" si="103"/>
        <v>10898.449999999999</v>
      </c>
      <c r="AK55" s="16">
        <f t="shared" si="103"/>
        <v>10893.5</v>
      </c>
      <c r="AL55" s="16">
        <f t="shared" si="103"/>
        <v>10895.783333333335</v>
      </c>
      <c r="AM55" s="16">
        <f t="shared" si="103"/>
        <v>10945.016666666668</v>
      </c>
      <c r="AN55" s="16">
        <f t="shared" si="103"/>
        <v>10912.233333333332</v>
      </c>
      <c r="AO55" s="16">
        <f t="shared" si="103"/>
        <v>10862.75</v>
      </c>
      <c r="AP55" s="16">
        <f t="shared" si="103"/>
        <v>10838.35</v>
      </c>
      <c r="AQ55" s="16">
        <f t="shared" si="103"/>
        <v>10822.9</v>
      </c>
      <c r="AR55" s="16">
        <f t="shared" si="103"/>
        <v>10727.183333333332</v>
      </c>
      <c r="AS55" s="16">
        <f t="shared" si="103"/>
        <v>10698.983333333334</v>
      </c>
      <c r="AT55" s="16">
        <f t="shared" si="103"/>
        <v>10642.066666666668</v>
      </c>
      <c r="AU55" s="16">
        <f t="shared" si="103"/>
        <v>10658.283333333335</v>
      </c>
      <c r="AV55" s="16">
        <f t="shared" si="103"/>
        <v>10782.516666666666</v>
      </c>
      <c r="AW55" s="50">
        <f t="shared" si="103"/>
        <v>10896.85</v>
      </c>
      <c r="AX55" s="16">
        <f t="shared" si="103"/>
        <v>10884.766666666666</v>
      </c>
      <c r="AY55" s="16">
        <f t="shared" si="103"/>
        <v>10925.916666666666</v>
      </c>
      <c r="AZ55" s="16">
        <f t="shared" si="103"/>
        <v>11032.583333333334</v>
      </c>
      <c r="BA55" s="16">
        <f t="shared" si="103"/>
        <v>11077.033333333333</v>
      </c>
      <c r="BB55" s="16">
        <f t="shared" si="103"/>
        <v>10970.083333333334</v>
      </c>
      <c r="BC55" s="16">
        <f t="shared" ref="BC55:BL55" si="104">(BC2+BC3+BC4)/3</f>
        <v>10892.266666666666</v>
      </c>
      <c r="BD55" s="16">
        <f t="shared" si="104"/>
        <v>10855.366666666667</v>
      </c>
      <c r="BE55" s="16">
        <f t="shared" si="104"/>
        <v>10819.133333333333</v>
      </c>
      <c r="BF55" s="16">
        <f t="shared" si="104"/>
        <v>10752.5</v>
      </c>
      <c r="BG55" s="16">
        <f t="shared" si="104"/>
        <v>10710.183333333334</v>
      </c>
      <c r="BH55" s="16">
        <f t="shared" si="104"/>
        <v>10676.416666666666</v>
      </c>
      <c r="BI55" s="16">
        <f t="shared" si="104"/>
        <v>10637.616666666667</v>
      </c>
      <c r="BJ55" s="16">
        <f t="shared" si="104"/>
        <v>10711.516666666666</v>
      </c>
      <c r="BK55" s="16">
        <f t="shared" si="104"/>
        <v>10773.4</v>
      </c>
      <c r="BL55" s="16">
        <f t="shared" si="104"/>
        <v>10783.866666666667</v>
      </c>
      <c r="BM55" s="16">
        <f t="shared" ref="BM55:CJ55" si="105">(BM2+BM3+BM4)/3</f>
        <v>10851.75</v>
      </c>
      <c r="BN55" s="16">
        <f t="shared" si="105"/>
        <v>10817.783333333333</v>
      </c>
      <c r="BO55" s="16">
        <f t="shared" si="105"/>
        <v>10832.516666666668</v>
      </c>
      <c r="BP55" s="16">
        <f t="shared" si="105"/>
        <v>10814.35</v>
      </c>
      <c r="BQ55" s="16">
        <f t="shared" si="105"/>
        <v>10854.833333333334</v>
      </c>
      <c r="BR55" s="16">
        <f t="shared" si="105"/>
        <v>10800.683333333332</v>
      </c>
      <c r="BS55" s="16">
        <f t="shared" si="105"/>
        <v>10933.116666666669</v>
      </c>
      <c r="BT55" s="16">
        <f t="shared" si="105"/>
        <v>11038.050000000001</v>
      </c>
      <c r="BU55" s="16">
        <f t="shared" si="105"/>
        <v>11058.116666666669</v>
      </c>
      <c r="BV55" s="16">
        <f t="shared" si="105"/>
        <v>11031.116666666667</v>
      </c>
      <c r="BW55" s="16">
        <f t="shared" si="105"/>
        <v>11136.266666666668</v>
      </c>
      <c r="BX55" s="16">
        <f t="shared" si="105"/>
        <v>11282.866666666669</v>
      </c>
      <c r="BY55" s="16">
        <f t="shared" si="105"/>
        <v>11323.533333333335</v>
      </c>
      <c r="BZ55" s="16">
        <f t="shared" si="105"/>
        <v>11346.816666666666</v>
      </c>
      <c r="CA55" s="16">
        <f t="shared" si="105"/>
        <v>11428.216666666667</v>
      </c>
      <c r="CB55" s="16">
        <f t="shared" si="105"/>
        <v>11468.283333333335</v>
      </c>
      <c r="CC55" s="16">
        <f t="shared" si="105"/>
        <v>11509.166666666666</v>
      </c>
      <c r="CD55" s="16">
        <f t="shared" si="105"/>
        <v>11526.75</v>
      </c>
      <c r="CE55" s="16">
        <f t="shared" si="105"/>
        <v>11488.083333333334</v>
      </c>
      <c r="CF55" s="16">
        <f t="shared" si="105"/>
        <v>11353.833333333334</v>
      </c>
      <c r="CG55" s="16">
        <f t="shared" si="105"/>
        <v>11444.15</v>
      </c>
      <c r="CH55" s="16">
        <f t="shared" si="105"/>
        <v>11468.083333333334</v>
      </c>
      <c r="CI55" s="16">
        <f t="shared" si="105"/>
        <v>11536.983333333332</v>
      </c>
      <c r="CJ55" s="16">
        <f t="shared" si="105"/>
        <v>11608.133333333333</v>
      </c>
    </row>
    <row r="56" spans="1:88" ht="14.55" customHeight="1" x14ac:dyDescent="0.3">
      <c r="A56" s="12"/>
      <c r="B56" s="13"/>
      <c r="C56" s="13"/>
      <c r="D56" s="14" t="s">
        <v>14</v>
      </c>
      <c r="E56" s="49">
        <f t="shared" ref="E56:BB56" si="106">E53</f>
        <v>10893.275000000001</v>
      </c>
      <c r="F56" s="49">
        <f t="shared" si="106"/>
        <v>10862.150000000001</v>
      </c>
      <c r="G56" s="49">
        <f t="shared" si="106"/>
        <v>10784.5</v>
      </c>
      <c r="H56" s="49">
        <f t="shared" si="106"/>
        <v>10655.45</v>
      </c>
      <c r="I56" s="49">
        <f t="shared" si="106"/>
        <v>10651.95</v>
      </c>
      <c r="J56" s="49">
        <f t="shared" si="106"/>
        <v>10516.900000000001</v>
      </c>
      <c r="K56" s="49">
        <f t="shared" si="106"/>
        <v>10450.5</v>
      </c>
      <c r="L56" s="49">
        <f t="shared" si="106"/>
        <v>10656.5</v>
      </c>
      <c r="M56" s="49">
        <f t="shared" si="106"/>
        <v>10794.05</v>
      </c>
      <c r="N56" s="49">
        <f t="shared" si="106"/>
        <v>10783.924999999999</v>
      </c>
      <c r="O56" s="49">
        <f t="shared" si="106"/>
        <v>10872.6</v>
      </c>
      <c r="P56" s="49">
        <f t="shared" si="106"/>
        <v>10867.25</v>
      </c>
      <c r="Q56" s="49">
        <f t="shared" si="106"/>
        <v>10956.575000000001</v>
      </c>
      <c r="R56" s="49">
        <f t="shared" si="106"/>
        <v>10921.3</v>
      </c>
      <c r="S56" s="49">
        <f t="shared" si="106"/>
        <v>10851.15</v>
      </c>
      <c r="T56" s="49">
        <f t="shared" si="106"/>
        <v>10715.775</v>
      </c>
      <c r="U56" s="49">
        <f t="shared" si="106"/>
        <v>10641.025</v>
      </c>
      <c r="V56" s="49">
        <f t="shared" si="106"/>
        <v>10799.325000000001</v>
      </c>
      <c r="W56" s="49">
        <f t="shared" si="106"/>
        <v>10855.375</v>
      </c>
      <c r="X56" s="49">
        <f t="shared" si="106"/>
        <v>10888.375</v>
      </c>
      <c r="Y56" s="49">
        <f t="shared" si="106"/>
        <v>10865.35</v>
      </c>
      <c r="Z56" s="49">
        <f t="shared" si="106"/>
        <v>10815.2</v>
      </c>
      <c r="AA56" s="49">
        <f t="shared" si="106"/>
        <v>10737.65</v>
      </c>
      <c r="AB56" s="49">
        <f t="shared" si="106"/>
        <v>10684.849999999999</v>
      </c>
      <c r="AC56" s="16">
        <f t="shared" si="106"/>
        <v>10793.05</v>
      </c>
      <c r="AD56" s="16">
        <f t="shared" si="106"/>
        <v>10775.85</v>
      </c>
      <c r="AE56" s="16">
        <f t="shared" si="106"/>
        <v>10809.9</v>
      </c>
      <c r="AF56" s="16">
        <f t="shared" si="106"/>
        <v>10830.575000000001</v>
      </c>
      <c r="AG56" s="16">
        <f t="shared" si="106"/>
        <v>10794.775</v>
      </c>
      <c r="AH56" s="16">
        <f t="shared" si="106"/>
        <v>10750.174999999999</v>
      </c>
      <c r="AI56" s="16">
        <f t="shared" si="106"/>
        <v>10837.25</v>
      </c>
      <c r="AJ56" s="16">
        <f t="shared" si="106"/>
        <v>10902.525</v>
      </c>
      <c r="AK56" s="16">
        <f t="shared" si="106"/>
        <v>10887.65</v>
      </c>
      <c r="AL56" s="16">
        <f t="shared" si="106"/>
        <v>10890.2</v>
      </c>
      <c r="AM56" s="16">
        <f t="shared" si="106"/>
        <v>10936.6</v>
      </c>
      <c r="AN56" s="16">
        <f t="shared" si="106"/>
        <v>10906.974999999999</v>
      </c>
      <c r="AO56" s="16">
        <f t="shared" si="106"/>
        <v>10878.375</v>
      </c>
      <c r="AP56" s="16">
        <f t="shared" si="106"/>
        <v>10832.625</v>
      </c>
      <c r="AQ56" s="16">
        <f t="shared" si="106"/>
        <v>10844.075000000001</v>
      </c>
      <c r="AR56" s="16">
        <f t="shared" si="106"/>
        <v>10659.5</v>
      </c>
      <c r="AS56" s="16">
        <f t="shared" si="106"/>
        <v>10717.7</v>
      </c>
      <c r="AT56" s="16">
        <f t="shared" si="106"/>
        <v>10637</v>
      </c>
      <c r="AU56" s="16">
        <f t="shared" si="106"/>
        <v>10661.525000000001</v>
      </c>
      <c r="AV56" s="16">
        <f t="shared" si="106"/>
        <v>10758.3</v>
      </c>
      <c r="AW56" s="50">
        <f t="shared" si="106"/>
        <v>10898.45</v>
      </c>
      <c r="AX56" s="16">
        <f t="shared" si="106"/>
        <v>10871.025</v>
      </c>
      <c r="AY56" s="16">
        <f t="shared" si="106"/>
        <v>10921.7</v>
      </c>
      <c r="AZ56" s="16">
        <f t="shared" si="106"/>
        <v>11017.650000000001</v>
      </c>
      <c r="BA56" s="16">
        <f t="shared" si="106"/>
        <v>11080.85</v>
      </c>
      <c r="BB56" s="16">
        <f t="shared" si="106"/>
        <v>10983.325000000001</v>
      </c>
      <c r="BC56" s="16">
        <f t="shared" ref="BC56:BL56" si="107">BC53</f>
        <v>10894</v>
      </c>
      <c r="BD56" s="16">
        <f t="shared" si="107"/>
        <v>10867.349999999999</v>
      </c>
      <c r="BE56" s="16">
        <f t="shared" si="107"/>
        <v>10831.875</v>
      </c>
      <c r="BF56" s="16">
        <f t="shared" si="107"/>
        <v>10755.725</v>
      </c>
      <c r="BG56" s="16">
        <f t="shared" si="107"/>
        <v>10703.075000000001</v>
      </c>
      <c r="BH56" s="16">
        <f t="shared" si="107"/>
        <v>10694.15</v>
      </c>
      <c r="BI56" s="16">
        <f t="shared" si="107"/>
        <v>10654.25</v>
      </c>
      <c r="BJ56" s="16">
        <f t="shared" si="107"/>
        <v>10699.55</v>
      </c>
      <c r="BK56" s="16">
        <f t="shared" si="107"/>
        <v>10765.174999999999</v>
      </c>
      <c r="BL56" s="16">
        <f t="shared" si="107"/>
        <v>10779.974999999999</v>
      </c>
      <c r="BM56" s="16">
        <f t="shared" ref="BM56:CJ56" si="108">BM53</f>
        <v>10837.575000000001</v>
      </c>
      <c r="BN56" s="16">
        <f t="shared" si="108"/>
        <v>10809.025</v>
      </c>
      <c r="BO56" s="16">
        <f t="shared" si="108"/>
        <v>10845.45</v>
      </c>
      <c r="BP56" s="16">
        <f t="shared" si="108"/>
        <v>10825.275000000001</v>
      </c>
      <c r="BQ56" s="16">
        <f t="shared" si="108"/>
        <v>10850.5</v>
      </c>
      <c r="BR56" s="16">
        <f t="shared" si="108"/>
        <v>10785.55</v>
      </c>
      <c r="BS56" s="16">
        <f t="shared" si="108"/>
        <v>10905.95</v>
      </c>
      <c r="BT56" s="16">
        <f t="shared" si="108"/>
        <v>11030.575000000001</v>
      </c>
      <c r="BU56" s="16">
        <f t="shared" si="108"/>
        <v>11058.075000000001</v>
      </c>
      <c r="BV56" s="16">
        <f t="shared" si="108"/>
        <v>11028.975</v>
      </c>
      <c r="BW56" s="16">
        <f t="shared" si="108"/>
        <v>11120.375</v>
      </c>
      <c r="BX56" s="16">
        <f t="shared" si="108"/>
        <v>11273.7</v>
      </c>
      <c r="BY56" s="16">
        <f t="shared" si="108"/>
        <v>11314.45</v>
      </c>
      <c r="BZ56" s="16">
        <f t="shared" si="108"/>
        <v>11348.6</v>
      </c>
      <c r="CA56" s="16">
        <f t="shared" si="108"/>
        <v>11428.9</v>
      </c>
      <c r="CB56" s="16">
        <f t="shared" si="108"/>
        <v>11471.325000000001</v>
      </c>
      <c r="CC56" s="16">
        <f t="shared" si="108"/>
        <v>11497.55</v>
      </c>
      <c r="CD56" s="16">
        <f t="shared" si="108"/>
        <v>11529.6</v>
      </c>
      <c r="CE56" s="16">
        <f t="shared" si="108"/>
        <v>11503.674999999999</v>
      </c>
      <c r="CF56" s="16">
        <f t="shared" si="108"/>
        <v>11353.625</v>
      </c>
      <c r="CG56" s="16">
        <f t="shared" si="108"/>
        <v>11424.6</v>
      </c>
      <c r="CH56" s="16">
        <f t="shared" si="108"/>
        <v>11479.6</v>
      </c>
      <c r="CI56" s="16">
        <f t="shared" si="108"/>
        <v>11520.475</v>
      </c>
      <c r="CJ56" s="16">
        <f t="shared" si="108"/>
        <v>11600.25</v>
      </c>
    </row>
    <row r="57" spans="1:88" ht="14.55" customHeight="1" x14ac:dyDescent="0.3">
      <c r="A57" s="12"/>
      <c r="B57" s="13"/>
      <c r="C57" s="13"/>
      <c r="D57" s="14" t="s">
        <v>51</v>
      </c>
      <c r="E57" s="89">
        <f t="shared" ref="E57:AQ57" si="109">ABS(E54-E56)</f>
        <v>6.3500000000021828</v>
      </c>
      <c r="F57" s="89">
        <f t="shared" si="109"/>
        <v>4.8999999999978172</v>
      </c>
      <c r="G57" s="89">
        <f t="shared" si="109"/>
        <v>1.0666666666656965</v>
      </c>
      <c r="H57" s="89">
        <f t="shared" si="109"/>
        <v>36.200000000000728</v>
      </c>
      <c r="I57" s="89">
        <f t="shared" si="109"/>
        <v>27.833333333332121</v>
      </c>
      <c r="J57" s="89">
        <f t="shared" si="109"/>
        <v>18.966666666667152</v>
      </c>
      <c r="K57" s="89">
        <f t="shared" si="109"/>
        <v>65.766666666666424</v>
      </c>
      <c r="L57" s="89">
        <f t="shared" si="109"/>
        <v>54.066666666665697</v>
      </c>
      <c r="M57" s="89">
        <f t="shared" si="109"/>
        <v>1.6666666666678793</v>
      </c>
      <c r="N57" s="89">
        <f t="shared" si="109"/>
        <v>14.350000000002183</v>
      </c>
      <c r="O57" s="89">
        <f t="shared" si="109"/>
        <v>10.5</v>
      </c>
      <c r="P57" s="89">
        <f t="shared" si="109"/>
        <v>27.633333333335031</v>
      </c>
      <c r="Q57" s="89">
        <f t="shared" si="109"/>
        <v>7.1499999999978172</v>
      </c>
      <c r="R57" s="89">
        <f t="shared" si="109"/>
        <v>20.266666666670062</v>
      </c>
      <c r="S57" s="89">
        <f t="shared" si="109"/>
        <v>64.766666666666424</v>
      </c>
      <c r="T57" s="89">
        <f t="shared" si="109"/>
        <v>34.849999999998545</v>
      </c>
      <c r="U57" s="89">
        <f t="shared" si="109"/>
        <v>59.216666666667152</v>
      </c>
      <c r="V57" s="89">
        <f t="shared" si="109"/>
        <v>13.016666666666424</v>
      </c>
      <c r="W57" s="89">
        <f t="shared" si="109"/>
        <v>3.0166666666664241</v>
      </c>
      <c r="X57" s="89">
        <f t="shared" si="109"/>
        <v>17.216666666667152</v>
      </c>
      <c r="Y57" s="89">
        <f t="shared" si="109"/>
        <v>29.833333333335759</v>
      </c>
      <c r="Z57" s="89">
        <f t="shared" si="109"/>
        <v>15.133333333335031</v>
      </c>
      <c r="AA57" s="89">
        <f t="shared" si="109"/>
        <v>43.599999999998545</v>
      </c>
      <c r="AB57" s="89">
        <f t="shared" si="109"/>
        <v>28.333333333332121</v>
      </c>
      <c r="AC57" s="31">
        <f t="shared" si="109"/>
        <v>14.166666666667879</v>
      </c>
      <c r="AD57" s="31">
        <f t="shared" si="109"/>
        <v>17.533333333332848</v>
      </c>
      <c r="AE57" s="31">
        <f t="shared" si="109"/>
        <v>30.166666666664241</v>
      </c>
      <c r="AF57" s="31">
        <f t="shared" si="109"/>
        <v>5.9833333333335759</v>
      </c>
      <c r="AG57" s="31">
        <f t="shared" si="109"/>
        <v>0.11666666666860692</v>
      </c>
      <c r="AH57" s="31">
        <f t="shared" si="109"/>
        <v>8.3833333333350311</v>
      </c>
      <c r="AI57" s="31">
        <f t="shared" si="109"/>
        <v>33.033333333332848</v>
      </c>
      <c r="AJ57" s="31">
        <f t="shared" si="109"/>
        <v>8.1500000000014552</v>
      </c>
      <c r="AK57" s="31">
        <f t="shared" si="109"/>
        <v>11.700000000000728</v>
      </c>
      <c r="AL57" s="31">
        <f t="shared" si="109"/>
        <v>11.166666666667879</v>
      </c>
      <c r="AM57" s="31">
        <f t="shared" si="109"/>
        <v>16.833333333335759</v>
      </c>
      <c r="AN57" s="31">
        <f t="shared" si="109"/>
        <v>10.516666666666424</v>
      </c>
      <c r="AO57" s="31">
        <f t="shared" si="109"/>
        <v>31.25</v>
      </c>
      <c r="AP57" s="31">
        <f t="shared" si="109"/>
        <v>11.450000000000728</v>
      </c>
      <c r="AQ57" s="31">
        <f t="shared" si="109"/>
        <v>42.350000000002183</v>
      </c>
      <c r="AR57" s="31">
        <f>(AR54-AR56)</f>
        <v>135.36666666666497</v>
      </c>
      <c r="AS57" s="31">
        <f t="shared" ref="AS57:BB57" si="110">ABS(AS54-AS56)</f>
        <v>37.433333333334303</v>
      </c>
      <c r="AT57" s="31">
        <f t="shared" si="110"/>
        <v>10.133333333335031</v>
      </c>
      <c r="AU57" s="31">
        <f t="shared" si="110"/>
        <v>6.4833333333335759</v>
      </c>
      <c r="AV57" s="31">
        <f t="shared" si="110"/>
        <v>48.433333333334303</v>
      </c>
      <c r="AW57" s="90">
        <f t="shared" si="110"/>
        <v>3.2000000000007276</v>
      </c>
      <c r="AX57" s="31">
        <f t="shared" si="110"/>
        <v>27.483333333333576</v>
      </c>
      <c r="AY57" s="31">
        <f t="shared" si="110"/>
        <v>8.4333333333306655</v>
      </c>
      <c r="AZ57" s="31">
        <f t="shared" si="110"/>
        <v>29.866666666664969</v>
      </c>
      <c r="BA57" s="31">
        <f t="shared" si="110"/>
        <v>7.6333333333350311</v>
      </c>
      <c r="BB57" s="31">
        <f t="shared" si="110"/>
        <v>26.483333333333576</v>
      </c>
      <c r="BC57" s="31">
        <f t="shared" ref="BC57:BL57" si="111">ABS(BC54-BC56)</f>
        <v>3.4666666666671517</v>
      </c>
      <c r="BD57" s="31">
        <f t="shared" si="111"/>
        <v>23.966666666663514</v>
      </c>
      <c r="BE57" s="31">
        <f t="shared" si="111"/>
        <v>25.483333333333576</v>
      </c>
      <c r="BF57" s="31">
        <f t="shared" si="111"/>
        <v>6.4500000000007276</v>
      </c>
      <c r="BG57" s="31">
        <f t="shared" si="111"/>
        <v>14.216666666667152</v>
      </c>
      <c r="BH57" s="31">
        <f t="shared" si="111"/>
        <v>35.466666666667152</v>
      </c>
      <c r="BI57" s="31">
        <f t="shared" si="111"/>
        <v>33.266666666666424</v>
      </c>
      <c r="BJ57" s="31">
        <f t="shared" si="111"/>
        <v>23.933333333334303</v>
      </c>
      <c r="BK57" s="31">
        <f t="shared" si="111"/>
        <v>16.450000000000728</v>
      </c>
      <c r="BL57" s="31">
        <f t="shared" si="11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J57" si="112">ABS(BW54-BW56)</f>
        <v>31.783333333336486</v>
      </c>
      <c r="BX57" s="31">
        <f t="shared" si="112"/>
        <v>18.333333333335759</v>
      </c>
      <c r="BY57" s="31">
        <f t="shared" si="112"/>
        <v>18.166666666667879</v>
      </c>
      <c r="BZ57" s="31">
        <f t="shared" si="112"/>
        <v>3.5666666666693345</v>
      </c>
      <c r="CA57" s="31">
        <f t="shared" si="112"/>
        <v>1.3666666666649689</v>
      </c>
      <c r="CB57" s="31">
        <f t="shared" si="112"/>
        <v>6.0833333333321207</v>
      </c>
      <c r="CC57" s="31">
        <f t="shared" si="112"/>
        <v>23.233333333333576</v>
      </c>
      <c r="CD57" s="31">
        <f t="shared" si="112"/>
        <v>5.7000000000007276</v>
      </c>
      <c r="CE57" s="31">
        <f t="shared" si="112"/>
        <v>31.183333333330665</v>
      </c>
      <c r="CF57" s="31">
        <f t="shared" si="112"/>
        <v>0.41666666666787933</v>
      </c>
      <c r="CG57" s="31">
        <f t="shared" si="112"/>
        <v>39.099999999998545</v>
      </c>
      <c r="CH57" s="31">
        <f t="shared" si="112"/>
        <v>23.033333333332848</v>
      </c>
      <c r="CI57" s="31">
        <f t="shared" si="112"/>
        <v>33.016666666662786</v>
      </c>
      <c r="CJ57" s="31">
        <f t="shared" si="112"/>
        <v>15.766666666666424</v>
      </c>
    </row>
    <row r="58" spans="1:88"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88"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88"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88"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88"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88"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88"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vt:lpstr>
      <vt:lpstr>Elliot-Larger</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2019-03-31T18:08:05Z</dcterms:modified>
</cp:coreProperties>
</file>