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Lar" sheetId="3" r:id="rId2"/>
    <sheet name="Elliot" sheetId="8" r:id="rId3"/>
    <sheet name="Elliot-Ret"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58" i="2"/>
  <c r="I56" i="2"/>
  <c r="I57" i="2" s="1"/>
  <c r="I46" i="2"/>
  <c r="I30" i="2"/>
  <c r="I24" i="2"/>
  <c r="I36" i="2" s="1"/>
  <c r="I14" i="2"/>
  <c r="H61" i="2"/>
  <c r="H59" i="2"/>
  <c r="H62" i="2" s="1"/>
  <c r="H60" i="2" s="1"/>
  <c r="H63" i="2" s="1"/>
  <c r="H58" i="2"/>
  <c r="H56" i="2"/>
  <c r="H57" i="2" s="1"/>
  <c r="H46" i="2"/>
  <c r="H30" i="2"/>
  <c r="H24" i="2"/>
  <c r="H36" i="2" s="1"/>
  <c r="H14" i="2"/>
  <c r="H20" i="2" s="1"/>
  <c r="I60" i="2" l="1"/>
  <c r="I63" i="2" s="1"/>
  <c r="I13" i="2" s="1"/>
  <c r="I20" i="2"/>
  <c r="H13" i="2"/>
  <c r="H18" i="2"/>
  <c r="H19" i="2" s="1"/>
  <c r="I33" i="2"/>
  <c r="I29" i="2"/>
  <c r="I32" i="2"/>
  <c r="I28" i="2"/>
  <c r="I31" i="2"/>
  <c r="I27" i="2"/>
  <c r="I34" i="2"/>
  <c r="I26" i="2"/>
  <c r="I8" i="2"/>
  <c r="I18" i="2"/>
  <c r="I10" i="2"/>
  <c r="H33" i="2"/>
  <c r="H29" i="2"/>
  <c r="H32" i="2"/>
  <c r="H28" i="2"/>
  <c r="H31" i="2"/>
  <c r="H27" i="2"/>
  <c r="H34" i="2"/>
  <c r="H26" i="2"/>
  <c r="H8" i="2"/>
  <c r="H10" i="2"/>
  <c r="H15" i="2"/>
  <c r="GH61" i="6"/>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H25" i="2" l="1"/>
  <c r="I15" i="2"/>
  <c r="I25" i="2"/>
  <c r="H22" i="2"/>
  <c r="H21" i="2" s="1"/>
  <c r="I35" i="2"/>
  <c r="H17" i="2"/>
  <c r="H35" i="2"/>
  <c r="I9" i="2"/>
  <c r="I19" i="2"/>
  <c r="I17" i="2"/>
  <c r="I22" i="2"/>
  <c r="I21" i="2" s="1"/>
  <c r="I6" i="2"/>
  <c r="I7" i="2" s="1"/>
  <c r="I11" i="2"/>
  <c r="H6" i="2"/>
  <c r="H7" i="2" s="1"/>
  <c r="H11" i="2"/>
  <c r="H9" i="2"/>
  <c r="GE15" i="6"/>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61" i="2"/>
  <c r="G59" i="2"/>
  <c r="G62" i="2" s="1"/>
  <c r="G58" i="2"/>
  <c r="G56" i="2"/>
  <c r="G57" i="2" s="1"/>
  <c r="G46" i="2"/>
  <c r="G30" i="2"/>
  <c r="G24" i="2"/>
  <c r="G36" i="2" s="1"/>
  <c r="G14" i="2"/>
  <c r="G18" i="2" s="1"/>
  <c r="G60" i="2" l="1"/>
  <c r="G63" i="2" s="1"/>
  <c r="G13" i="2" s="1"/>
  <c r="G10" i="2"/>
  <c r="G6" i="2" s="1"/>
  <c r="GH6" i="6"/>
  <c r="GH7" i="6" s="1"/>
  <c r="GH11" i="6"/>
  <c r="GE25" i="6"/>
  <c r="GG35" i="6"/>
  <c r="GF25" i="6"/>
  <c r="GF9" i="6"/>
  <c r="GF21" i="6"/>
  <c r="GH25" i="6"/>
  <c r="GE35" i="6"/>
  <c r="GF35" i="6"/>
  <c r="GH19" i="6"/>
  <c r="GH22" i="6"/>
  <c r="GH21" i="6" s="1"/>
  <c r="GH17" i="6"/>
  <c r="GF11" i="6"/>
  <c r="GF6" i="6"/>
  <c r="GF7" i="6" s="1"/>
  <c r="G20" i="2"/>
  <c r="G19" i="2" s="1"/>
  <c r="G17" i="2"/>
  <c r="G33" i="2"/>
  <c r="G29" i="2"/>
  <c r="G32" i="2"/>
  <c r="G28" i="2"/>
  <c r="G31" i="2"/>
  <c r="G27" i="2"/>
  <c r="G34" i="2"/>
  <c r="G26" i="2"/>
  <c r="G8" i="2"/>
  <c r="G22" i="2"/>
  <c r="G21" i="2" s="1"/>
  <c r="G15" i="2" l="1"/>
  <c r="G9" i="2"/>
  <c r="G11" i="2"/>
  <c r="G25" i="2"/>
  <c r="G35" i="2"/>
  <c r="G7"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<sst xmlns="http://schemas.openxmlformats.org/spreadsheetml/2006/main" count="199" uniqueCount="81">
  <si>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</si>
  <si>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</si>
  <si>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</si>
  <si>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</si>
  <si>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</si>
  <si>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</si>
  <si>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</si>
  <si>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</si>
  <si>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</si>
  <si>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</si>
  <si>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</si>
  <si>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</si>
  <si>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</si>
  <si>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</si>
  <si>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</si>
  <si>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</si>
  <si>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</si>
  <si>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</si>
  <si>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</si>
  <si>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</si>
  <si>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</si>
  <si>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</si>
  <si>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</si>
  <si>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</si>
  <si>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</si>
  <si>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</si>
  <si>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</si>
  <si>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</si>
  <si>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</si>
  <si>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</si>
  <si>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</si>
  <si>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</si>
  <si>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</si>
  <si>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</si>
  <si>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</si>
  <si>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</si>
  <si>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</si>
  <si>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</si>
  <si>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</si>
  <si>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</si>
  <si>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</si>
  <si>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</si>
  <si>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</si>
  <si>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</si>
  <si>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</si>
  <si>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</si>
  <si>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</si>
  <si>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</si>
  <si>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</si>
  <si>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</si>
  <si>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</si>
  <si>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</si>
  <si>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</si>
  <si>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</si>
  <si>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</si>
  <si>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</si>
  <si>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</si>
  <si>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</si>
  <si>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</si>
  <si>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</si>
  <si>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</si>
  <si>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</si>
  <si>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</si>
  <si>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</si>
  <si>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</si>
  <si>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</si>
  <si>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</si>
  <si>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</si>
  <si>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</si>
  <si>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</si>
  <si>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</si>
  <si>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</si>
  <si>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</si>
  <si>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</si>
  <si>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</si>
  <si>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10721 ~ 18</t>
  </si>
  <si>
    <t>Aug 2019</t>
  </si>
  <si>
    <t>W5L</t>
  </si>
  <si>
    <t>W3S</t>
  </si>
  <si>
    <t>C</t>
  </si>
  <si>
    <t>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</si>
</sst>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63"/>
  <sheetViews>
    <sheetView showGridLines="0" tabSelected="1" zoomScale="110" zoomScaleNormal="110" workbookViewId="0">
      <selection activeCell="I2" sqref="I2"/>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1" bestFit="1" customWidth="1"/>
    <col min="11" max="11" width="11" style="202" bestFit="1" customWidth="1"/>
    <col min="12" max="250" width="8.77734375" style="1" customWidth="1"/>
  </cols>
  <sheetData>
    <row r="1" spans="1:10" ht="14.7" customHeight="1" x14ac:dyDescent="0.3">
      <c r="A1" s="235"/>
      <c r="B1" s="236"/>
      <c r="C1" s="236"/>
      <c r="D1" s="236"/>
      <c r="E1" s="2" t="s">
        <v>76</v>
      </c>
      <c r="F1" s="2" t="s">
        <v>1</v>
      </c>
      <c r="G1" s="3">
        <v>43711</v>
      </c>
      <c r="H1" s="3">
        <v>43712</v>
      </c>
      <c r="I1" s="3">
        <v>43713</v>
      </c>
      <c r="J1" s="3"/>
    </row>
    <row r="2" spans="1:10" ht="14.7" customHeight="1" x14ac:dyDescent="0.3">
      <c r="A2" s="4"/>
      <c r="B2" s="5"/>
      <c r="C2" s="5"/>
      <c r="D2" s="6" t="s">
        <v>2</v>
      </c>
      <c r="E2" s="7">
        <v>11181.45</v>
      </c>
      <c r="F2" s="7">
        <v>11141.75</v>
      </c>
      <c r="G2" s="7">
        <v>10967.5</v>
      </c>
      <c r="H2" s="7">
        <v>10858.75</v>
      </c>
      <c r="I2" s="7">
        <v>10920.1</v>
      </c>
      <c r="J2" s="7"/>
    </row>
    <row r="3" spans="1:10" ht="14.7" customHeight="1" x14ac:dyDescent="0.3">
      <c r="A3" s="4"/>
      <c r="B3" s="8"/>
      <c r="C3" s="9"/>
      <c r="D3" s="6" t="s">
        <v>3</v>
      </c>
      <c r="E3" s="10">
        <v>10637.15</v>
      </c>
      <c r="F3" s="10">
        <v>10756.55</v>
      </c>
      <c r="G3" s="10">
        <v>10772.7</v>
      </c>
      <c r="H3" s="10">
        <v>10746.35</v>
      </c>
      <c r="I3" s="10">
        <v>10816</v>
      </c>
      <c r="J3" s="10"/>
    </row>
    <row r="4" spans="1:10" ht="14.7" customHeight="1" x14ac:dyDescent="0.3">
      <c r="A4" s="4"/>
      <c r="B4" s="8"/>
      <c r="C4" s="9"/>
      <c r="D4" s="6" t="s">
        <v>4</v>
      </c>
      <c r="E4" s="11">
        <v>11023.25</v>
      </c>
      <c r="F4" s="11">
        <v>11023.25</v>
      </c>
      <c r="G4" s="11">
        <v>10797.9</v>
      </c>
      <c r="H4" s="11">
        <v>10844.65</v>
      </c>
      <c r="I4" s="11">
        <v>10847.9</v>
      </c>
      <c r="J4" s="11"/>
    </row>
    <row r="5" spans="1:10" ht="14.7" customHeight="1" x14ac:dyDescent="0.3">
      <c r="A5" s="233" t="s">
        <v>5</v>
      </c>
      <c r="B5" s="234"/>
      <c r="C5" s="234"/>
      <c r="D5" s="234"/>
      <c r="E5" s="5"/>
      <c r="F5" s="5"/>
      <c r="G5" s="5"/>
      <c r="H5" s="5"/>
      <c r="I5" s="5"/>
      <c r="J5" s="5"/>
    </row>
    <row r="6" spans="1:10" ht="14.7" customHeight="1" x14ac:dyDescent="0.3">
      <c r="A6" s="12"/>
      <c r="B6" s="13"/>
      <c r="C6" s="13"/>
      <c r="D6" s="14" t="s">
        <v>6</v>
      </c>
      <c r="E6" s="15">
        <f t="shared" ref="E6:F6" si="0">E10+E56</f>
        <v>11801.716666666667</v>
      </c>
      <c r="F6" s="15">
        <f t="shared" si="0"/>
        <v>11576.350000000002</v>
      </c>
      <c r="G6" s="15">
        <f t="shared" ref="G6" si="1">G10+G56</f>
        <v>11114.166666666664</v>
      </c>
      <c r="H6" s="15">
        <f t="shared" ref="H6:I6" si="2">H10+H56</f>
        <v>10999.216666666667</v>
      </c>
      <c r="I6" s="15">
        <f t="shared" si="2"/>
        <v>11010.766666666668</v>
      </c>
      <c r="J6" s="15"/>
    </row>
    <row r="7" spans="1:10" ht="14.7" hidden="1" customHeight="1" x14ac:dyDescent="0.3">
      <c r="A7" s="12"/>
      <c r="B7" s="13"/>
      <c r="C7" s="13"/>
      <c r="D7" s="14" t="s">
        <v>7</v>
      </c>
      <c r="E7" s="16">
        <f t="shared" ref="E7:F7" si="3">(E6+E8)/2</f>
        <v>11646.650000000001</v>
      </c>
      <c r="F7" s="16">
        <f t="shared" si="3"/>
        <v>11467.7</v>
      </c>
      <c r="G7" s="16">
        <f t="shared" ref="G7" si="4">(G6+G8)/2</f>
        <v>11077.499999999998</v>
      </c>
      <c r="H7" s="16">
        <f t="shared" ref="H7:I7" si="5">(H6+H8)/2</f>
        <v>10964.1</v>
      </c>
      <c r="I7" s="16">
        <f t="shared" si="5"/>
        <v>10988.100000000002</v>
      </c>
      <c r="J7" s="16"/>
    </row>
    <row r="8" spans="1:10" ht="14.7" customHeight="1" x14ac:dyDescent="0.3">
      <c r="A8" s="12"/>
      <c r="B8" s="13"/>
      <c r="C8" s="13"/>
      <c r="D8" s="14" t="s">
        <v>8</v>
      </c>
      <c r="E8" s="17">
        <f t="shared" ref="E8:F8" si="6">E14+E56</f>
        <v>11491.583333333334</v>
      </c>
      <c r="F8" s="17">
        <f t="shared" si="6"/>
        <v>11359.050000000001</v>
      </c>
      <c r="G8" s="17">
        <f t="shared" ref="G8" si="7">G14+G56</f>
        <v>11040.833333333332</v>
      </c>
      <c r="H8" s="17">
        <f t="shared" ref="H8:I8" si="8">H14+H56</f>
        <v>10928.983333333334</v>
      </c>
      <c r="I8" s="17">
        <f t="shared" si="8"/>
        <v>10965.433333333334</v>
      </c>
      <c r="J8" s="17"/>
    </row>
    <row r="9" spans="1:10" ht="14.7" hidden="1" customHeight="1" x14ac:dyDescent="0.3">
      <c r="A9" s="12"/>
      <c r="B9" s="13"/>
      <c r="C9" s="13"/>
      <c r="D9" s="14" t="s">
        <v>9</v>
      </c>
      <c r="E9" s="16">
        <f t="shared" ref="E9:F9" si="9">(E8+E10)/2</f>
        <v>11374.5</v>
      </c>
      <c r="F9" s="16">
        <f t="shared" si="9"/>
        <v>11275.100000000002</v>
      </c>
      <c r="G9" s="16">
        <f t="shared" ref="G9" si="10">(G8+G10)/2</f>
        <v>10980.099999999999</v>
      </c>
      <c r="H9" s="16">
        <f t="shared" ref="H9:I9" si="11">(H8+H10)/2</f>
        <v>10907.900000000001</v>
      </c>
      <c r="I9" s="16">
        <f t="shared" si="11"/>
        <v>10936.050000000001</v>
      </c>
      <c r="J9" s="16"/>
    </row>
    <row r="10" spans="1:10" ht="14.7" customHeight="1" x14ac:dyDescent="0.3">
      <c r="A10" s="12"/>
      <c r="B10" s="13"/>
      <c r="C10" s="13"/>
      <c r="D10" s="14" t="s">
        <v>10</v>
      </c>
      <c r="E10" s="18">
        <f t="shared" ref="E10:F10" si="12">(2*E14)-E3</f>
        <v>11257.416666666666</v>
      </c>
      <c r="F10" s="18">
        <f t="shared" si="12"/>
        <v>11191.150000000001</v>
      </c>
      <c r="G10" s="18">
        <f t="shared" ref="G10" si="13">(2*G14)-G3</f>
        <v>10919.366666666665</v>
      </c>
      <c r="H10" s="18">
        <f t="shared" ref="H10:I10" si="14">(2*H14)-H3</f>
        <v>10886.816666666668</v>
      </c>
      <c r="I10" s="18">
        <f t="shared" si="14"/>
        <v>10906.666666666668</v>
      </c>
      <c r="J10" s="18"/>
    </row>
    <row r="11" spans="1:10" ht="14.7" hidden="1" customHeight="1" x14ac:dyDescent="0.3">
      <c r="A11" s="12"/>
      <c r="B11" s="13"/>
      <c r="C11" s="13"/>
      <c r="D11" s="14" t="s">
        <v>11</v>
      </c>
      <c r="E11" s="16">
        <f t="shared" ref="E11:F11" si="15">(E10+E14)/2</f>
        <v>11102.349999999999</v>
      </c>
      <c r="F11" s="16">
        <f t="shared" si="15"/>
        <v>11082.5</v>
      </c>
      <c r="G11" s="16">
        <f t="shared" ref="G11" si="16">(G10+G14)/2</f>
        <v>10882.699999999999</v>
      </c>
      <c r="H11" s="16">
        <f t="shared" ref="H11:I11" si="17">(H10+H14)/2</f>
        <v>10851.7</v>
      </c>
      <c r="I11" s="16">
        <f t="shared" si="17"/>
        <v>10884</v>
      </c>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8">E14+E63/2</f>
        <v>10985.266666666666</v>
      </c>
      <c r="F13" s="20">
        <f t="shared" si="18"/>
        <v>10998.550000000001</v>
      </c>
      <c r="G13" s="20">
        <f t="shared" ref="G13:H13" si="19">G14+G63/2</f>
        <v>10870.1</v>
      </c>
      <c r="H13" s="20">
        <f t="shared" si="19"/>
        <v>10830.616666666669</v>
      </c>
      <c r="I13" s="20">
        <f t="shared" ref="I13" si="20">I14+I63/2</f>
        <v>10868.05</v>
      </c>
      <c r="J13" s="20"/>
    </row>
    <row r="14" spans="1:10" ht="14.7" customHeight="1" x14ac:dyDescent="0.3">
      <c r="A14" s="12"/>
      <c r="B14" s="13"/>
      <c r="C14" s="13"/>
      <c r="D14" s="14" t="s">
        <v>13</v>
      </c>
      <c r="E14" s="11">
        <f t="shared" ref="E14:F14" si="21">(E2+E3+E4)/3</f>
        <v>10947.283333333333</v>
      </c>
      <c r="F14" s="11">
        <f t="shared" si="21"/>
        <v>10973.85</v>
      </c>
      <c r="G14" s="11">
        <f t="shared" ref="G14" si="22">(G2+G3+G4)/3</f>
        <v>10846.033333333333</v>
      </c>
      <c r="H14" s="11">
        <f t="shared" ref="H14:I14" si="23">(H2+H3+H4)/3</f>
        <v>10816.583333333334</v>
      </c>
      <c r="I14" s="11">
        <f t="shared" si="23"/>
        <v>10861.333333333334</v>
      </c>
      <c r="J14" s="11"/>
    </row>
    <row r="15" spans="1:10" ht="14.7" customHeight="1" x14ac:dyDescent="0.3">
      <c r="A15" s="12"/>
      <c r="B15" s="13"/>
      <c r="C15" s="13"/>
      <c r="D15" s="14" t="s">
        <v>14</v>
      </c>
      <c r="E15" s="21">
        <f t="shared" ref="E15:F15" si="24">E14-E63/2</f>
        <v>10909.3</v>
      </c>
      <c r="F15" s="21">
        <f t="shared" si="24"/>
        <v>10949.15</v>
      </c>
      <c r="G15" s="21">
        <f t="shared" ref="G15:H15" si="25">G14-G63/2</f>
        <v>10821.966666666665</v>
      </c>
      <c r="H15" s="21">
        <f t="shared" si="25"/>
        <v>10802.55</v>
      </c>
      <c r="I15" s="21">
        <f t="shared" ref="I15" si="26">I14-I63/2</f>
        <v>10854.616666666669</v>
      </c>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27">(E14+E18)/2</f>
        <v>10830.199999999999</v>
      </c>
      <c r="F17" s="16">
        <f t="shared" si="27"/>
        <v>10889.900000000001</v>
      </c>
      <c r="G17" s="16">
        <f t="shared" ref="G17" si="28">(G14+G18)/2</f>
        <v>10785.3</v>
      </c>
      <c r="H17" s="16">
        <f t="shared" ref="H17:I17" si="29">(H14+H18)/2</f>
        <v>10795.5</v>
      </c>
      <c r="I17" s="16">
        <f t="shared" si="29"/>
        <v>10831.95</v>
      </c>
      <c r="J17" s="16"/>
    </row>
    <row r="18" spans="1:10" ht="14.7" customHeight="1" x14ac:dyDescent="0.3">
      <c r="A18" s="12"/>
      <c r="B18" s="13"/>
      <c r="C18" s="13"/>
      <c r="D18" s="14" t="s">
        <v>16</v>
      </c>
      <c r="E18" s="22">
        <f t="shared" ref="E18:F18" si="30">2*E14-E2</f>
        <v>10713.116666666665</v>
      </c>
      <c r="F18" s="22">
        <f t="shared" si="30"/>
        <v>10805.95</v>
      </c>
      <c r="G18" s="22">
        <f t="shared" ref="G18" si="31">2*G14-G2</f>
        <v>10724.566666666666</v>
      </c>
      <c r="H18" s="22">
        <f t="shared" ref="H18:I18" si="32">2*H14-H2</f>
        <v>10774.416666666668</v>
      </c>
      <c r="I18" s="22">
        <f t="shared" si="32"/>
        <v>10802.566666666668</v>
      </c>
      <c r="J18" s="22"/>
    </row>
    <row r="19" spans="1:10" ht="14.7" hidden="1" customHeight="1" x14ac:dyDescent="0.3">
      <c r="A19" s="12"/>
      <c r="B19" s="13"/>
      <c r="C19" s="13"/>
      <c r="D19" s="14" t="s">
        <v>17</v>
      </c>
      <c r="E19" s="16">
        <f t="shared" ref="E19:F19" si="33">(E18+E20)/2</f>
        <v>10558.05</v>
      </c>
      <c r="F19" s="16">
        <f t="shared" si="33"/>
        <v>10697.3</v>
      </c>
      <c r="G19" s="16">
        <f t="shared" ref="G19" si="34">(G18+G20)/2</f>
        <v>10687.9</v>
      </c>
      <c r="H19" s="16">
        <f t="shared" ref="H19:I19" si="35">(H18+H20)/2</f>
        <v>10739.300000000001</v>
      </c>
      <c r="I19" s="16">
        <f t="shared" si="35"/>
        <v>10779.900000000001</v>
      </c>
      <c r="J19" s="16"/>
    </row>
    <row r="20" spans="1:10" ht="14.7" customHeight="1" x14ac:dyDescent="0.3">
      <c r="A20" s="12"/>
      <c r="B20" s="13"/>
      <c r="C20" s="13"/>
      <c r="D20" s="14" t="s">
        <v>18</v>
      </c>
      <c r="E20" s="23">
        <f t="shared" ref="E20:F20" si="36">E14-E56</f>
        <v>10402.983333333332</v>
      </c>
      <c r="F20" s="23">
        <f t="shared" si="36"/>
        <v>10588.65</v>
      </c>
      <c r="G20" s="23">
        <f t="shared" ref="G20" si="37">G14-G56</f>
        <v>10651.233333333334</v>
      </c>
      <c r="H20" s="23">
        <f t="shared" ref="H20:I20" si="38">H14-H56</f>
        <v>10704.183333333334</v>
      </c>
      <c r="I20" s="23">
        <f t="shared" si="38"/>
        <v>10757.233333333334</v>
      </c>
      <c r="J20" s="23"/>
    </row>
    <row r="21" spans="1:10" ht="14.7" hidden="1" customHeight="1" x14ac:dyDescent="0.3">
      <c r="A21" s="12"/>
      <c r="B21" s="13"/>
      <c r="C21" s="13"/>
      <c r="D21" s="14" t="s">
        <v>19</v>
      </c>
      <c r="E21" s="16">
        <f t="shared" ref="E21:F21" si="39">(E20+E22)/2</f>
        <v>10285.899999999998</v>
      </c>
      <c r="F21" s="16">
        <f t="shared" si="39"/>
        <v>10504.7</v>
      </c>
      <c r="G21" s="16">
        <f t="shared" ref="G21" si="40">(G20+G22)/2</f>
        <v>10590.5</v>
      </c>
      <c r="H21" s="16">
        <f t="shared" ref="H21:I21" si="41">(H20+H22)/2</f>
        <v>10683.100000000002</v>
      </c>
      <c r="I21" s="16">
        <f t="shared" si="41"/>
        <v>10727.85</v>
      </c>
      <c r="J21" s="16"/>
    </row>
    <row r="22" spans="1:10" ht="14.7" customHeight="1" x14ac:dyDescent="0.3">
      <c r="A22" s="12"/>
      <c r="B22" s="13"/>
      <c r="C22" s="13"/>
      <c r="D22" s="14" t="s">
        <v>20</v>
      </c>
      <c r="E22" s="24">
        <f t="shared" ref="E22:F22" si="42">E18-E56</f>
        <v>10168.816666666664</v>
      </c>
      <c r="F22" s="24">
        <f t="shared" si="42"/>
        <v>10420.75</v>
      </c>
      <c r="G22" s="24">
        <f t="shared" ref="G22" si="43">G18-G56</f>
        <v>10529.766666666666</v>
      </c>
      <c r="H22" s="24">
        <f t="shared" ref="H22:I22" si="44">H18-H56</f>
        <v>10662.016666666668</v>
      </c>
      <c r="I22" s="24">
        <f t="shared" si="44"/>
        <v>10698.466666666667</v>
      </c>
      <c r="J22" s="24"/>
    </row>
    <row r="23" spans="1:10" ht="14.7" customHeight="1" x14ac:dyDescent="0.3">
      <c r="A23" s="233" t="s">
        <v>21</v>
      </c>
      <c r="B23" s="234"/>
      <c r="C23" s="234"/>
      <c r="D23" s="234"/>
      <c r="E23" s="25"/>
      <c r="F23" s="25"/>
      <c r="G23" s="25"/>
      <c r="H23" s="25"/>
      <c r="I23" s="25"/>
      <c r="J23" s="25"/>
    </row>
    <row r="24" spans="1:10" ht="14.7" customHeight="1" x14ac:dyDescent="0.3">
      <c r="A24" s="12"/>
      <c r="B24" s="13"/>
      <c r="C24" s="13"/>
      <c r="D24" s="14" t="s">
        <v>22</v>
      </c>
      <c r="E24" s="17">
        <f t="shared" ref="E24:F24" si="45">(E2/E3)*E4</f>
        <v>11587.30662936031</v>
      </c>
      <c r="F24" s="17">
        <f t="shared" si="45"/>
        <v>11418.000723977486</v>
      </c>
      <c r="G24" s="17">
        <f t="shared" ref="G24" si="46">(G2/G3)*G4</f>
        <v>10993.155685204265</v>
      </c>
      <c r="H24" s="17">
        <f t="shared" ref="H24:I24" si="47">(H2/H3)*H4</f>
        <v>10958.078155606321</v>
      </c>
      <c r="I24" s="17">
        <f t="shared" si="47"/>
        <v>10952.307025702663</v>
      </c>
      <c r="J24" s="17"/>
    </row>
    <row r="25" spans="1:10" ht="14.7" hidden="1" customHeight="1" x14ac:dyDescent="0.3">
      <c r="A25" s="12"/>
      <c r="B25" s="13"/>
      <c r="C25" s="13"/>
      <c r="D25" s="14" t="s">
        <v>23</v>
      </c>
      <c r="E25" s="16">
        <f t="shared" ref="E25:F25" si="48">E26+1.168*(E26-E27)</f>
        <v>11497.444159999999</v>
      </c>
      <c r="F25" s="16">
        <f t="shared" si="48"/>
        <v>11358.836240000001</v>
      </c>
      <c r="G25" s="16">
        <f t="shared" ref="G25" si="49">G26+1.168*(G26-G27)</f>
        <v>10967.609759999999</v>
      </c>
      <c r="H25" s="16">
        <f t="shared" ref="H25:I25" si="50">H26+1.168*(H26-H27)</f>
        <v>10942.57288</v>
      </c>
      <c r="I25" s="16">
        <f t="shared" si="50"/>
        <v>10938.591920000001</v>
      </c>
      <c r="J25" s="16"/>
    </row>
    <row r="26" spans="1:10" ht="14.7" customHeight="1" x14ac:dyDescent="0.3">
      <c r="A26" s="12"/>
      <c r="B26" s="13"/>
      <c r="C26" s="13"/>
      <c r="D26" s="14" t="s">
        <v>24</v>
      </c>
      <c r="E26" s="18">
        <f t="shared" ref="E26:F26" si="51">E4+E57/2</f>
        <v>11322.615</v>
      </c>
      <c r="F26" s="18">
        <f t="shared" si="51"/>
        <v>11235.11</v>
      </c>
      <c r="G26" s="18">
        <f t="shared" ref="G26" si="52">G4+G57/2</f>
        <v>10905.039999999999</v>
      </c>
      <c r="H26" s="18">
        <f t="shared" ref="H26:I26" si="53">H4+H57/2</f>
        <v>10906.47</v>
      </c>
      <c r="I26" s="18">
        <f t="shared" si="53"/>
        <v>10905.155000000001</v>
      </c>
      <c r="J26" s="18"/>
    </row>
    <row r="27" spans="1:10" ht="14.7" customHeight="1" x14ac:dyDescent="0.3">
      <c r="A27" s="12"/>
      <c r="B27" s="13"/>
      <c r="C27" s="13"/>
      <c r="D27" s="14" t="s">
        <v>25</v>
      </c>
      <c r="E27" s="7">
        <f t="shared" ref="E27:F27" si="54">E4+E57/4</f>
        <v>11172.932500000001</v>
      </c>
      <c r="F27" s="7">
        <f t="shared" si="54"/>
        <v>11129.18</v>
      </c>
      <c r="G27" s="7">
        <f t="shared" ref="G27" si="55">G4+G57/4</f>
        <v>10851.47</v>
      </c>
      <c r="H27" s="7">
        <f t="shared" ref="H27:I27" si="56">H4+H57/4</f>
        <v>10875.56</v>
      </c>
      <c r="I27" s="7">
        <f t="shared" si="56"/>
        <v>10876.5275</v>
      </c>
      <c r="J27" s="7"/>
    </row>
    <row r="28" spans="1:10" ht="14.7" hidden="1" customHeight="1" x14ac:dyDescent="0.3">
      <c r="A28" s="12"/>
      <c r="B28" s="13"/>
      <c r="C28" s="13"/>
      <c r="D28" s="14" t="s">
        <v>26</v>
      </c>
      <c r="E28" s="16">
        <f t="shared" ref="E28:F28" si="57">E4+E57/6</f>
        <v>11123.038333333334</v>
      </c>
      <c r="F28" s="16">
        <f t="shared" si="57"/>
        <v>11093.87</v>
      </c>
      <c r="G28" s="16">
        <f t="shared" ref="G28" si="58">G4+G57/6</f>
        <v>10833.613333333333</v>
      </c>
      <c r="H28" s="16">
        <f t="shared" ref="H28:I28" si="59">H4+H57/6</f>
        <v>10865.256666666666</v>
      </c>
      <c r="I28" s="16">
        <f t="shared" si="59"/>
        <v>10866.985000000001</v>
      </c>
      <c r="J28" s="16"/>
    </row>
    <row r="29" spans="1:10" ht="14.7" hidden="1" customHeight="1" x14ac:dyDescent="0.3">
      <c r="A29" s="12"/>
      <c r="B29" s="13"/>
      <c r="C29" s="13"/>
      <c r="D29" s="14" t="s">
        <v>27</v>
      </c>
      <c r="E29" s="16">
        <f t="shared" ref="E29:F29" si="60">E4+E57/12</f>
        <v>11073.144166666667</v>
      </c>
      <c r="F29" s="16">
        <f t="shared" si="60"/>
        <v>11058.56</v>
      </c>
      <c r="G29" s="16">
        <f t="shared" ref="G29" si="61">G4+G57/12</f>
        <v>10815.756666666666</v>
      </c>
      <c r="H29" s="16">
        <f t="shared" ref="H29:I29" si="62">H4+H57/12</f>
        <v>10854.953333333333</v>
      </c>
      <c r="I29" s="16">
        <f t="shared" si="62"/>
        <v>10857.442499999999</v>
      </c>
      <c r="J29" s="16"/>
    </row>
    <row r="30" spans="1:10" ht="14.7" customHeight="1" x14ac:dyDescent="0.3">
      <c r="A30" s="12"/>
      <c r="B30" s="13"/>
      <c r="C30" s="13"/>
      <c r="D30" s="14" t="s">
        <v>4</v>
      </c>
      <c r="E30" s="11">
        <f t="shared" ref="E30:F30" si="63">E4</f>
        <v>11023.25</v>
      </c>
      <c r="F30" s="11">
        <f t="shared" si="63"/>
        <v>11023.25</v>
      </c>
      <c r="G30" s="11">
        <f t="shared" ref="G30" si="64">G4</f>
        <v>10797.9</v>
      </c>
      <c r="H30" s="11">
        <f t="shared" ref="H30:I30" si="65">H4</f>
        <v>10844.65</v>
      </c>
      <c r="I30" s="11">
        <f t="shared" si="65"/>
        <v>10847.9</v>
      </c>
      <c r="J30" s="11"/>
    </row>
    <row r="31" spans="1:10" ht="14.7" hidden="1" customHeight="1" x14ac:dyDescent="0.3">
      <c r="A31" s="12"/>
      <c r="B31" s="13"/>
      <c r="C31" s="13"/>
      <c r="D31" s="14" t="s">
        <v>28</v>
      </c>
      <c r="E31" s="16">
        <f t="shared" ref="E31:F31" si="66">E4-E57/12</f>
        <v>10973.355833333333</v>
      </c>
      <c r="F31" s="16">
        <f t="shared" si="66"/>
        <v>10987.94</v>
      </c>
      <c r="G31" s="16">
        <f t="shared" ref="G31" si="67">G4-G57/12</f>
        <v>10780.043333333333</v>
      </c>
      <c r="H31" s="16">
        <f t="shared" ref="H31:I31" si="68">H4-H57/12</f>
        <v>10834.346666666666</v>
      </c>
      <c r="I31" s="16">
        <f t="shared" si="68"/>
        <v>10838.3575</v>
      </c>
      <c r="J31" s="16"/>
    </row>
    <row r="32" spans="1:10" ht="14.7" hidden="1" customHeight="1" x14ac:dyDescent="0.3">
      <c r="A32" s="12"/>
      <c r="B32" s="13"/>
      <c r="C32" s="13"/>
      <c r="D32" s="14" t="s">
        <v>29</v>
      </c>
      <c r="E32" s="16">
        <f t="shared" ref="E32:F32" si="69">E4-E57/6</f>
        <v>10923.461666666666</v>
      </c>
      <c r="F32" s="16">
        <f t="shared" si="69"/>
        <v>10952.63</v>
      </c>
      <c r="G32" s="16">
        <f t="shared" ref="G32" si="70">G4-G57/6</f>
        <v>10762.186666666666</v>
      </c>
      <c r="H32" s="16">
        <f t="shared" ref="H32:I32" si="71">H4-H57/6</f>
        <v>10824.043333333333</v>
      </c>
      <c r="I32" s="16">
        <f t="shared" si="71"/>
        <v>10828.814999999999</v>
      </c>
      <c r="J32" s="16"/>
    </row>
    <row r="33" spans="1:250" ht="14.7" customHeight="1" x14ac:dyDescent="0.3">
      <c r="A33" s="12"/>
      <c r="B33" s="13"/>
      <c r="C33" s="13"/>
      <c r="D33" s="14" t="s">
        <v>30</v>
      </c>
      <c r="E33" s="10">
        <f t="shared" ref="E33:F33" si="72">E4-E57/4</f>
        <v>10873.567499999999</v>
      </c>
      <c r="F33" s="10">
        <f t="shared" si="72"/>
        <v>10917.32</v>
      </c>
      <c r="G33" s="10">
        <f t="shared" ref="G33" si="73">G4-G57/4</f>
        <v>10744.33</v>
      </c>
      <c r="H33" s="10">
        <f t="shared" ref="H33:I33" si="74">H4-H57/4</f>
        <v>10813.74</v>
      </c>
      <c r="I33" s="10">
        <f t="shared" si="74"/>
        <v>10819.272499999999</v>
      </c>
      <c r="J33" s="10"/>
    </row>
    <row r="34" spans="1:250" ht="14.7" customHeight="1" x14ac:dyDescent="0.3">
      <c r="A34" s="12"/>
      <c r="B34" s="13"/>
      <c r="C34" s="13"/>
      <c r="D34" s="14" t="s">
        <v>31</v>
      </c>
      <c r="E34" s="22">
        <f t="shared" ref="E34:F34" si="75">E4-E57/2</f>
        <v>10723.885</v>
      </c>
      <c r="F34" s="22">
        <f t="shared" si="75"/>
        <v>10811.39</v>
      </c>
      <c r="G34" s="22">
        <f t="shared" ref="G34" si="76">G4-G57/2</f>
        <v>10690.76</v>
      </c>
      <c r="H34" s="22">
        <f t="shared" ref="H34:I34" si="77">H4-H57/2</f>
        <v>10782.83</v>
      </c>
      <c r="I34" s="22">
        <f t="shared" si="77"/>
        <v>10790.644999999999</v>
      </c>
      <c r="J34" s="22"/>
    </row>
    <row r="35" spans="1:250" ht="14.7" hidden="1" customHeight="1" x14ac:dyDescent="0.3">
      <c r="A35" s="12"/>
      <c r="B35" s="13"/>
      <c r="C35" s="13"/>
      <c r="D35" s="14" t="s">
        <v>32</v>
      </c>
      <c r="E35" s="16">
        <f t="shared" ref="E35:F35" si="78">E34-1.168*(E33-E34)</f>
        <v>10549.055840000001</v>
      </c>
      <c r="F35" s="16">
        <f t="shared" si="78"/>
        <v>10687.663759999999</v>
      </c>
      <c r="G35" s="16">
        <f t="shared" ref="G35" si="79">G34-1.168*(G33-G34)</f>
        <v>10628.19024</v>
      </c>
      <c r="H35" s="16">
        <f t="shared" ref="H35:I35" si="80">H34-1.168*(H33-H34)</f>
        <v>10746.72712</v>
      </c>
      <c r="I35" s="16">
        <f t="shared" si="80"/>
        <v>10757.208079999999</v>
      </c>
      <c r="J35" s="16"/>
    </row>
    <row r="36" spans="1:250" ht="14.7" customHeight="1" x14ac:dyDescent="0.3">
      <c r="A36" s="12"/>
      <c r="B36" s="13"/>
      <c r="C36" s="13"/>
      <c r="D36" s="14" t="s">
        <v>33</v>
      </c>
      <c r="E36" s="23">
        <f t="shared" ref="E36:F36" si="81">E4-(E24-E4)</f>
        <v>10459.19337063969</v>
      </c>
      <c r="F36" s="23">
        <f t="shared" si="81"/>
        <v>10628.499276022514</v>
      </c>
      <c r="G36" s="23">
        <f t="shared" ref="G36" si="82">G4-(G24-G4)</f>
        <v>10602.644314795734</v>
      </c>
      <c r="H36" s="23">
        <f t="shared" ref="H36:I36" si="83">H4-(H24-H4)</f>
        <v>10731.221844393678</v>
      </c>
      <c r="I36" s="23">
        <f t="shared" si="83"/>
        <v>10743.492974297336</v>
      </c>
      <c r="J36" s="23"/>
    </row>
    <row r="37" spans="1:250" ht="14.7" customHeight="1" x14ac:dyDescent="0.3">
      <c r="A37" s="233" t="s">
        <v>34</v>
      </c>
      <c r="B37" s="234"/>
      <c r="C37" s="234"/>
      <c r="D37" s="234"/>
      <c r="E37" s="26" t="s">
        <v>35</v>
      </c>
      <c r="F37" s="9"/>
      <c r="G37" s="9"/>
      <c r="H37" s="9"/>
      <c r="I37" s="9"/>
      <c r="J37" s="9"/>
    </row>
    <row r="38" spans="1:250" ht="14.7" customHeight="1" x14ac:dyDescent="0.3">
      <c r="A38" s="91"/>
      <c r="B38" s="91"/>
      <c r="C38" s="91"/>
      <c r="D38" s="91"/>
      <c r="E38" s="15"/>
      <c r="F38" s="15"/>
      <c r="G38" s="15"/>
      <c r="H38" s="15"/>
      <c r="I38" s="15"/>
      <c r="J38" s="15"/>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row>
    <row r="39" spans="1:250" ht="14.7" customHeight="1" x14ac:dyDescent="0.3">
      <c r="A39" s="91"/>
      <c r="B39" s="91"/>
      <c r="C39" s="91"/>
      <c r="D39" s="91"/>
      <c r="E39" s="15"/>
      <c r="F39" s="15"/>
      <c r="G39" s="15"/>
      <c r="H39" s="15"/>
      <c r="I39" s="15"/>
      <c r="J39" s="15"/>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row>
    <row r="40" spans="1:250" ht="14.7" customHeight="1" x14ac:dyDescent="0.3">
      <c r="A40" s="91"/>
      <c r="B40" s="91"/>
      <c r="C40" s="91"/>
      <c r="D40" s="91"/>
      <c r="E40" s="15"/>
      <c r="F40" s="15"/>
      <c r="G40" s="15"/>
      <c r="H40" s="15"/>
      <c r="I40" s="15"/>
      <c r="J40" s="15"/>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row>
    <row r="41" spans="1:250" ht="14.7" customHeight="1" x14ac:dyDescent="0.3">
      <c r="A41" s="30"/>
      <c r="B41" s="19"/>
      <c r="C41" s="19"/>
      <c r="D41" s="14" t="s">
        <v>36</v>
      </c>
      <c r="E41" s="15"/>
      <c r="F41" s="15"/>
      <c r="G41" s="15"/>
      <c r="H41" s="15"/>
      <c r="I41" s="15"/>
      <c r="J41" s="15"/>
    </row>
    <row r="42" spans="1:250" ht="14.7" customHeight="1" x14ac:dyDescent="0.3">
      <c r="A42" s="30"/>
      <c r="B42" s="19"/>
      <c r="C42" s="19"/>
      <c r="D42" s="14" t="s">
        <v>37</v>
      </c>
      <c r="E42" s="17"/>
      <c r="F42" s="17"/>
      <c r="G42" s="17"/>
      <c r="H42" s="17"/>
      <c r="I42" s="17"/>
      <c r="J42" s="77"/>
      <c r="K42" s="203"/>
    </row>
    <row r="43" spans="1:250" ht="14.7" customHeight="1" x14ac:dyDescent="0.3">
      <c r="A43" s="12"/>
      <c r="B43" s="19"/>
      <c r="C43" s="13"/>
      <c r="D43" s="14" t="s">
        <v>38</v>
      </c>
      <c r="E43" s="18"/>
      <c r="F43" s="18"/>
      <c r="G43" s="18"/>
      <c r="H43" s="18"/>
      <c r="I43" s="18"/>
      <c r="J43" s="18"/>
      <c r="K43" s="203"/>
    </row>
    <row r="44" spans="1:250" ht="14.7" customHeight="1" x14ac:dyDescent="0.3">
      <c r="A44" s="12"/>
      <c r="B44" s="13"/>
      <c r="C44" s="13"/>
      <c r="D44" s="14" t="s">
        <v>39</v>
      </c>
      <c r="E44" s="7"/>
      <c r="F44" s="7"/>
      <c r="G44" s="7"/>
      <c r="H44" s="7"/>
      <c r="I44" s="7"/>
      <c r="J44" s="7"/>
      <c r="K44" s="203"/>
    </row>
    <row r="45" spans="1:250" ht="14.7" customHeight="1" x14ac:dyDescent="0.3">
      <c r="A45" s="12"/>
      <c r="B45" s="13"/>
      <c r="C45" s="13"/>
      <c r="D45" s="136" t="s">
        <v>64</v>
      </c>
      <c r="E45" s="20"/>
      <c r="F45" s="20"/>
      <c r="G45" s="20"/>
      <c r="H45" s="20"/>
      <c r="I45" s="20"/>
      <c r="J45" s="20"/>
    </row>
    <row r="46" spans="1:250" ht="14.7" customHeight="1" x14ac:dyDescent="0.3">
      <c r="A46" s="12"/>
      <c r="B46" s="13"/>
      <c r="C46" s="13"/>
      <c r="D46" s="14" t="s">
        <v>4</v>
      </c>
      <c r="E46" s="11">
        <f t="shared" ref="E46:F46" si="84">E4</f>
        <v>11023.25</v>
      </c>
      <c r="F46" s="11">
        <f t="shared" si="84"/>
        <v>11023.25</v>
      </c>
      <c r="G46" s="11">
        <f t="shared" ref="G46" si="85">G4</f>
        <v>10797.9</v>
      </c>
      <c r="H46" s="11">
        <f t="shared" ref="H46:I46" si="86">H4</f>
        <v>10844.65</v>
      </c>
      <c r="I46" s="11">
        <f t="shared" si="86"/>
        <v>10847.9</v>
      </c>
      <c r="J46" s="11"/>
    </row>
    <row r="47" spans="1:250" ht="14.7" customHeight="1" x14ac:dyDescent="0.3">
      <c r="A47" s="12"/>
      <c r="B47" s="13"/>
      <c r="C47" s="13"/>
      <c r="D47" s="14" t="s">
        <v>40</v>
      </c>
      <c r="E47" s="21"/>
      <c r="F47" s="21"/>
      <c r="G47" s="21"/>
      <c r="H47" s="21"/>
      <c r="I47" s="21"/>
      <c r="J47" s="21"/>
      <c r="K47" s="204"/>
    </row>
    <row r="48" spans="1:250" ht="14.7" customHeight="1" x14ac:dyDescent="0.3">
      <c r="A48" s="12"/>
      <c r="B48" s="13"/>
      <c r="C48" s="13"/>
      <c r="D48" s="14" t="s">
        <v>41</v>
      </c>
      <c r="E48" s="10"/>
      <c r="F48" s="10"/>
      <c r="G48" s="10"/>
      <c r="H48" s="10"/>
      <c r="I48" s="10"/>
      <c r="J48" s="10"/>
      <c r="K48" s="205"/>
    </row>
    <row r="49" spans="1:250" ht="14.7" customHeight="1" x14ac:dyDescent="0.3">
      <c r="A49" s="12"/>
      <c r="B49" s="13"/>
      <c r="C49" s="13"/>
      <c r="D49" s="14" t="s">
        <v>42</v>
      </c>
      <c r="E49" s="22"/>
      <c r="F49" s="22"/>
      <c r="G49" s="22"/>
      <c r="H49" s="22"/>
      <c r="I49" s="22"/>
      <c r="J49" s="22"/>
      <c r="K49" s="203"/>
    </row>
    <row r="50" spans="1:250" ht="14.7" customHeight="1" x14ac:dyDescent="0.3">
      <c r="A50" s="12"/>
      <c r="B50" s="13"/>
      <c r="C50" s="13"/>
      <c r="D50" s="14" t="s">
        <v>43</v>
      </c>
      <c r="E50" s="23"/>
      <c r="F50" s="23"/>
      <c r="G50" s="23"/>
      <c r="H50" s="23"/>
      <c r="I50" s="23"/>
      <c r="J50" s="23"/>
      <c r="K50" s="203"/>
    </row>
    <row r="51" spans="1:250" ht="14.7" customHeight="1" x14ac:dyDescent="0.3">
      <c r="A51" s="12"/>
      <c r="B51" s="13"/>
      <c r="C51" s="13"/>
      <c r="D51" s="14" t="s">
        <v>44</v>
      </c>
      <c r="E51" s="24"/>
      <c r="F51" s="24"/>
      <c r="G51" s="24"/>
      <c r="H51" s="24"/>
      <c r="I51" s="24"/>
      <c r="J51" s="24"/>
    </row>
    <row r="52" spans="1:250" ht="14.7" customHeight="1" x14ac:dyDescent="0.3">
      <c r="A52" s="91"/>
      <c r="B52" s="91"/>
      <c r="C52" s="91"/>
      <c r="D52" s="91"/>
      <c r="E52" s="24"/>
      <c r="F52" s="24"/>
      <c r="G52" s="24"/>
      <c r="H52" s="24"/>
      <c r="I52" s="24"/>
      <c r="J52" s="24"/>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row>
    <row r="53" spans="1:250" ht="14.7" customHeight="1" x14ac:dyDescent="0.3">
      <c r="A53" s="91"/>
      <c r="B53" s="91"/>
      <c r="C53" s="91"/>
      <c r="D53" s="91"/>
      <c r="E53" s="24"/>
      <c r="F53" s="24"/>
      <c r="G53" s="24"/>
      <c r="H53" s="24"/>
      <c r="I53" s="24"/>
      <c r="J53" s="24"/>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row>
    <row r="54" spans="1:250" ht="14.7" customHeight="1" x14ac:dyDescent="0.3">
      <c r="A54" s="91"/>
      <c r="B54" s="91"/>
      <c r="C54" s="91"/>
      <c r="D54" s="91"/>
      <c r="E54" s="24"/>
      <c r="F54" s="24"/>
      <c r="G54" s="24"/>
      <c r="H54" s="24"/>
      <c r="I54" s="24"/>
      <c r="J54" s="24"/>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row>
    <row r="55" spans="1:250" ht="14.7" customHeight="1" x14ac:dyDescent="0.3">
      <c r="A55" s="233" t="s">
        <v>45</v>
      </c>
      <c r="B55" s="234"/>
      <c r="C55" s="234"/>
      <c r="D55" s="234"/>
      <c r="E55" s="25"/>
      <c r="F55" s="25"/>
      <c r="G55" s="25"/>
      <c r="H55" s="25"/>
      <c r="I55" s="25"/>
      <c r="J55" s="25"/>
    </row>
    <row r="56" spans="1:250" ht="14.7" customHeight="1" x14ac:dyDescent="0.3">
      <c r="A56" s="12"/>
      <c r="B56" s="13"/>
      <c r="C56" s="13"/>
      <c r="D56" s="14" t="s">
        <v>46</v>
      </c>
      <c r="E56" s="16">
        <f t="shared" ref="E56:F56" si="87">ABS(E2-E3)</f>
        <v>544.30000000000109</v>
      </c>
      <c r="F56" s="16">
        <f t="shared" si="87"/>
        <v>385.20000000000073</v>
      </c>
      <c r="G56" s="16">
        <f t="shared" ref="G56:H56" si="88">ABS(G2-G3)</f>
        <v>194.79999999999927</v>
      </c>
      <c r="H56" s="16">
        <f t="shared" si="88"/>
        <v>112.39999999999964</v>
      </c>
      <c r="I56" s="16">
        <f t="shared" ref="I56" si="89">ABS(I2-I3)</f>
        <v>104.10000000000036</v>
      </c>
      <c r="J56" s="16"/>
    </row>
    <row r="57" spans="1:250" ht="14.7" customHeight="1" x14ac:dyDescent="0.3">
      <c r="A57" s="12"/>
      <c r="B57" s="13"/>
      <c r="C57" s="13"/>
      <c r="D57" s="14" t="s">
        <v>47</v>
      </c>
      <c r="E57" s="16">
        <f t="shared" ref="E57:F57" si="90">E56*1.1</f>
        <v>598.73000000000127</v>
      </c>
      <c r="F57" s="16">
        <f t="shared" si="90"/>
        <v>423.72000000000082</v>
      </c>
      <c r="G57" s="16">
        <f t="shared" ref="G57:H57" si="91">G56*1.1</f>
        <v>214.27999999999921</v>
      </c>
      <c r="H57" s="16">
        <f t="shared" si="91"/>
        <v>123.63999999999962</v>
      </c>
      <c r="I57" s="16">
        <f t="shared" ref="I57" si="92">I56*1.1</f>
        <v>114.5100000000004</v>
      </c>
      <c r="J57" s="16"/>
    </row>
    <row r="58" spans="1:250" ht="14.7" customHeight="1" x14ac:dyDescent="0.3">
      <c r="A58" s="12"/>
      <c r="B58" s="13"/>
      <c r="C58" s="13"/>
      <c r="D58" s="14" t="s">
        <v>48</v>
      </c>
      <c r="E58" s="16">
        <f t="shared" ref="E58:F58" si="93">(E2+E3)</f>
        <v>21818.6</v>
      </c>
      <c r="F58" s="16">
        <f t="shared" si="93"/>
        <v>21898.3</v>
      </c>
      <c r="G58" s="16">
        <f t="shared" ref="G58:H58" si="94">(G2+G3)</f>
        <v>21740.2</v>
      </c>
      <c r="H58" s="16">
        <f t="shared" si="94"/>
        <v>21605.1</v>
      </c>
      <c r="I58" s="16">
        <f t="shared" ref="I58" si="95">(I2+I3)</f>
        <v>21736.1</v>
      </c>
      <c r="J58" s="16"/>
    </row>
    <row r="59" spans="1:250" ht="14.7" customHeight="1" x14ac:dyDescent="0.3">
      <c r="A59" s="12"/>
      <c r="B59" s="13"/>
      <c r="C59" s="13"/>
      <c r="D59" s="14" t="s">
        <v>49</v>
      </c>
      <c r="E59" s="16">
        <f t="shared" ref="E59:F59" si="96">(E2+E3)/2</f>
        <v>10909.3</v>
      </c>
      <c r="F59" s="16">
        <f t="shared" si="96"/>
        <v>10949.15</v>
      </c>
      <c r="G59" s="16">
        <f t="shared" ref="G59:H59" si="97">(G2+G3)/2</f>
        <v>10870.1</v>
      </c>
      <c r="H59" s="16">
        <f t="shared" si="97"/>
        <v>10802.55</v>
      </c>
      <c r="I59" s="16">
        <f t="shared" ref="I59" si="98">(I2+I3)/2</f>
        <v>10868.05</v>
      </c>
      <c r="J59" s="16"/>
    </row>
    <row r="60" spans="1:250" ht="14.7" customHeight="1" x14ac:dyDescent="0.3">
      <c r="A60" s="12"/>
      <c r="B60" s="13"/>
      <c r="C60" s="13"/>
      <c r="D60" s="14" t="s">
        <v>12</v>
      </c>
      <c r="E60" s="16">
        <f t="shared" ref="E60:F60" si="99">E61-E62+E61</f>
        <v>10985.266666666666</v>
      </c>
      <c r="F60" s="16">
        <f t="shared" si="99"/>
        <v>10998.550000000001</v>
      </c>
      <c r="G60" s="16">
        <f t="shared" ref="G60:H60" si="100">G61-G62+G61</f>
        <v>10821.966666666665</v>
      </c>
      <c r="H60" s="16">
        <f t="shared" si="100"/>
        <v>10830.616666666669</v>
      </c>
      <c r="I60" s="16">
        <f t="shared" ref="I60" si="101">I61-I62+I61</f>
        <v>10854.616666666669</v>
      </c>
      <c r="J60" s="16"/>
    </row>
    <row r="61" spans="1:250" ht="14.7" customHeight="1" x14ac:dyDescent="0.3">
      <c r="A61" s="12"/>
      <c r="B61" s="13"/>
      <c r="C61" s="13"/>
      <c r="D61" s="14" t="s">
        <v>50</v>
      </c>
      <c r="E61" s="16">
        <f t="shared" ref="E61:F61" si="102">(E2+E3+E4)/3</f>
        <v>10947.283333333333</v>
      </c>
      <c r="F61" s="16">
        <f t="shared" si="102"/>
        <v>10973.85</v>
      </c>
      <c r="G61" s="16">
        <f t="shared" ref="G61:H61" si="103">(G2+G3+G4)/3</f>
        <v>10846.033333333333</v>
      </c>
      <c r="H61" s="16">
        <f t="shared" si="103"/>
        <v>10816.583333333334</v>
      </c>
      <c r="I61" s="16">
        <f t="shared" ref="I61" si="104">(I2+I3+I4)/3</f>
        <v>10861.333333333334</v>
      </c>
      <c r="J61" s="16"/>
    </row>
    <row r="62" spans="1:250" ht="14.7" customHeight="1" x14ac:dyDescent="0.3">
      <c r="A62" s="12"/>
      <c r="B62" s="13"/>
      <c r="C62" s="13"/>
      <c r="D62" s="14" t="s">
        <v>14</v>
      </c>
      <c r="E62" s="16">
        <f t="shared" ref="E62:F62" si="105">E59</f>
        <v>10909.3</v>
      </c>
      <c r="F62" s="16">
        <f t="shared" si="105"/>
        <v>10949.15</v>
      </c>
      <c r="G62" s="16">
        <f t="shared" ref="G62:H62" si="106">G59</f>
        <v>10870.1</v>
      </c>
      <c r="H62" s="16">
        <f t="shared" si="106"/>
        <v>10802.55</v>
      </c>
      <c r="I62" s="16">
        <f t="shared" ref="I62" si="107">I59</f>
        <v>10868.05</v>
      </c>
      <c r="J62" s="16"/>
    </row>
    <row r="63" spans="1:250" ht="14.7" customHeight="1" x14ac:dyDescent="0.3">
      <c r="A63" s="12"/>
      <c r="B63" s="13"/>
      <c r="C63" s="13"/>
      <c r="D63" s="14" t="s">
        <v>51</v>
      </c>
      <c r="E63" s="31">
        <f>(E60-E62)</f>
        <v>75.966666666667152</v>
      </c>
      <c r="F63" s="31">
        <f t="shared" ref="F63" si="108">ABS(F60-F62)</f>
        <v>49.400000000001455</v>
      </c>
      <c r="G63" s="31">
        <f t="shared" ref="G63:H63" si="109">ABS(G60-G62)</f>
        <v>48.133333333335031</v>
      </c>
      <c r="H63" s="31">
        <f t="shared" si="109"/>
        <v>28.066666666669335</v>
      </c>
      <c r="I63" s="31">
        <f t="shared" ref="I63" si="110">ABS(I60-I62)</f>
        <v>13.433333333330665</v>
      </c>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F14" sqref="F14"/>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79</v>
      </c>
      <c r="H6" s="176">
        <v>10782.6</v>
      </c>
      <c r="I6" s="110" t="s">
        <v>79</v>
      </c>
      <c r="J6" s="177">
        <v>11981.75</v>
      </c>
      <c r="K6" s="111" t="s">
        <v>77</v>
      </c>
      <c r="L6" s="178">
        <v>11981.75</v>
      </c>
      <c r="M6" s="109" t="s">
        <v>77</v>
      </c>
      <c r="N6" s="176">
        <v>11141.75</v>
      </c>
      <c r="O6" s="110" t="s">
        <v>78</v>
      </c>
      <c r="P6" s="177">
        <v>11042.6</v>
      </c>
      <c r="Q6" s="111" t="s">
        <v>80</v>
      </c>
      <c r="R6" s="178">
        <v>11141.75</v>
      </c>
      <c r="S6" s="109"/>
      <c r="T6" s="176">
        <v>10746.35</v>
      </c>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17"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H75"/>
  <sheetViews>
    <sheetView showGridLines="0" topLeftCell="FQ1" zoomScaleNormal="100" workbookViewId="0">
      <selection activeCell="GE1" sqref="GE1:GI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398" width="8.77734375" style="33" customWidth="1"/>
  </cols>
  <sheetData>
    <row r="1" spans="1:191"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row>
    <row r="2" spans="1:19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row>
    <row r="3" spans="1:19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row>
    <row r="4" spans="1:19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row>
    <row r="5" spans="1:191"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row>
    <row r="6" spans="1:19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I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row>
    <row r="7" spans="1:19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I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row>
    <row r="8" spans="1:19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I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row>
    <row r="9" spans="1:19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I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row>
    <row r="10" spans="1:19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I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row>
    <row r="11" spans="1:19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I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row>
    <row r="12" spans="1:19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row>
    <row r="13" spans="1:19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I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row>
    <row r="14" spans="1:19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I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row>
    <row r="15" spans="1:19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I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row>
    <row r="16" spans="1:19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row>
    <row r="17" spans="1:19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I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row>
    <row r="18" spans="1:19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I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row>
    <row r="19" spans="1:19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I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row>
    <row r="20" spans="1:19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I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row>
    <row r="21" spans="1:19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I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row>
    <row r="22" spans="1:19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I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row>
    <row r="23" spans="1:191"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row>
    <row r="24" spans="1:19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I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row>
    <row r="25" spans="1:19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I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row>
    <row r="26" spans="1:19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I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row>
    <row r="27" spans="1:19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I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row>
    <row r="28" spans="1:19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I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row>
    <row r="29" spans="1:19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I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row>
    <row r="30" spans="1:19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I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row>
    <row r="31" spans="1:19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I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row>
    <row r="32" spans="1:19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I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row>
    <row r="33" spans="1:19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I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row>
    <row r="34" spans="1:19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I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row>
    <row r="35" spans="1:19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I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row>
    <row r="36" spans="1:19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I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row>
    <row r="37" spans="1:191"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row>
    <row r="38" spans="1:19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row>
    <row r="39" spans="1:19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row>
    <row r="40" spans="1:19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row>
    <row r="41" spans="1:19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row>
    <row r="42" spans="1:19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row>
    <row r="43" spans="1:19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row>
    <row r="44" spans="1:19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row>
    <row r="45" spans="1:19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row>
    <row r="46" spans="1:19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row>
    <row r="47" spans="1:19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75</v>
      </c>
      <c r="GD47" s="21">
        <v>10794.4</v>
      </c>
      <c r="GE47" s="21"/>
      <c r="GF47" s="21"/>
      <c r="GG47" s="21"/>
      <c r="GH47" s="21"/>
      <c r="GI47" s="216"/>
    </row>
    <row r="48" spans="1:19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row>
    <row r="49" spans="1:191"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row>
    <row r="50" spans="1:191"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c r="GE50" s="23"/>
      <c r="GF50" s="23"/>
      <c r="GG50" s="23"/>
      <c r="GH50" s="23"/>
      <c r="GI50" s="223"/>
    </row>
    <row r="51" spans="1:191"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c r="GE51" s="24"/>
      <c r="GF51" s="24"/>
      <c r="GG51" s="24"/>
      <c r="GH51" s="24"/>
      <c r="GI51" s="24"/>
    </row>
    <row r="52" spans="1:191"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c r="GE52" s="24"/>
      <c r="GF52" s="24"/>
      <c r="GG52" s="24"/>
      <c r="GH52" s="24"/>
      <c r="GI52" s="24"/>
    </row>
    <row r="53" spans="1:191"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c r="GE53" s="24"/>
      <c r="GF53" s="24"/>
      <c r="GG53" s="24"/>
      <c r="GH53" s="24"/>
      <c r="GI53" s="24"/>
    </row>
    <row r="54" spans="1:191"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c r="GE54" s="24"/>
      <c r="GF54" s="24"/>
      <c r="GG54" s="24"/>
      <c r="GH54" s="24"/>
      <c r="GI54" s="24"/>
    </row>
    <row r="55" spans="1:191"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c r="GE55" s="25"/>
      <c r="GF55" s="25"/>
      <c r="GG55" s="25"/>
      <c r="GH55" s="25"/>
      <c r="GI55" s="25"/>
    </row>
    <row r="56" spans="1:191"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H56" si="341">ABS(FZ2-FZ3)</f>
        <v>109.04999999999927</v>
      </c>
      <c r="GA56" s="16">
        <f t="shared" si="341"/>
        <v>91</v>
      </c>
      <c r="GB56" s="16">
        <f t="shared" si="341"/>
        <v>127.55000000000109</v>
      </c>
      <c r="GC56" s="16">
        <f t="shared" si="341"/>
        <v>189.95000000000073</v>
      </c>
      <c r="GD56" s="16">
        <f t="shared" si="341"/>
        <v>225.39999999999964</v>
      </c>
      <c r="GE56" s="16">
        <f t="shared" si="341"/>
        <v>313.75</v>
      </c>
      <c r="GF56" s="16">
        <f t="shared" si="341"/>
        <v>92.25</v>
      </c>
      <c r="GG56" s="16">
        <f t="shared" si="341"/>
        <v>142</v>
      </c>
      <c r="GH56" s="16">
        <f t="shared" si="341"/>
        <v>98.700000000000728</v>
      </c>
      <c r="GI56" s="16"/>
    </row>
    <row r="57" spans="1:191"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H57" si="352">FZ56*1.1</f>
        <v>119.9549999999992</v>
      </c>
      <c r="GA57" s="16">
        <f t="shared" si="352"/>
        <v>100.10000000000001</v>
      </c>
      <c r="GB57" s="16">
        <f t="shared" si="352"/>
        <v>140.3050000000012</v>
      </c>
      <c r="GC57" s="16">
        <f t="shared" si="352"/>
        <v>208.94500000000082</v>
      </c>
      <c r="GD57" s="16">
        <f t="shared" si="352"/>
        <v>247.93999999999963</v>
      </c>
      <c r="GE57" s="16">
        <f t="shared" si="352"/>
        <v>345.125</v>
      </c>
      <c r="GF57" s="16">
        <f t="shared" si="352"/>
        <v>101.47500000000001</v>
      </c>
      <c r="GG57" s="16">
        <f t="shared" si="352"/>
        <v>156.20000000000002</v>
      </c>
      <c r="GH57" s="16">
        <f t="shared" si="352"/>
        <v>108.5700000000008</v>
      </c>
      <c r="GI57" s="16"/>
    </row>
    <row r="58" spans="1:19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H58" si="354">(FZ2+FZ3)</f>
        <v>22184.75</v>
      </c>
      <c r="GA58" s="16">
        <f t="shared" si="354"/>
        <v>22061.599999999999</v>
      </c>
      <c r="GB58" s="16">
        <f t="shared" si="354"/>
        <v>21940.85</v>
      </c>
      <c r="GC58" s="16">
        <f t="shared" si="354"/>
        <v>21626.55</v>
      </c>
      <c r="GD58" s="16">
        <f t="shared" si="354"/>
        <v>21499.699999999997</v>
      </c>
      <c r="GE58" s="16">
        <f t="shared" si="354"/>
        <v>21826.85</v>
      </c>
      <c r="GF58" s="16">
        <f t="shared" si="354"/>
        <v>22191.25</v>
      </c>
      <c r="GG58" s="16">
        <f t="shared" si="354"/>
        <v>22117.3</v>
      </c>
      <c r="GH58" s="16">
        <f t="shared" si="354"/>
        <v>21943.5</v>
      </c>
      <c r="GI58" s="16"/>
    </row>
    <row r="59" spans="1:19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H59" si="356">(FZ2+FZ3)/2</f>
        <v>11092.375</v>
      </c>
      <c r="GA59" s="16">
        <f t="shared" si="356"/>
        <v>11030.8</v>
      </c>
      <c r="GB59" s="16">
        <f t="shared" si="356"/>
        <v>10970.424999999999</v>
      </c>
      <c r="GC59" s="16">
        <f t="shared" si="356"/>
        <v>10813.275</v>
      </c>
      <c r="GD59" s="16">
        <f t="shared" si="356"/>
        <v>10749.849999999999</v>
      </c>
      <c r="GE59" s="16">
        <f t="shared" si="356"/>
        <v>10913.424999999999</v>
      </c>
      <c r="GF59" s="16">
        <f t="shared" si="356"/>
        <v>11095.625</v>
      </c>
      <c r="GG59" s="16">
        <f t="shared" si="356"/>
        <v>11058.65</v>
      </c>
      <c r="GH59" s="16">
        <f t="shared" si="356"/>
        <v>10971.75</v>
      </c>
      <c r="GI59" s="16"/>
    </row>
    <row r="60" spans="1:19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H60" si="358">FZ61-FZ62+FZ61</f>
        <v>11066.725000000002</v>
      </c>
      <c r="GA60" s="16">
        <f t="shared" si="358"/>
        <v>11021.599999999999</v>
      </c>
      <c r="GB60" s="16">
        <f t="shared" si="358"/>
        <v>10935.941666666669</v>
      </c>
      <c r="GC60" s="16">
        <f t="shared" si="358"/>
        <v>10765.325000000003</v>
      </c>
      <c r="GD60" s="16">
        <f t="shared" si="358"/>
        <v>10802.849999999999</v>
      </c>
      <c r="GE60" s="16">
        <f t="shared" si="358"/>
        <v>11009.708333333332</v>
      </c>
      <c r="GF60" s="16">
        <f t="shared" si="358"/>
        <v>11102.108333333334</v>
      </c>
      <c r="GG60" s="16">
        <f t="shared" si="358"/>
        <v>11050.283333333335</v>
      </c>
      <c r="GH60" s="16">
        <f t="shared" si="358"/>
        <v>10956.116666666669</v>
      </c>
      <c r="GI60" s="16"/>
    </row>
    <row r="61" spans="1:19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H61" si="360">(FZ2+FZ3+FZ4)/3</f>
        <v>11079.550000000001</v>
      </c>
      <c r="GA61" s="16">
        <f t="shared" si="360"/>
        <v>11026.199999999999</v>
      </c>
      <c r="GB61" s="16">
        <f t="shared" si="360"/>
        <v>10953.183333333334</v>
      </c>
      <c r="GC61" s="16">
        <f t="shared" si="360"/>
        <v>10789.300000000001</v>
      </c>
      <c r="GD61" s="16">
        <f t="shared" si="360"/>
        <v>10776.349999999999</v>
      </c>
      <c r="GE61" s="16">
        <f t="shared" si="360"/>
        <v>10961.566666666666</v>
      </c>
      <c r="GF61" s="16">
        <f t="shared" si="360"/>
        <v>11098.866666666667</v>
      </c>
      <c r="GG61" s="16">
        <f t="shared" si="360"/>
        <v>11054.466666666667</v>
      </c>
      <c r="GH61" s="16">
        <f t="shared" si="360"/>
        <v>10963.933333333334</v>
      </c>
      <c r="GI61" s="16"/>
    </row>
    <row r="62" spans="1:19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H62" si="362">FZ59</f>
        <v>11092.375</v>
      </c>
      <c r="GA62" s="16">
        <f t="shared" si="362"/>
        <v>11030.8</v>
      </c>
      <c r="GB62" s="16">
        <f t="shared" si="362"/>
        <v>10970.424999999999</v>
      </c>
      <c r="GC62" s="16">
        <f t="shared" si="362"/>
        <v>10813.275</v>
      </c>
      <c r="GD62" s="16">
        <f t="shared" si="362"/>
        <v>10749.849999999999</v>
      </c>
      <c r="GE62" s="16">
        <f t="shared" si="362"/>
        <v>10913.424999999999</v>
      </c>
      <c r="GF62" s="16">
        <f t="shared" si="362"/>
        <v>11095.625</v>
      </c>
      <c r="GG62" s="16">
        <f t="shared" si="362"/>
        <v>11058.65</v>
      </c>
      <c r="GH62" s="16">
        <f t="shared" si="362"/>
        <v>10971.75</v>
      </c>
      <c r="GI62" s="16"/>
    </row>
    <row r="63" spans="1:19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H63" si="364">ABS(FZ60-FZ62)</f>
        <v>25.649999999997817</v>
      </c>
      <c r="GA63" s="31">
        <f t="shared" si="364"/>
        <v>9.2000000000007276</v>
      </c>
      <c r="GB63" s="31">
        <f t="shared" si="364"/>
        <v>34.483333333329938</v>
      </c>
      <c r="GC63" s="31">
        <f t="shared" si="364"/>
        <v>47.94999999999709</v>
      </c>
      <c r="GD63" s="31">
        <f t="shared" si="364"/>
        <v>53</v>
      </c>
      <c r="GE63" s="31">
        <f t="shared" si="364"/>
        <v>96.283333333332848</v>
      </c>
      <c r="GF63" s="31">
        <f t="shared" si="364"/>
        <v>6.4833333333335759</v>
      </c>
      <c r="GG63" s="31">
        <f t="shared" si="364"/>
        <v>8.3666666666649689</v>
      </c>
      <c r="GH63" s="31">
        <f t="shared" si="364"/>
        <v>15.633333333331393</v>
      </c>
      <c r="GI63" s="31"/>
    </row>
    <row r="64" spans="1:19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Elliot-Lar</vt:lpstr>
      <vt:lpstr>Elliot</vt:lpstr>
      <vt:lpstr>Elliot-Ret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2019-09-05T19:54:45Z</dcterms:modified>
</cp:coreProperties>
</file>